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80" windowHeight="4960" firstSheet="1" activeTab="1"/>
  </bookViews>
  <sheets>
    <sheet name="STATE SUMMARY" sheetId="1" state="hidden" r:id="rId1"/>
    <sheet name="TRIBAL SUMMARY" sheetId="2" r:id="rId2"/>
    <sheet name="TERRITORIAL SUMMARY" sheetId="3" state="hidden" r:id="rId3"/>
    <sheet name="STATE MANDATORY" sheetId="4" state="hidden" r:id="rId4"/>
    <sheet name="STATE MATCHING" sheetId="5" state="hidden" r:id="rId5"/>
    <sheet name="STATE DISCRETIONARY" sheetId="6" state="hidden" r:id="rId6"/>
    <sheet name="TRIBAL MANDATORY" sheetId="7" state="hidden" r:id="rId7"/>
    <sheet name="STATE EARMARK" sheetId="8" state="hidden" r:id="rId8"/>
    <sheet name="TRIBAL DISCRETIONARY" sheetId="9" state="hidden" r:id="rId9"/>
    <sheet name="TRIBAL EARMARK" sheetId="10" state="hidden" r:id="rId10"/>
    <sheet name="TRIBAL R&amp;R CALC." sheetId="11" state="hidden" r:id="rId11"/>
    <sheet name="TERRITORIAL DISCRETIONARY" sheetId="12" state="hidden" r:id="rId12"/>
    <sheet name="TERRITORIAL EARMARK" sheetId="13" state="hidden" r:id="rId13"/>
    <sheet name="SCHOOL LUNCH" sheetId="14" state="hidden" r:id="rId14"/>
    <sheet name="CHILD COUNT" sheetId="15" state="hidden" r:id="rId15"/>
    <sheet name="STATE99MAN" sheetId="16" state="hidden" r:id="rId16"/>
    <sheet name="STATE00MAT" sheetId="17" state="hidden" r:id="rId17"/>
    <sheet name="1ST. QTR. ESTIMATES" sheetId="18" state="hidden" r:id="rId18"/>
  </sheets>
  <definedNames>
    <definedName name="_xlnm.Print_Area" localSheetId="1">'TRIBAL SUMMARY'!$A$1:$J$305</definedName>
    <definedName name="_xlnm.Print_Titles" localSheetId="8">'TRIBAL DISCRETIONARY'!$1:$7</definedName>
    <definedName name="_xlnm.Print_Titles" localSheetId="6">'TRIBAL MANDATORY'!$6:$6</definedName>
    <definedName name="_xlnm.Print_Titles" localSheetId="1">'TRIBAL SUMMARY'!$1:$7</definedName>
  </definedNames>
  <calcPr fullCalcOnLoad="1" fullPrecision="0"/>
</workbook>
</file>

<file path=xl/sharedStrings.xml><?xml version="1.0" encoding="utf-8"?>
<sst xmlns="http://schemas.openxmlformats.org/spreadsheetml/2006/main" count="2321" uniqueCount="508">
  <si>
    <t xml:space="preserve">Bristol Bay Native Association </t>
  </si>
  <si>
    <t>Chugachmiut</t>
  </si>
  <si>
    <t>Cook Inlet Tribal Council, Inc.</t>
  </si>
  <si>
    <t xml:space="preserve">Copper River Native Association </t>
  </si>
  <si>
    <t>Kawerak, Inc.</t>
  </si>
  <si>
    <t>Kenaitze Indian Tribe IRA</t>
  </si>
  <si>
    <t>Kivalina IRA Council</t>
  </si>
  <si>
    <t>Kodiak Area Native Association</t>
  </si>
  <si>
    <t xml:space="preserve">Kugpagmiut,Inc </t>
  </si>
  <si>
    <t xml:space="preserve">Maniilaq Manpower,Inc </t>
  </si>
  <si>
    <t>Metlakatla Indian Community</t>
  </si>
  <si>
    <t xml:space="preserve">Mt. Sanford Tribal Consortium      </t>
  </si>
  <si>
    <t>Native Village of Point Hope</t>
  </si>
  <si>
    <t>Orutsararmuit Native Council</t>
  </si>
  <si>
    <t>Sitka Tribe of Alaska</t>
  </si>
  <si>
    <t>Tanana Chiefs Conference, Inc.</t>
  </si>
  <si>
    <t xml:space="preserve">Central Council Tlingit &amp; Haida Tribes of Alaska </t>
  </si>
  <si>
    <t>Yakutat Tingit Tribe</t>
  </si>
  <si>
    <t>Organized Village of Kwethluk</t>
  </si>
  <si>
    <t>ARIZONA</t>
  </si>
  <si>
    <t>Cocopah Indian Tribe</t>
  </si>
  <si>
    <t>Fort McDowell Mohave-Apache</t>
  </si>
  <si>
    <t>Gila River Indian Community</t>
  </si>
  <si>
    <t>Hopi Tribe</t>
  </si>
  <si>
    <t>Hualapai Tribal Council</t>
  </si>
  <si>
    <t>Havasupai Tribal Council</t>
  </si>
  <si>
    <t>Navajo Nation</t>
  </si>
  <si>
    <t>Pascua Yaqui</t>
  </si>
  <si>
    <t>Quechan Indian Tribe</t>
  </si>
  <si>
    <t>Salt River Pima-Maricopa</t>
  </si>
  <si>
    <t>San Carlos Apache Tribe</t>
  </si>
  <si>
    <t>Tohono O'Odham</t>
  </si>
  <si>
    <t>White Mountain Apache Tribe</t>
  </si>
  <si>
    <t>Yavapai-Apache Tribe (Camp Verde)</t>
  </si>
  <si>
    <t>CALIFORNIA</t>
  </si>
  <si>
    <t>Bear River Band of Rohnerville (Rohnerville Rancheria)</t>
  </si>
  <si>
    <t>Bishop Paiute Tribe</t>
  </si>
  <si>
    <t>California Indian Manpower, Inc</t>
  </si>
  <si>
    <t>California Rural Indian Health Board</t>
  </si>
  <si>
    <t>Campo Consortia</t>
  </si>
  <si>
    <t xml:space="preserve">Mechoopda Indian Tribe of Chico Rancheria         </t>
  </si>
  <si>
    <t>Chukchansi Tribe of Picayane</t>
  </si>
  <si>
    <t>Cloverdale Rancheria</t>
  </si>
  <si>
    <t>Enterprise Rancheria</t>
  </si>
  <si>
    <t>Fort Mojave Tribe</t>
  </si>
  <si>
    <t>Hoopa Tribe (Hoopa Valley)</t>
  </si>
  <si>
    <t>Hopland Band of Pomo Indians</t>
  </si>
  <si>
    <t xml:space="preserve">Inter Tribal Council of California </t>
  </si>
  <si>
    <t>Karuk</t>
  </si>
  <si>
    <t xml:space="preserve">La Jolla                  </t>
  </si>
  <si>
    <t>Lytton Rancheria</t>
  </si>
  <si>
    <t xml:space="preserve">Mooretown Rancheria </t>
  </si>
  <si>
    <t>North Fork Rancheria</t>
  </si>
  <si>
    <t>Pala Band of Mission Indians</t>
  </si>
  <si>
    <t>Pauma Band of Mission Indians</t>
  </si>
  <si>
    <t>Pinoleville Indian Community</t>
  </si>
  <si>
    <t xml:space="preserve">Pit River Tribe  </t>
  </si>
  <si>
    <t>Pechanga Indian Reservation</t>
  </si>
  <si>
    <t>Potter Valley Little Lake</t>
  </si>
  <si>
    <t>Quartrz Valley Indian Commun.</t>
  </si>
  <si>
    <t>Redding Rancheria</t>
  </si>
  <si>
    <t>Rincon San Luiseno Band</t>
  </si>
  <si>
    <t>Round Valley Indian Tribe</t>
  </si>
  <si>
    <t>Scotts Valley Band of Pomo</t>
  </si>
  <si>
    <t>Soboba Band of Mission Indians</t>
  </si>
  <si>
    <t xml:space="preserve">Southern California Tribal Chairmen's Association </t>
  </si>
  <si>
    <t>Susanville Rancheria/Lassen</t>
  </si>
  <si>
    <t>ATTACHMENT B</t>
  </si>
  <si>
    <t>NEBRASKA</t>
  </si>
  <si>
    <t xml:space="preserve">Omaha </t>
  </si>
  <si>
    <t>Ponca Tribe of Nebraska</t>
  </si>
  <si>
    <t xml:space="preserve">Santee Sioux </t>
  </si>
  <si>
    <t>Winnebago</t>
  </si>
  <si>
    <t>NEVADA</t>
  </si>
  <si>
    <t>Ely Shoshone Duck Water Tribe</t>
  </si>
  <si>
    <t>Fallon Paiute-Shoshone Tribe</t>
  </si>
  <si>
    <t>Fort McDermitt</t>
  </si>
  <si>
    <t>Inter Tribal Council of Nevada</t>
  </si>
  <si>
    <t>Pyramid Lake Paiute Tribal Council</t>
  </si>
  <si>
    <t>Reno-Sparks Indian Colony</t>
  </si>
  <si>
    <t>Shoshone-Paiute Tribe of Duck Valley</t>
  </si>
  <si>
    <t>Walker River Piaute Tribe</t>
  </si>
  <si>
    <t>Lovelock Paiute Tribe</t>
  </si>
  <si>
    <t>NEW MEXICO</t>
  </si>
  <si>
    <t xml:space="preserve">Eight Northern Indian Pueblos </t>
  </si>
  <si>
    <t>Mescalero Apache</t>
  </si>
  <si>
    <t>Pueblo of Acoma</t>
  </si>
  <si>
    <t>Pueblo of Cochiti</t>
  </si>
  <si>
    <t>Pueblo of Isleta</t>
  </si>
  <si>
    <t>Pueblo of Jemez(Jemus Pueblo)</t>
  </si>
  <si>
    <t>Pueblo of Laguna</t>
  </si>
  <si>
    <t>Pueblo of Sandia</t>
  </si>
  <si>
    <t>Pueblo de San Felipe</t>
  </si>
  <si>
    <t>Pueblo of Zia</t>
  </si>
  <si>
    <t>Pueblo of Zuni</t>
  </si>
  <si>
    <t>Santa Ana Pueblo</t>
  </si>
  <si>
    <t>Santo Domingo Pueblo</t>
  </si>
  <si>
    <t>Taos Pueblo</t>
  </si>
  <si>
    <t>NEW YORK</t>
  </si>
  <si>
    <t>St. Regis Mohawk</t>
  </si>
  <si>
    <t>Seneca Nation</t>
  </si>
  <si>
    <t>NORTH CAROLINA</t>
  </si>
  <si>
    <t>Eastern Band of Cherokee</t>
  </si>
  <si>
    <t>NORTH DAKOTA</t>
  </si>
  <si>
    <t xml:space="preserve">Spirit Lake Nation </t>
  </si>
  <si>
    <t>Standing Rock Sioux Tribe</t>
  </si>
  <si>
    <t xml:space="preserve">Three Affiliated Tribes </t>
  </si>
  <si>
    <t xml:space="preserve"> Trenton Indian Service Area</t>
  </si>
  <si>
    <t>Turtle Mountain Band of Chippewa</t>
  </si>
  <si>
    <t>OKLAHOMA</t>
  </si>
  <si>
    <t>Absentee Shawnee Tribe</t>
  </si>
  <si>
    <t>Alabama-Quassarte Tribal Town</t>
  </si>
  <si>
    <t>Apache Tribe of Oklahoma</t>
  </si>
  <si>
    <t>Caddo Indian Tribe of Oklahoma</t>
  </si>
  <si>
    <t>Central Tribes of Shawnee Area, Inc.</t>
  </si>
  <si>
    <t>Cherokee Nation</t>
  </si>
  <si>
    <t>Cheyenne &amp; Arapaho</t>
  </si>
  <si>
    <t>Chicksaw Nation</t>
  </si>
  <si>
    <t>Choctaw Nation</t>
  </si>
  <si>
    <t xml:space="preserve">Cit Band Potawatomi  </t>
  </si>
  <si>
    <t>Comache Tribe of Oklahoma</t>
  </si>
  <si>
    <t xml:space="preserve">Delaware Tribe of Indians  </t>
  </si>
  <si>
    <t>Delaware Tribe of Western Oklahoma</t>
  </si>
  <si>
    <t>Eastern Shawnee</t>
  </si>
  <si>
    <t>Fort Sill Apache Tribe</t>
  </si>
  <si>
    <t>Iowa Tribe of Oklahoma</t>
  </si>
  <si>
    <t>Kaw</t>
  </si>
  <si>
    <t xml:space="preserve">Kialegee  </t>
  </si>
  <si>
    <t>Kickapoo</t>
  </si>
  <si>
    <t>Kiowa</t>
  </si>
  <si>
    <t xml:space="preserve">Miami Tribe of Oklahoma </t>
  </si>
  <si>
    <t>Modoc Tribe of Oklahoma</t>
  </si>
  <si>
    <t>Muscogee-Creek Nation</t>
  </si>
  <si>
    <t>Osage Nation</t>
  </si>
  <si>
    <t>Otoe-Missouria</t>
  </si>
  <si>
    <t xml:space="preserve">Pawnee </t>
  </si>
  <si>
    <t>Ponca Tribe</t>
  </si>
  <si>
    <t>Quapaw Tribe</t>
  </si>
  <si>
    <t xml:space="preserve">Seminole Tribe of Oklahoma  </t>
  </si>
  <si>
    <t>Seneca Cayuga Tribe of Oklahoma</t>
  </si>
  <si>
    <t xml:space="preserve">Thlopthlocco Tribal Town </t>
  </si>
  <si>
    <t>Tonkawa Tribe</t>
  </si>
  <si>
    <t xml:space="preserve">Wichita and Affiliated Tribes </t>
  </si>
  <si>
    <t>Wyandotte Tribe</t>
  </si>
  <si>
    <t>OREGON</t>
  </si>
  <si>
    <t>Burns Paiute Tribe</t>
  </si>
  <si>
    <t>Confederated Tribes of Coos, Lower Umpaqua, Siuslaw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</si>
  <si>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</si>
  <si>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</si>
  <si>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</si>
  <si>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</si>
  <si>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</si>
  <si>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</si>
  <si>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</si>
  <si>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</si>
  <si>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</si>
  <si>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</si>
  <si>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DISCRETIONARY</t>
  </si>
  <si>
    <t xml:space="preserve">MANDATORY </t>
  </si>
  <si>
    <t xml:space="preserve">STATE SHARE </t>
  </si>
  <si>
    <t xml:space="preserve">MATCHING </t>
  </si>
  <si>
    <t>STATE SHARE OF</t>
  </si>
  <si>
    <t>R&amp;R</t>
  </si>
  <si>
    <t>INFANT/TODDLER</t>
  </si>
  <si>
    <t>FEDERAL</t>
  </si>
  <si>
    <t>STATE</t>
  </si>
  <si>
    <t>ALLOCATION</t>
  </si>
  <si>
    <t>(MOE)</t>
  </si>
  <si>
    <t>FMAP RATE</t>
  </si>
  <si>
    <t>MATCHING FUNDS</t>
  </si>
  <si>
    <t>AFTER EARMARK</t>
  </si>
  <si>
    <t>EARMARK</t>
  </si>
  <si>
    <t>CCDF FUNDING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</si>
  <si>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</si>
  <si>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</si>
  <si>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</si>
  <si>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</si>
  <si>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</si>
  <si>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</si>
  <si>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</si>
  <si>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</si>
  <si>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</si>
  <si>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</si>
  <si>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</si>
  <si>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</si>
  <si>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</si>
  <si>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</si>
  <si>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</si>
  <si>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</si>
  <si>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</si>
  <si>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</si>
  <si>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</si>
  <si>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</si>
  <si>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</si>
  <si>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</si>
  <si>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</si>
  <si>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</si>
  <si>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</si>
  <si>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</si>
  <si>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</si>
  <si>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</si>
  <si>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</si>
  <si>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</si>
  <si>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</si>
  <si>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</si>
  <si>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</si>
  <si>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</si>
  <si>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</si>
  <si>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</si>
  <si>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</si>
  <si>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</si>
  <si>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</si>
  <si>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</si>
  <si>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</si>
  <si>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</si>
  <si>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</si>
  <si>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</si>
  <si>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</si>
  <si>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</si>
  <si>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</si>
  <si>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</si>
  <si>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</si>
  <si>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</si>
  <si>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</si>
  <si>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</si>
  <si>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</si>
  <si>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TRIBE</t>
  </si>
  <si>
    <t>DISC. BASE</t>
  </si>
  <si>
    <t>DISC. PER CHILD</t>
  </si>
  <si>
    <t>ALABAMA</t>
  </si>
  <si>
    <t>Poarch Band of Creeks</t>
  </si>
  <si>
    <t>ALASKA</t>
  </si>
  <si>
    <t xml:space="preserve">Agdaagux Tribal Council </t>
  </si>
  <si>
    <t>Akaichak Native Community</t>
  </si>
  <si>
    <t>Akiak Native Community</t>
  </si>
  <si>
    <t>Aluetian/Pribilof Island Association, Inc.</t>
  </si>
  <si>
    <t xml:space="preserve">Arctic Slope Native Association </t>
  </si>
  <si>
    <t xml:space="preserve">Association of Village Council President,Inc. </t>
  </si>
  <si>
    <t>Menominee Indian Tribe of Wisconsin</t>
  </si>
  <si>
    <t>Oneida Tribe</t>
  </si>
  <si>
    <t>Red Cliff Chippewas</t>
  </si>
  <si>
    <t>Sokaogan Chippewa</t>
  </si>
  <si>
    <t>St. Criox Chippewa</t>
  </si>
  <si>
    <t>Stockbridge-Munsee Tribal Council</t>
  </si>
  <si>
    <t>WYOMING</t>
  </si>
  <si>
    <t>Totals</t>
  </si>
  <si>
    <t>TERRITORY</t>
  </si>
  <si>
    <t>America Samoa</t>
  </si>
  <si>
    <t>Guam</t>
  </si>
  <si>
    <t>N. Marina Islands</t>
  </si>
  <si>
    <t>Virgin Islands</t>
  </si>
  <si>
    <t>MATCHING</t>
  </si>
  <si>
    <t>District of Columbia</t>
  </si>
  <si>
    <t>1ST QTR.</t>
  </si>
  <si>
    <t>2ND QTR.</t>
  </si>
  <si>
    <t xml:space="preserve">ISSUED </t>
  </si>
  <si>
    <t>PERCENT</t>
  </si>
  <si>
    <t>35%</t>
  </si>
  <si>
    <t>REQUESTED</t>
  </si>
  <si>
    <t>ISSUE</t>
  </si>
  <si>
    <t>YTD</t>
  </si>
  <si>
    <t>CHILDREN</t>
  </si>
  <si>
    <t>ISSUED</t>
  </si>
  <si>
    <t>UNDER 13</t>
  </si>
  <si>
    <t>PERCENTAGE</t>
  </si>
  <si>
    <t>INCLUDING EARMARK</t>
  </si>
  <si>
    <t>ALLOCATION AMOUNT</t>
  </si>
  <si>
    <t>MANDATORY</t>
  </si>
  <si>
    <t>GRANTEE</t>
  </si>
  <si>
    <t># CHILDREN</t>
  </si>
  <si>
    <t>STATE DISCRETIONARY SUMMARY</t>
  </si>
  <si>
    <t>EARMARK TO</t>
  </si>
  <si>
    <t>SCHOOL AGE</t>
  </si>
  <si>
    <t>AVAILABLE</t>
  </si>
  <si>
    <t>LESS EARMARK</t>
  </si>
  <si>
    <t>BALANCE AFTER</t>
  </si>
  <si>
    <t>DISC. # CHILDREN</t>
  </si>
  <si>
    <t>BASE</t>
  </si>
  <si>
    <t>PER CHILD</t>
  </si>
  <si>
    <t>SCHOOL AGE R&amp;R</t>
  </si>
  <si>
    <t>TO DISTRIBUTE</t>
  </si>
  <si>
    <t>TO BASE</t>
  </si>
  <si>
    <t>TO PER CHILD</t>
  </si>
  <si>
    <t xml:space="preserve">PER CHILD </t>
  </si>
  <si>
    <t>CHILD COUNT</t>
  </si>
  <si>
    <t>AMOUNT</t>
  </si>
  <si>
    <t>TERRITORIAL DISCRETIONARY SUMMARY</t>
  </si>
  <si>
    <t xml:space="preserve">FREE </t>
  </si>
  <si>
    <t>REDUCED</t>
  </si>
  <si>
    <t>UNDER 5</t>
  </si>
  <si>
    <t>State Total</t>
  </si>
  <si>
    <t>UNDER AGE 13</t>
  </si>
  <si>
    <t>ALLOC</t>
  </si>
  <si>
    <t>REQUEST</t>
  </si>
  <si>
    <t>YTD PLUS</t>
  </si>
  <si>
    <t>3RD QTR.</t>
  </si>
  <si>
    <t>3 REQUEST</t>
  </si>
  <si>
    <t>ISSUE IN</t>
  </si>
  <si>
    <t>THROUGH 3RD</t>
  </si>
  <si>
    <t>PERCENT OF</t>
  </si>
  <si>
    <t xml:space="preserve">PERCENT OF </t>
  </si>
  <si>
    <t>ALLOC.</t>
  </si>
  <si>
    <t>4TH QTR.</t>
  </si>
  <si>
    <t>FY 2000 CCDF STATE SUMMARY</t>
  </si>
  <si>
    <t>FY 2000</t>
  </si>
  <si>
    <t>FY 2000 CCDF TERRITORIAL SUMMARY</t>
  </si>
  <si>
    <t>FY 2000 STATE MATCHING ALLOCATION</t>
  </si>
  <si>
    <t>FY 2000 STATE MANDATORY ALLOCATION</t>
  </si>
  <si>
    <t>FY 2000 STATE DISCRETIONARY ALLOCATION</t>
  </si>
  <si>
    <t>FY 2000 TRIBAL R &amp; R CALCULATION SHEET</t>
  </si>
  <si>
    <t xml:space="preserve">FY 1998 SCHOOL LUNCH FIGURES </t>
  </si>
  <si>
    <t xml:space="preserve">FY 1998 ESTIMATES OF CHILDREN </t>
  </si>
  <si>
    <t>USED FOR FY 2000 CCDF DISCRETIONARY AND MATCHING ALLOCATIONS</t>
  </si>
  <si>
    <t>USED FOR FY 2000 CCDF DSICRETIONARY ALLOCATIONS</t>
  </si>
  <si>
    <t>FY 2000 MANDATORY STATE ALLOCATION</t>
  </si>
  <si>
    <t>FY 2000 MATCHING STATE ALLOCATION</t>
  </si>
  <si>
    <t>TOTAL FY 2000</t>
  </si>
  <si>
    <t>FY 2000 TERRITORIAL DISCRETIONARY ALLOCATION</t>
  </si>
  <si>
    <t xml:space="preserve">QUALITY </t>
  </si>
  <si>
    <t>EXPANSION</t>
  </si>
  <si>
    <t>QUALITY</t>
  </si>
  <si>
    <t>QUALITY EXP.</t>
  </si>
  <si>
    <t>(K)</t>
  </si>
  <si>
    <t>SUB TOTAL</t>
  </si>
  <si>
    <t>1ST. QUARTER FY 2000 ESTIMATES</t>
  </si>
  <si>
    <t>Kinik Tribal Council</t>
  </si>
  <si>
    <t>Ninilchik Traditional Council</t>
  </si>
  <si>
    <t>Cortina Indian Rancheria</t>
  </si>
  <si>
    <t>Dry Creek Rancheria</t>
  </si>
  <si>
    <t>Shingle Springs Rancheria</t>
  </si>
  <si>
    <t xml:space="preserve">Table Bluff Rancheria </t>
  </si>
  <si>
    <t xml:space="preserve">Torres Martinez Desert Cahuilla  </t>
  </si>
  <si>
    <t>Tyme Maidu Berry Creek Rancheria</t>
  </si>
  <si>
    <t>Yurok Tribe</t>
  </si>
  <si>
    <t>COLORADO</t>
  </si>
  <si>
    <t xml:space="preserve">Southern Ute </t>
  </si>
  <si>
    <t xml:space="preserve">Ute Mountain Ute Tribe </t>
  </si>
  <si>
    <t>FLORIDA</t>
  </si>
  <si>
    <t>Miccosukee Corporation</t>
  </si>
  <si>
    <t xml:space="preserve">Seminole </t>
  </si>
  <si>
    <t>IDAHO</t>
  </si>
  <si>
    <t>Coeur d'Alene Tribes</t>
  </si>
  <si>
    <t xml:space="preserve">Nez Perce Tribe  </t>
  </si>
  <si>
    <t>Northwestern Band of Shoshoni Nation</t>
  </si>
  <si>
    <t>Shoshone-Bannock Tribes</t>
  </si>
  <si>
    <t>KANSAS</t>
  </si>
  <si>
    <t xml:space="preserve">Kickapoo </t>
  </si>
  <si>
    <t>Prairie Band of Potawatomi</t>
  </si>
  <si>
    <t>LOUISIANA</t>
  </si>
  <si>
    <t xml:space="preserve">Coushatta Tribe  </t>
  </si>
  <si>
    <t>Tunica Biloxi</t>
  </si>
  <si>
    <t>MAINE</t>
  </si>
  <si>
    <t>Aroostook Band of Micmac Indians</t>
  </si>
  <si>
    <t>Houlton Band of Maliseet Indians</t>
  </si>
  <si>
    <t>Indian Township Passamaquoddy</t>
  </si>
  <si>
    <t>Penobscot Nation</t>
  </si>
  <si>
    <t>Pleasant Point Passamaquoddy</t>
  </si>
  <si>
    <t>MASSACHUSETTS</t>
  </si>
  <si>
    <t>Wampanoag of Gay Head</t>
  </si>
  <si>
    <t>MICHIGAN</t>
  </si>
  <si>
    <t>Bay Mills Indian Community</t>
  </si>
  <si>
    <t>Grand Traverse Band of Ottawa/Chippewa</t>
  </si>
  <si>
    <t>Hannaville Indian Community (Potawatomi)</t>
  </si>
  <si>
    <t>Keweenaw Bay Indian Community</t>
  </si>
  <si>
    <t>Lac Viex Desert</t>
  </si>
  <si>
    <t>Saginaw Chippewa Indian Tribe</t>
  </si>
  <si>
    <t>Sault St. Marie Tribe of Chippewas</t>
  </si>
  <si>
    <t>MINNESOTA</t>
  </si>
  <si>
    <t>Bois Forte Reservation (Nett Lake)</t>
  </si>
  <si>
    <t>Fond Du Lac</t>
  </si>
  <si>
    <t>Grand Portage</t>
  </si>
  <si>
    <t>Leech Lake</t>
  </si>
  <si>
    <t>Mille Lacs Band of Chippewa</t>
  </si>
  <si>
    <t>Red Lake</t>
  </si>
  <si>
    <t>Shakopee Mdewakanton Sioux Community</t>
  </si>
  <si>
    <t>Upper Sioux</t>
  </si>
  <si>
    <t xml:space="preserve">White Earth </t>
  </si>
  <si>
    <t>Lower  Sioux Indian Tribe of Minnesota</t>
  </si>
  <si>
    <t>Prairie Island Indian Community of Minn.</t>
  </si>
  <si>
    <t>MISSISSIPPI</t>
  </si>
  <si>
    <t>Ms. Band of Choctow</t>
  </si>
  <si>
    <t>MONTANA</t>
  </si>
  <si>
    <t>Blackfeet Nation</t>
  </si>
  <si>
    <t>Chippewa-Cree Tribe (Rocky Boys)</t>
  </si>
  <si>
    <t>Confederated Tribe of Salish &amp; Kootenai</t>
  </si>
  <si>
    <t>Crow Tribe</t>
  </si>
  <si>
    <t>Fort Belknap Community Council</t>
  </si>
  <si>
    <t>Fort Peck Assiniboine &amp; Sioux</t>
  </si>
  <si>
    <t>Northern Cheyenne Tribe</t>
  </si>
  <si>
    <t>Chitimacha Tribe</t>
  </si>
  <si>
    <t>Las Vegas Paiute</t>
  </si>
  <si>
    <t>Eastern Shoshone</t>
  </si>
  <si>
    <t>Northern Arapaho</t>
  </si>
  <si>
    <t>TOTALS</t>
  </si>
  <si>
    <t>Hoonah Indian Assoc.</t>
  </si>
  <si>
    <t>Hoonah Indina Assoc.</t>
  </si>
  <si>
    <t>1ST. QUARTER</t>
  </si>
  <si>
    <t>FY 2001 TRIBAL MANDATORY ALLOCATION ESTIMATE</t>
  </si>
  <si>
    <t>FY 2001 TRIBAL DISCRETIONARY ALLOCATION ESTIMATE</t>
  </si>
  <si>
    <t>FY 2001 ESTIMATED</t>
  </si>
  <si>
    <t>FY 2001 TRIBAL ESTIMATED DISCRETIONARY SUMMARY</t>
  </si>
  <si>
    <t>FY 2001 EST. DISC.</t>
  </si>
  <si>
    <t>ESTIMATED</t>
  </si>
  <si>
    <t>Other Tribal Organizations</t>
  </si>
  <si>
    <t xml:space="preserve">FY 2001 </t>
  </si>
  <si>
    <t>ESTIMATE</t>
  </si>
  <si>
    <t xml:space="preserve">TOTAL  </t>
  </si>
  <si>
    <t>FY 2001</t>
  </si>
  <si>
    <t xml:space="preserve">* The estimates in this chart are based on child counts used to determine FY 2000 awards.  The final allocations, which will be based on updated FY 2001 </t>
  </si>
  <si>
    <t xml:space="preserve">   child counts will be different.</t>
  </si>
  <si>
    <t>* The discretionary earmark is the amount of FY 2001 funds required to be spent on resource and referral and school-age care activities.</t>
  </si>
  <si>
    <t xml:space="preserve"> </t>
  </si>
  <si>
    <t>FY 2001 CCDF TRIBAL ESTIMATES CHART</t>
  </si>
  <si>
    <t>Karuk Tribe</t>
  </si>
  <si>
    <t xml:space="preserve">La Jolla Band of Indians                  </t>
  </si>
  <si>
    <t>Fond Du Lac Tribal Council</t>
  </si>
  <si>
    <t>Grand Portage Reservation Tribal Council</t>
  </si>
  <si>
    <t>Leech Lake Band</t>
  </si>
  <si>
    <t>Red Lake Band</t>
  </si>
  <si>
    <t>Upper Sioux Community</t>
  </si>
  <si>
    <t>White Earth Reservation Tribal Council</t>
  </si>
  <si>
    <t>Confederated Tribes of Salish &amp; Kootenai</t>
  </si>
  <si>
    <t>Omaha Tribe</t>
  </si>
  <si>
    <t>Santee Sioux Tribe</t>
  </si>
  <si>
    <t>Winnebago Tribe</t>
  </si>
  <si>
    <t>Fort McDermitt Paiute-Shoshone Tribe</t>
  </si>
  <si>
    <t>St. Regis Mohawk Tribe</t>
  </si>
  <si>
    <t>Eastern Band of Cherokee Indians</t>
  </si>
  <si>
    <t>Turtle Mountain Band of Chippewa Indians</t>
  </si>
  <si>
    <t>Cheyenne &amp; Arapaho Tribes</t>
  </si>
  <si>
    <t>Eastern Shawnee Tribe</t>
  </si>
  <si>
    <t>Kaw Nation of Oklahoma</t>
  </si>
  <si>
    <t>Kialegee Tribal Town</t>
  </si>
  <si>
    <t>Kickapoo Tribe of Oklahoma</t>
  </si>
  <si>
    <t>Kiowa Tribe</t>
  </si>
  <si>
    <t>Otoe-Missouria Tribe</t>
  </si>
  <si>
    <t>Pawnee Nation</t>
  </si>
  <si>
    <t>Narragansett Indian Tribe</t>
  </si>
  <si>
    <t>Cheyenne River Sioux Tribe</t>
  </si>
  <si>
    <t>Lower Brule Sioux Tribe</t>
  </si>
  <si>
    <t>Oglala Sioux Tribe</t>
  </si>
  <si>
    <t>Rosebud Sioux Tribe</t>
  </si>
  <si>
    <t>Alabama-Coushatta Tribe</t>
  </si>
  <si>
    <t>Port Gamble S'Kallam Tribe</t>
  </si>
  <si>
    <t>Stillaguamish Tribe</t>
  </si>
  <si>
    <t>Suquamish Tribe</t>
  </si>
  <si>
    <t>Bad River of Lake Superior Band</t>
  </si>
  <si>
    <t>Red Cliff Band of Chippewas</t>
  </si>
  <si>
    <t>Sokaogan Chippewa Community</t>
  </si>
  <si>
    <t>St. Criox Chippewa Tribe</t>
  </si>
  <si>
    <t>Eastern Shoshone Tribe</t>
  </si>
  <si>
    <t>Northern Arapaho Tribe</t>
  </si>
  <si>
    <t>Conderated Tribes of Grande Ronde</t>
  </si>
  <si>
    <t>Conf. Tribes of Siletz Indians</t>
  </si>
  <si>
    <t>Confederated Tribes of Umatilla Indian Reservation</t>
  </si>
  <si>
    <t xml:space="preserve">Conf. Tribes of Warm Springs </t>
  </si>
  <si>
    <t xml:space="preserve">Coquille Indian Tribe </t>
  </si>
  <si>
    <t>Cow Creek Band Of Umpqua Tribe</t>
  </si>
  <si>
    <t xml:space="preserve">Klamath Tribes </t>
  </si>
  <si>
    <t>RHODE ISLAND</t>
  </si>
  <si>
    <t>Narragansett</t>
  </si>
  <si>
    <t>SOUTH CAROLINA</t>
  </si>
  <si>
    <t>Catawba Indian Nation</t>
  </si>
  <si>
    <t>SOUTH DAKOTA</t>
  </si>
  <si>
    <t>Cheyenne River Sioux</t>
  </si>
  <si>
    <t xml:space="preserve">Crow Creek Sioux Tribe </t>
  </si>
  <si>
    <t>Flandreau Santee Sioux Tribe</t>
  </si>
  <si>
    <t>Lower Brule Sioux</t>
  </si>
  <si>
    <t>Oglala Sioux</t>
  </si>
  <si>
    <t>Rosebud Sioux</t>
  </si>
  <si>
    <t>Sisseton-Wapheton Sioux Tribe</t>
  </si>
  <si>
    <t>Yankton Sioux Tribe</t>
  </si>
  <si>
    <t>TEXAS</t>
  </si>
  <si>
    <t>Alabama-Coushatta</t>
  </si>
  <si>
    <t>Ysleta Del Sur Pueblo</t>
  </si>
  <si>
    <t>UTAH</t>
  </si>
  <si>
    <t>Paiute Indian Tribe</t>
  </si>
  <si>
    <t>Ute Indian Tribe</t>
  </si>
  <si>
    <t>WASHINGTON</t>
  </si>
  <si>
    <t xml:space="preserve">Confederated Tribes of Colville </t>
  </si>
  <si>
    <t>Confederated Tribes of Yakima Indian Nation</t>
  </si>
  <si>
    <t>Jamestown S'Kallam Tribe</t>
  </si>
  <si>
    <t>Kalispel Tribe of Indians</t>
  </si>
  <si>
    <t>Lower Elwha Tribal Council (Elwha)</t>
  </si>
  <si>
    <t xml:space="preserve">Lummi Indian Nation </t>
  </si>
  <si>
    <t>Makah Tribal Council</t>
  </si>
  <si>
    <t>Muckleshoot Indian Tribe</t>
  </si>
  <si>
    <t>Nooksack Indian Tribe</t>
  </si>
  <si>
    <t xml:space="preserve">Port Gamble S'Kallam  </t>
  </si>
  <si>
    <t>Puyallup Tribe of Indians</t>
  </si>
  <si>
    <t>Quileute Tribal Council</t>
  </si>
  <si>
    <t xml:space="preserve">Quinault Indian Nation </t>
  </si>
  <si>
    <t>Samish Indian Tribe</t>
  </si>
  <si>
    <t>Sauk Suiattle Indian Tribe</t>
  </si>
  <si>
    <t>Skokomish Indian Tribe</t>
  </si>
  <si>
    <t xml:space="preserve">South Puget Intertribal Planning Agency </t>
  </si>
  <si>
    <t xml:space="preserve">Spokane Tribe of Indians </t>
  </si>
  <si>
    <t xml:space="preserve">Stillaguamish </t>
  </si>
  <si>
    <t xml:space="preserve">Suquamish </t>
  </si>
  <si>
    <t>Swinomish Tribal Community</t>
  </si>
  <si>
    <t xml:space="preserve">Tulalip Tribes </t>
  </si>
  <si>
    <t>Upper Skagit Indian Tribe</t>
  </si>
  <si>
    <t>WISCONSIN</t>
  </si>
  <si>
    <t>Bad River of Lake Superior</t>
  </si>
  <si>
    <t>Forest County Potawatomi (Potawatomi Community)</t>
  </si>
  <si>
    <t>Ho-Chunk Nation (Winnebago)</t>
  </si>
  <si>
    <t>Lac Court Orielles</t>
  </si>
  <si>
    <t>Lac Du Flambeau Chippewa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</si>
</sst>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  <numFmt numFmtId="184" formatCode="0.00000000000000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0.0000000000000000%"/>
    <numFmt numFmtId="217" formatCode="_(* #,##0.00000000000000_);_(* \(#,##0.00000000000000\);_(* &quot;-&quot;??????????????_);_(@_)"/>
    <numFmt numFmtId="218" formatCode="_(* #,##0.0000000000_);_(* \(#,##0.0000000000\);_(* &quot;-&quot;????????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9" fontId="1" fillId="0" borderId="0" xfId="17" applyNumberFormat="1" applyFont="1" applyAlignment="1">
      <alignment/>
    </xf>
    <xf numFmtId="165" fontId="1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9" fontId="1" fillId="0" borderId="0" xfId="20" applyNumberFormat="1" applyFont="1" applyAlignment="1">
      <alignment horizontal="centerContinuous"/>
    </xf>
    <xf numFmtId="9" fontId="1" fillId="0" borderId="0" xfId="20" applyFont="1" applyAlignment="1">
      <alignment horizontal="centerContinuous"/>
    </xf>
    <xf numFmtId="10" fontId="1" fillId="0" borderId="0" xfId="2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9" fontId="1" fillId="0" borderId="0" xfId="20" applyFont="1" applyAlignment="1">
      <alignment/>
    </xf>
    <xf numFmtId="10" fontId="1" fillId="0" borderId="0" xfId="20" applyNumberFormat="1" applyFont="1" applyAlignment="1">
      <alignment/>
    </xf>
    <xf numFmtId="179" fontId="1" fillId="0" borderId="0" xfId="20" applyNumberFormat="1" applyFont="1" applyAlignment="1">
      <alignment/>
    </xf>
    <xf numFmtId="0" fontId="0" fillId="0" borderId="0" xfId="0" applyFont="1" applyAlignment="1">
      <alignment/>
    </xf>
    <xf numFmtId="9" fontId="1" fillId="0" borderId="0" xfId="20" applyFont="1" applyAlignment="1">
      <alignment horizontal="center"/>
    </xf>
    <xf numFmtId="1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79" fontId="1" fillId="0" borderId="0" xfId="2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20" applyNumberFormat="1" applyFont="1" applyAlignment="1">
      <alignment horizontal="centerContinuous"/>
    </xf>
    <xf numFmtId="172" fontId="1" fillId="0" borderId="0" xfId="20" applyNumberFormat="1" applyFont="1" applyAlignment="1">
      <alignment/>
    </xf>
    <xf numFmtId="172" fontId="1" fillId="0" borderId="0" xfId="20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centerContinuous" wrapText="1"/>
    </xf>
    <xf numFmtId="216" fontId="1" fillId="0" borderId="0" xfId="20" applyNumberFormat="1" applyFont="1" applyAlignment="1">
      <alignment horizontal="centerContinuous"/>
    </xf>
    <xf numFmtId="0" fontId="1" fillId="0" borderId="0" xfId="0" applyFont="1" applyAlignment="1">
      <alignment horizontal="center" wrapText="1"/>
    </xf>
    <xf numFmtId="216" fontId="1" fillId="0" borderId="0" xfId="20" applyNumberFormat="1" applyFont="1" applyAlignment="1">
      <alignment/>
    </xf>
    <xf numFmtId="0" fontId="1" fillId="0" borderId="0" xfId="0" applyFont="1" applyAlignment="1">
      <alignment wrapText="1"/>
    </xf>
    <xf numFmtId="216" fontId="1" fillId="0" borderId="0" xfId="20" applyNumberFormat="1" applyFont="1" applyAlignment="1">
      <alignment horizontal="center"/>
    </xf>
    <xf numFmtId="165" fontId="1" fillId="0" borderId="0" xfId="15" applyNumberFormat="1" applyFont="1" applyAlignment="1">
      <alignment horizontal="left"/>
    </xf>
    <xf numFmtId="43" fontId="1" fillId="0" borderId="0" xfId="15" applyFont="1" applyAlignment="1">
      <alignment/>
    </xf>
    <xf numFmtId="6" fontId="1" fillId="0" borderId="0" xfId="0" applyNumberFormat="1" applyFont="1" applyAlignment="1">
      <alignment horizontal="center"/>
    </xf>
    <xf numFmtId="184" fontId="1" fillId="0" borderId="0" xfId="20" applyNumberFormat="1" applyFont="1" applyAlignment="1">
      <alignment/>
    </xf>
    <xf numFmtId="183" fontId="1" fillId="0" borderId="0" xfId="20" applyNumberFormat="1" applyFont="1" applyAlignment="1">
      <alignment horizontal="centerContinuous"/>
    </xf>
    <xf numFmtId="183" fontId="1" fillId="0" borderId="0" xfId="20" applyNumberFormat="1" applyFont="1" applyAlignment="1">
      <alignment horizontal="center"/>
    </xf>
    <xf numFmtId="183" fontId="1" fillId="0" borderId="0" xfId="20" applyNumberFormat="1" applyFont="1" applyAlignment="1">
      <alignment/>
    </xf>
    <xf numFmtId="165" fontId="7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6ARFIN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16.421875" style="11" customWidth="1"/>
    <col min="2" max="4" width="17.7109375" style="13" customWidth="1"/>
    <col min="5" max="5" width="17.7109375" style="20" customWidth="1"/>
    <col min="6" max="6" width="18.8515625" style="13" bestFit="1" customWidth="1"/>
    <col min="7" max="10" width="17.7109375" style="11" customWidth="1"/>
    <col min="11" max="11" width="17.7109375" style="13" customWidth="1"/>
    <col min="12" max="12" width="17.7109375" style="11" customWidth="1"/>
    <col min="13" max="16384" width="9.140625" style="11" customWidth="1"/>
  </cols>
  <sheetData>
    <row r="1" spans="1:12" ht="12">
      <c r="A1" s="18" t="s">
        <v>303</v>
      </c>
      <c r="B1" s="4"/>
      <c r="C1" s="4"/>
      <c r="D1" s="4"/>
      <c r="E1" s="17"/>
      <c r="F1" s="4"/>
      <c r="G1" s="18"/>
      <c r="H1" s="18"/>
      <c r="I1" s="18"/>
      <c r="J1" s="18"/>
      <c r="K1" s="4"/>
      <c r="L1" s="18"/>
    </row>
    <row r="3" spans="2:12" s="12" customFormat="1" ht="12">
      <c r="B3" s="12" t="s">
        <v>147</v>
      </c>
      <c r="C3" s="12" t="s">
        <v>148</v>
      </c>
      <c r="D3" s="12" t="s">
        <v>149</v>
      </c>
      <c r="E3" s="12" t="s">
        <v>150</v>
      </c>
      <c r="F3" s="1" t="s">
        <v>151</v>
      </c>
      <c r="G3" s="12" t="s">
        <v>152</v>
      </c>
      <c r="H3" s="12" t="s">
        <v>153</v>
      </c>
      <c r="I3" s="12" t="s">
        <v>154</v>
      </c>
      <c r="J3" s="12" t="s">
        <v>155</v>
      </c>
      <c r="K3" s="12" t="s">
        <v>156</v>
      </c>
      <c r="L3" s="12" t="s">
        <v>322</v>
      </c>
    </row>
    <row r="4" spans="6:11" s="12" customFormat="1" ht="12">
      <c r="F4" s="1"/>
      <c r="K4" s="1"/>
    </row>
    <row r="5" spans="2:12" s="12" customFormat="1" ht="12">
      <c r="B5" s="22"/>
      <c r="C5" s="22"/>
      <c r="H5" s="12" t="s">
        <v>157</v>
      </c>
      <c r="I5" s="12" t="s">
        <v>157</v>
      </c>
      <c r="J5" s="12" t="s">
        <v>157</v>
      </c>
      <c r="L5" s="12" t="s">
        <v>316</v>
      </c>
    </row>
    <row r="6" spans="1:12" s="5" customFormat="1" ht="12">
      <c r="A6" s="12"/>
      <c r="B6" s="1" t="s">
        <v>158</v>
      </c>
      <c r="C6" s="1" t="s">
        <v>159</v>
      </c>
      <c r="D6" s="1" t="s">
        <v>160</v>
      </c>
      <c r="E6" s="24" t="s">
        <v>304</v>
      </c>
      <c r="F6" s="1" t="s">
        <v>161</v>
      </c>
      <c r="G6" s="12" t="s">
        <v>157</v>
      </c>
      <c r="H6" s="12" t="s">
        <v>162</v>
      </c>
      <c r="I6" s="12" t="s">
        <v>321</v>
      </c>
      <c r="J6" s="12" t="s">
        <v>163</v>
      </c>
      <c r="K6" s="1" t="s">
        <v>157</v>
      </c>
      <c r="L6" s="12" t="s">
        <v>164</v>
      </c>
    </row>
    <row r="7" spans="1:12" s="5" customFormat="1" ht="12">
      <c r="A7" s="5" t="s">
        <v>165</v>
      </c>
      <c r="B7" s="6" t="s">
        <v>166</v>
      </c>
      <c r="C7" s="6" t="s">
        <v>167</v>
      </c>
      <c r="D7" s="6" t="s">
        <v>166</v>
      </c>
      <c r="E7" s="7" t="s">
        <v>168</v>
      </c>
      <c r="F7" s="6" t="s">
        <v>169</v>
      </c>
      <c r="G7" s="5" t="s">
        <v>170</v>
      </c>
      <c r="H7" s="5" t="s">
        <v>171</v>
      </c>
      <c r="I7" s="5" t="s">
        <v>171</v>
      </c>
      <c r="J7" s="5" t="s">
        <v>171</v>
      </c>
      <c r="K7" s="6" t="s">
        <v>166</v>
      </c>
      <c r="L7" s="5" t="s">
        <v>172</v>
      </c>
    </row>
    <row r="8" spans="2:11" s="12" customFormat="1" ht="12">
      <c r="B8" s="1"/>
      <c r="C8" s="1"/>
      <c r="D8" s="1"/>
      <c r="E8" s="24"/>
      <c r="F8" s="1"/>
      <c r="K8" s="1"/>
    </row>
    <row r="9" spans="1:12" ht="12">
      <c r="A9" s="11" t="s">
        <v>173</v>
      </c>
      <c r="B9" s="13">
        <v>16441707</v>
      </c>
      <c r="C9" s="13">
        <v>6896417</v>
      </c>
      <c r="D9" s="13">
        <f>'STATE MATCHING'!D6</f>
        <v>17422447</v>
      </c>
      <c r="E9" s="20">
        <v>0.6957</v>
      </c>
      <c r="F9" s="13">
        <f>-ROUND(+D9-(D9/E9*1),0)</f>
        <v>7620599</v>
      </c>
      <c r="G9" s="28">
        <f>K9-(H9+I9+J9)</f>
        <v>19085643</v>
      </c>
      <c r="H9" s="13">
        <f>'STATE EARMARK'!C7</f>
        <v>395350</v>
      </c>
      <c r="I9" s="13">
        <f>'STATE EARMARK'!D7</f>
        <v>3643632</v>
      </c>
      <c r="J9" s="13">
        <f>'STATE EARMARK'!E7</f>
        <v>1055073</v>
      </c>
      <c r="K9" s="13">
        <f>'STATE EARMARK'!B7</f>
        <v>24179698</v>
      </c>
      <c r="L9" s="28">
        <f aca="true" t="shared" si="0" ref="L9:L40">B9+D9+K9</f>
        <v>58043852</v>
      </c>
    </row>
    <row r="10" spans="1:12" ht="12">
      <c r="A10" s="11" t="s">
        <v>174</v>
      </c>
      <c r="B10" s="13">
        <v>3544811</v>
      </c>
      <c r="C10" s="13">
        <v>3544811</v>
      </c>
      <c r="D10" s="13">
        <f>'STATE MATCHING'!D7</f>
        <v>3107472</v>
      </c>
      <c r="E10" s="20">
        <v>0.5413</v>
      </c>
      <c r="F10" s="13">
        <f aca="true" t="shared" si="1" ref="F10:F25">-ROUND(+D10-(D10/E10*1),0)</f>
        <v>2633285</v>
      </c>
      <c r="G10" s="28">
        <f aca="true" t="shared" si="2" ref="G10:G60">K10-(H10+I10+J10)</f>
        <v>1944048</v>
      </c>
      <c r="H10" s="13">
        <f>'STATE EARMARK'!C8</f>
        <v>40270</v>
      </c>
      <c r="I10" s="13">
        <f>'STATE EARMARK'!D8</f>
        <v>371137</v>
      </c>
      <c r="J10" s="13">
        <f>'STATE EARMARK'!E8</f>
        <v>107469</v>
      </c>
      <c r="K10" s="13">
        <f>'STATE EARMARK'!B8</f>
        <v>2462924</v>
      </c>
      <c r="L10" s="28">
        <f t="shared" si="0"/>
        <v>9115207</v>
      </c>
    </row>
    <row r="11" spans="1:12" ht="12">
      <c r="A11" s="11" t="s">
        <v>175</v>
      </c>
      <c r="B11" s="13">
        <v>19827025</v>
      </c>
      <c r="C11" s="13">
        <v>10032936</v>
      </c>
      <c r="D11" s="13">
        <f>'STATE MATCHING'!D8</f>
        <v>20923151</v>
      </c>
      <c r="E11" s="20">
        <v>0.6592</v>
      </c>
      <c r="F11" s="13">
        <f t="shared" si="1"/>
        <v>10817066</v>
      </c>
      <c r="G11" s="28">
        <f t="shared" si="2"/>
        <v>19030028</v>
      </c>
      <c r="H11" s="13">
        <f>'STATE EARMARK'!C9</f>
        <v>394198</v>
      </c>
      <c r="I11" s="13">
        <f>'STATE EARMARK'!D9</f>
        <v>3633014</v>
      </c>
      <c r="J11" s="13">
        <f>'STATE EARMARK'!E9</f>
        <v>1051999</v>
      </c>
      <c r="K11" s="13">
        <f>'STATE EARMARK'!B9</f>
        <v>24109239</v>
      </c>
      <c r="L11" s="28">
        <f t="shared" si="0"/>
        <v>64859415</v>
      </c>
    </row>
    <row r="12" spans="1:12" ht="12">
      <c r="A12" s="11" t="s">
        <v>176</v>
      </c>
      <c r="B12" s="13">
        <v>5300283</v>
      </c>
      <c r="C12" s="13">
        <v>1886543</v>
      </c>
      <c r="D12" s="13">
        <f>'STATE MATCHING'!D9</f>
        <v>10399236</v>
      </c>
      <c r="E12" s="20">
        <v>0.7285</v>
      </c>
      <c r="F12" s="13">
        <f t="shared" si="1"/>
        <v>3875625</v>
      </c>
      <c r="G12" s="28">
        <f t="shared" si="2"/>
        <v>11136539</v>
      </c>
      <c r="H12" s="13">
        <f>'STATE EARMARK'!C10</f>
        <v>230688</v>
      </c>
      <c r="I12" s="13">
        <f>'STATE EARMARK'!D10</f>
        <v>2126071</v>
      </c>
      <c r="J12" s="13">
        <f>'STATE EARMARK'!E10</f>
        <v>615638</v>
      </c>
      <c r="K12" s="13">
        <f>'STATE EARMARK'!B10</f>
        <v>14108936</v>
      </c>
      <c r="L12" s="28">
        <f t="shared" si="0"/>
        <v>29808455</v>
      </c>
    </row>
    <row r="13" spans="1:12" ht="12">
      <c r="A13" s="11" t="s">
        <v>177</v>
      </c>
      <c r="B13" s="13">
        <v>85593217</v>
      </c>
      <c r="C13" s="13">
        <v>85593217</v>
      </c>
      <c r="D13" s="13">
        <f>'STATE MATCHING'!D10</f>
        <v>150085692</v>
      </c>
      <c r="E13" s="20">
        <v>0.5167</v>
      </c>
      <c r="F13" s="13">
        <f t="shared" si="1"/>
        <v>140384004</v>
      </c>
      <c r="G13" s="28">
        <f t="shared" si="2"/>
        <v>110599401</v>
      </c>
      <c r="H13" s="13">
        <f>'STATE EARMARK'!C11</f>
        <v>2291015</v>
      </c>
      <c r="I13" s="13">
        <f>'STATE EARMARK'!D11</f>
        <v>21114481</v>
      </c>
      <c r="J13" s="13">
        <f>'STATE EARMARK'!E11</f>
        <v>6114044</v>
      </c>
      <c r="K13" s="13">
        <f>'STATE EARMARK'!B11</f>
        <v>140118941</v>
      </c>
      <c r="L13" s="28">
        <f t="shared" si="0"/>
        <v>375797850</v>
      </c>
    </row>
    <row r="14" spans="1:12" ht="12">
      <c r="A14" s="11" t="s">
        <v>178</v>
      </c>
      <c r="B14" s="13">
        <v>10173800</v>
      </c>
      <c r="C14" s="13">
        <v>8985901</v>
      </c>
      <c r="D14" s="13">
        <f>'STATE MATCHING'!D11</f>
        <v>16705714</v>
      </c>
      <c r="E14" s="20">
        <v>0.5</v>
      </c>
      <c r="F14" s="13">
        <f t="shared" si="1"/>
        <v>16705714</v>
      </c>
      <c r="G14" s="28">
        <f t="shared" si="2"/>
        <v>10085247</v>
      </c>
      <c r="H14" s="13">
        <f>'STATE EARMARK'!C12</f>
        <v>208912</v>
      </c>
      <c r="I14" s="13">
        <f>'STATE EARMARK'!D12</f>
        <v>1925369</v>
      </c>
      <c r="J14" s="13">
        <f>'STATE EARMARK'!E12</f>
        <v>557522</v>
      </c>
      <c r="K14" s="13">
        <f>'STATE EARMARK'!B12</f>
        <v>12777050</v>
      </c>
      <c r="L14" s="28">
        <f t="shared" si="0"/>
        <v>39656564</v>
      </c>
    </row>
    <row r="15" spans="1:12" ht="12">
      <c r="A15" s="11" t="s">
        <v>179</v>
      </c>
      <c r="B15" s="13">
        <v>18738357</v>
      </c>
      <c r="C15" s="13">
        <v>18738358</v>
      </c>
      <c r="D15" s="13">
        <f>'STATE MATCHING'!D12</f>
        <v>13029950</v>
      </c>
      <c r="E15" s="20">
        <v>0.5</v>
      </c>
      <c r="F15" s="13">
        <f t="shared" si="1"/>
        <v>13029950</v>
      </c>
      <c r="G15" s="28">
        <f t="shared" si="2"/>
        <v>6589933</v>
      </c>
      <c r="H15" s="13">
        <f>'STATE EARMARK'!C13</f>
        <v>136507</v>
      </c>
      <c r="I15" s="13">
        <f>'STATE EARMARK'!D13</f>
        <v>1258081</v>
      </c>
      <c r="J15" s="13">
        <f>'STATE EARMARK'!E13</f>
        <v>364298</v>
      </c>
      <c r="K15" s="13">
        <f>'STATE EARMARK'!B13</f>
        <v>8348819</v>
      </c>
      <c r="L15" s="28">
        <f t="shared" si="0"/>
        <v>40117126</v>
      </c>
    </row>
    <row r="16" spans="1:12" ht="12">
      <c r="A16" s="11" t="s">
        <v>180</v>
      </c>
      <c r="B16" s="13">
        <v>5179330</v>
      </c>
      <c r="C16" s="13">
        <v>5179325</v>
      </c>
      <c r="D16" s="13">
        <f>'STATE MATCHING'!D13</f>
        <v>2929216</v>
      </c>
      <c r="E16" s="20">
        <v>0.5</v>
      </c>
      <c r="F16" s="13">
        <f t="shared" si="1"/>
        <v>2929216</v>
      </c>
      <c r="G16" s="28">
        <f t="shared" si="2"/>
        <v>1834630</v>
      </c>
      <c r="H16" s="13">
        <f>'STATE EARMARK'!C14</f>
        <v>38004</v>
      </c>
      <c r="I16" s="13">
        <f>'STATE EARMARK'!D14</f>
        <v>350248</v>
      </c>
      <c r="J16" s="13">
        <f>'STATE EARMARK'!E14</f>
        <v>101420</v>
      </c>
      <c r="K16" s="13">
        <f>'STATE EARMARK'!B14</f>
        <v>2324302</v>
      </c>
      <c r="L16" s="28">
        <f t="shared" si="0"/>
        <v>10432848</v>
      </c>
    </row>
    <row r="17" spans="1:12" ht="12">
      <c r="A17" s="11" t="s">
        <v>181</v>
      </c>
      <c r="B17" s="13">
        <v>4566974</v>
      </c>
      <c r="C17" s="13">
        <v>4566972</v>
      </c>
      <c r="D17" s="13">
        <f>'STATE MATCHING'!D14</f>
        <v>1793217</v>
      </c>
      <c r="E17" s="20">
        <v>0.5</v>
      </c>
      <c r="F17" s="13">
        <f t="shared" si="1"/>
        <v>1793217</v>
      </c>
      <c r="G17" s="28">
        <f t="shared" si="2"/>
        <v>1582514</v>
      </c>
      <c r="H17" s="13">
        <f>'STATE EARMARK'!C15</f>
        <v>32781</v>
      </c>
      <c r="I17" s="13">
        <f>'STATE EARMARK'!D15</f>
        <v>302118</v>
      </c>
      <c r="J17" s="13">
        <f>'STATE EARMARK'!E15</f>
        <v>87483</v>
      </c>
      <c r="K17" s="13">
        <f>'STATE EARMARK'!B15</f>
        <v>2004896</v>
      </c>
      <c r="L17" s="28">
        <f t="shared" si="0"/>
        <v>8365087</v>
      </c>
    </row>
    <row r="18" spans="1:12" ht="12">
      <c r="A18" s="11" t="s">
        <v>182</v>
      </c>
      <c r="B18" s="13">
        <v>43026524</v>
      </c>
      <c r="C18" s="13">
        <v>33415872</v>
      </c>
      <c r="D18" s="13">
        <f>'STATE MATCHING'!D15</f>
        <v>57971236</v>
      </c>
      <c r="E18" s="20">
        <v>0.5652</v>
      </c>
      <c r="F18" s="13">
        <f t="shared" si="1"/>
        <v>44596414</v>
      </c>
      <c r="G18" s="28">
        <f t="shared" si="2"/>
        <v>47878172</v>
      </c>
      <c r="H18" s="13">
        <f>'STATE EARMARK'!C16</f>
        <v>991774</v>
      </c>
      <c r="I18" s="13">
        <f>'STATE EARMARK'!D16</f>
        <v>9140400</v>
      </c>
      <c r="J18" s="13">
        <f>'STATE EARMARK'!E16</f>
        <v>2646753</v>
      </c>
      <c r="K18" s="13">
        <f>'STATE EARMARK'!B16</f>
        <v>60657099</v>
      </c>
      <c r="L18" s="28">
        <f t="shared" si="0"/>
        <v>161654859</v>
      </c>
    </row>
    <row r="19" spans="1:12" ht="12">
      <c r="A19" s="11" t="s">
        <v>183</v>
      </c>
      <c r="B19" s="13">
        <v>36548223</v>
      </c>
      <c r="C19" s="13">
        <v>22182651</v>
      </c>
      <c r="D19" s="13">
        <f>'STATE MATCHING'!D16</f>
        <v>33098773</v>
      </c>
      <c r="E19" s="20">
        <v>0.5988</v>
      </c>
      <c r="F19" s="13">
        <f t="shared" si="1"/>
        <v>22176399</v>
      </c>
      <c r="G19" s="28">
        <f t="shared" si="2"/>
        <v>30815262</v>
      </c>
      <c r="H19" s="13">
        <f>'STATE EARMARK'!C17</f>
        <v>638324</v>
      </c>
      <c r="I19" s="13">
        <f>'STATE EARMARK'!D17</f>
        <v>5882927</v>
      </c>
      <c r="J19" s="13">
        <f>'STATE EARMARK'!E17</f>
        <v>1703497</v>
      </c>
      <c r="K19" s="13">
        <f>'STATE EARMARK'!B17</f>
        <v>39040010</v>
      </c>
      <c r="L19" s="28">
        <f t="shared" si="0"/>
        <v>108687006</v>
      </c>
    </row>
    <row r="20" spans="1:12" ht="12">
      <c r="A20" s="11" t="s">
        <v>184</v>
      </c>
      <c r="B20" s="13">
        <v>4971633</v>
      </c>
      <c r="C20" s="13">
        <v>4971630</v>
      </c>
      <c r="D20" s="13">
        <f>'STATE MATCHING'!D17</f>
        <v>4935250</v>
      </c>
      <c r="E20" s="20">
        <v>0.5101</v>
      </c>
      <c r="F20" s="13">
        <f t="shared" si="1"/>
        <v>4739814</v>
      </c>
      <c r="G20" s="28">
        <f t="shared" si="2"/>
        <v>3636654</v>
      </c>
      <c r="H20" s="13">
        <f>'STATE EARMARK'!C18</f>
        <v>75332</v>
      </c>
      <c r="I20" s="13">
        <f>'STATE EARMARK'!D18</f>
        <v>694272</v>
      </c>
      <c r="J20" s="13">
        <f>'STATE EARMARK'!E18</f>
        <v>201037</v>
      </c>
      <c r="K20" s="13">
        <f>'STATE EARMARK'!B18</f>
        <v>4607295</v>
      </c>
      <c r="L20" s="28">
        <f t="shared" si="0"/>
        <v>14514178</v>
      </c>
    </row>
    <row r="21" spans="1:12" ht="12">
      <c r="A21" s="11" t="s">
        <v>185</v>
      </c>
      <c r="B21" s="13">
        <v>2867578</v>
      </c>
      <c r="C21" s="13">
        <v>1175819</v>
      </c>
      <c r="D21" s="13">
        <f>'STATE MATCHING'!D18</f>
        <v>5486014</v>
      </c>
      <c r="E21" s="20">
        <v>0.7015</v>
      </c>
      <c r="F21" s="13">
        <f t="shared" si="1"/>
        <v>2334391</v>
      </c>
      <c r="G21" s="28">
        <f t="shared" si="2"/>
        <v>4900453</v>
      </c>
      <c r="H21" s="13">
        <f>'STATE EARMARK'!C19</f>
        <v>101511</v>
      </c>
      <c r="I21" s="13">
        <f>'STATE EARMARK'!D19</f>
        <v>935543</v>
      </c>
      <c r="J21" s="13">
        <f>'STATE EARMARK'!E19</f>
        <v>270902</v>
      </c>
      <c r="K21" s="13">
        <f>'STATE EARMARK'!B19</f>
        <v>6208409</v>
      </c>
      <c r="L21" s="28">
        <f t="shared" si="0"/>
        <v>14562001</v>
      </c>
    </row>
    <row r="22" spans="1:12" ht="12">
      <c r="A22" s="11" t="s">
        <v>186</v>
      </c>
      <c r="B22" s="13">
        <v>56873824</v>
      </c>
      <c r="C22" s="13">
        <v>56873825</v>
      </c>
      <c r="D22" s="13">
        <f>'STATE MATCHING'!D19</f>
        <v>52258949</v>
      </c>
      <c r="E22" s="20">
        <v>0.5</v>
      </c>
      <c r="F22" s="13">
        <f t="shared" si="1"/>
        <v>52258949</v>
      </c>
      <c r="G22" s="28">
        <f t="shared" si="2"/>
        <v>34808445</v>
      </c>
      <c r="H22" s="13">
        <f>'STATE EARMARK'!C20</f>
        <v>721041</v>
      </c>
      <c r="I22" s="13">
        <f>'STATE EARMARK'!D20</f>
        <v>6645265</v>
      </c>
      <c r="J22" s="13">
        <f>'STATE EARMARK'!E20</f>
        <v>1924245</v>
      </c>
      <c r="K22" s="13">
        <f>'STATE EARMARK'!B20</f>
        <v>44098996</v>
      </c>
      <c r="L22" s="28">
        <f t="shared" si="0"/>
        <v>153231769</v>
      </c>
    </row>
    <row r="23" spans="1:12" ht="12">
      <c r="A23" s="11" t="s">
        <v>187</v>
      </c>
      <c r="B23" s="13">
        <v>26181999</v>
      </c>
      <c r="C23" s="13">
        <v>15356947</v>
      </c>
      <c r="D23" s="13">
        <f>'STATE MATCHING'!D20</f>
        <v>24333850</v>
      </c>
      <c r="E23" s="20">
        <v>0.6174</v>
      </c>
      <c r="F23" s="13">
        <f t="shared" si="1"/>
        <v>15079577</v>
      </c>
      <c r="G23" s="28">
        <f t="shared" si="2"/>
        <v>17112300</v>
      </c>
      <c r="H23" s="13">
        <f>'STATE EARMARK'!C21</f>
        <v>354473</v>
      </c>
      <c r="I23" s="13">
        <f>'STATE EARMARK'!D21</f>
        <v>3266902</v>
      </c>
      <c r="J23" s="13">
        <f>'STATE EARMARK'!E21</f>
        <v>945985</v>
      </c>
      <c r="K23" s="13">
        <f>'STATE EARMARK'!B21</f>
        <v>21679660</v>
      </c>
      <c r="L23" s="28">
        <f t="shared" si="0"/>
        <v>72195509</v>
      </c>
    </row>
    <row r="24" spans="1:12" ht="12">
      <c r="A24" s="11" t="s">
        <v>188</v>
      </c>
      <c r="B24" s="13">
        <v>8507792</v>
      </c>
      <c r="C24" s="13">
        <v>5078586</v>
      </c>
      <c r="D24" s="13">
        <f>'STATE MATCHING'!D21</f>
        <v>11242651</v>
      </c>
      <c r="E24" s="20">
        <v>0.6306</v>
      </c>
      <c r="F24" s="13">
        <f t="shared" si="1"/>
        <v>6585847</v>
      </c>
      <c r="G24" s="28">
        <f t="shared" si="2"/>
        <v>8356035</v>
      </c>
      <c r="H24" s="13">
        <f>'STATE EARMARK'!C22</f>
        <v>173092</v>
      </c>
      <c r="I24" s="13">
        <f>'STATE EARMARK'!D22</f>
        <v>1595247</v>
      </c>
      <c r="J24" s="13">
        <f>'STATE EARMARK'!E22</f>
        <v>461929</v>
      </c>
      <c r="K24" s="13">
        <f>'STATE EARMARK'!B22</f>
        <v>10586303</v>
      </c>
      <c r="L24" s="28">
        <f t="shared" si="0"/>
        <v>30336746</v>
      </c>
    </row>
    <row r="25" spans="1:12" ht="12">
      <c r="A25" s="11" t="s">
        <v>189</v>
      </c>
      <c r="B25" s="13">
        <v>9811721</v>
      </c>
      <c r="C25" s="13">
        <v>6673024</v>
      </c>
      <c r="D25" s="13">
        <f>'STATE MATCHING'!D22</f>
        <v>11016086</v>
      </c>
      <c r="E25" s="20">
        <v>0.6003</v>
      </c>
      <c r="F25" s="13">
        <f t="shared" si="1"/>
        <v>7334882</v>
      </c>
      <c r="G25" s="28">
        <f t="shared" si="2"/>
        <v>8251321</v>
      </c>
      <c r="H25" s="13">
        <f>'STATE EARMARK'!C23</f>
        <v>170922</v>
      </c>
      <c r="I25" s="13">
        <f>'STATE EARMARK'!D23</f>
        <v>1575257</v>
      </c>
      <c r="J25" s="13">
        <f>'STATE EARMARK'!E23</f>
        <v>456141</v>
      </c>
      <c r="K25" s="13">
        <f>'STATE EARMARK'!B23</f>
        <v>10453641</v>
      </c>
      <c r="L25" s="28">
        <f t="shared" si="0"/>
        <v>31281448</v>
      </c>
    </row>
    <row r="26" spans="1:12" ht="12">
      <c r="A26" s="11" t="s">
        <v>190</v>
      </c>
      <c r="B26" s="13">
        <v>16701653</v>
      </c>
      <c r="C26" s="13">
        <v>7274537</v>
      </c>
      <c r="D26" s="13">
        <f>'STATE MATCHING'!D23</f>
        <v>15723466</v>
      </c>
      <c r="E26" s="20">
        <v>0.7055</v>
      </c>
      <c r="F26" s="13">
        <f aca="true" t="shared" si="3" ref="F26:F41">-ROUND(+D26-(D26/E26*1),0)</f>
        <v>6563516</v>
      </c>
      <c r="G26" s="28">
        <f t="shared" si="2"/>
        <v>16667384</v>
      </c>
      <c r="H26" s="13">
        <f>'STATE EARMARK'!C24</f>
        <v>345257</v>
      </c>
      <c r="I26" s="13">
        <f>'STATE EARMARK'!D24</f>
        <v>3181963</v>
      </c>
      <c r="J26" s="13">
        <f>'STATE EARMARK'!E24</f>
        <v>921390</v>
      </c>
      <c r="K26" s="13">
        <f>'STATE EARMARK'!B24</f>
        <v>21115994</v>
      </c>
      <c r="L26" s="28">
        <f t="shared" si="0"/>
        <v>53541113</v>
      </c>
    </row>
    <row r="27" spans="1:12" ht="12">
      <c r="A27" s="11" t="s">
        <v>191</v>
      </c>
      <c r="B27" s="13">
        <v>13864552</v>
      </c>
      <c r="C27" s="13">
        <v>5219488</v>
      </c>
      <c r="D27" s="13">
        <f>'STATE MATCHING'!D24</f>
        <v>18792258</v>
      </c>
      <c r="E27" s="20">
        <v>0.7032</v>
      </c>
      <c r="F27" s="13">
        <f t="shared" si="3"/>
        <v>7931658</v>
      </c>
      <c r="G27" s="28">
        <f t="shared" si="2"/>
        <v>23642243</v>
      </c>
      <c r="H27" s="13">
        <f>'STATE EARMARK'!C25</f>
        <v>489738</v>
      </c>
      <c r="I27" s="13">
        <f>'STATE EARMARK'!D25</f>
        <v>4513530</v>
      </c>
      <c r="J27" s="13">
        <f>'STATE EARMARK'!E25</f>
        <v>1306967</v>
      </c>
      <c r="K27" s="13">
        <f>'STATE EARMARK'!B25</f>
        <v>29952478</v>
      </c>
      <c r="L27" s="28">
        <f t="shared" si="0"/>
        <v>62609288</v>
      </c>
    </row>
    <row r="28" spans="1:12" ht="12">
      <c r="A28" s="11" t="s">
        <v>192</v>
      </c>
      <c r="B28" s="13">
        <v>3018598</v>
      </c>
      <c r="C28" s="13">
        <v>1749818</v>
      </c>
      <c r="D28" s="13">
        <f>'STATE MATCHING'!D25</f>
        <v>4510876</v>
      </c>
      <c r="E28" s="20">
        <v>0.6622</v>
      </c>
      <c r="F28" s="13">
        <f t="shared" si="3"/>
        <v>2301078</v>
      </c>
      <c r="G28" s="28">
        <f t="shared" si="2"/>
        <v>3515073</v>
      </c>
      <c r="H28" s="13">
        <f>'STATE EARMARK'!C26</f>
        <v>72813</v>
      </c>
      <c r="I28" s="13">
        <f>'STATE EARMARK'!D26</f>
        <v>671061</v>
      </c>
      <c r="J28" s="13">
        <f>'STATE EARMARK'!E26</f>
        <v>194317</v>
      </c>
      <c r="K28" s="13">
        <f>'STATE EARMARK'!B26</f>
        <v>4453264</v>
      </c>
      <c r="L28" s="28">
        <f t="shared" si="0"/>
        <v>11982738</v>
      </c>
    </row>
    <row r="29" spans="1:12" ht="12">
      <c r="A29" s="11" t="s">
        <v>193</v>
      </c>
      <c r="B29" s="13">
        <v>23301407</v>
      </c>
      <c r="C29" s="13">
        <v>23301407</v>
      </c>
      <c r="D29" s="13">
        <f>'STATE MATCHING'!D26</f>
        <v>21137881</v>
      </c>
      <c r="E29" s="20">
        <v>0.5</v>
      </c>
      <c r="F29" s="13">
        <f t="shared" si="3"/>
        <v>21137881</v>
      </c>
      <c r="G29" s="28">
        <f t="shared" si="2"/>
        <v>12311545</v>
      </c>
      <c r="H29" s="13">
        <f>'STATE EARMARK'!C27</f>
        <v>255027</v>
      </c>
      <c r="I29" s="13">
        <f>'STATE EARMARK'!D27</f>
        <v>2350391</v>
      </c>
      <c r="J29" s="13">
        <f>'STATE EARMARK'!E27</f>
        <v>680594</v>
      </c>
      <c r="K29" s="13">
        <f>'STATE EARMARK'!B27</f>
        <v>15597557</v>
      </c>
      <c r="L29" s="28">
        <f t="shared" si="0"/>
        <v>60036845</v>
      </c>
    </row>
    <row r="30" spans="1:12" ht="12">
      <c r="A30" s="11" t="s">
        <v>194</v>
      </c>
      <c r="B30" s="13">
        <v>44973373</v>
      </c>
      <c r="C30" s="13">
        <v>44973368</v>
      </c>
      <c r="D30" s="13">
        <f>'STATE MATCHING'!D27</f>
        <v>24039218</v>
      </c>
      <c r="E30" s="20">
        <v>0.5</v>
      </c>
      <c r="F30" s="13">
        <f t="shared" si="3"/>
        <v>24039218</v>
      </c>
      <c r="G30" s="28">
        <f t="shared" si="2"/>
        <v>12585638</v>
      </c>
      <c r="H30" s="13">
        <f>'STATE EARMARK'!C28</f>
        <v>260705</v>
      </c>
      <c r="I30" s="13">
        <f>'STATE EARMARK'!D28</f>
        <v>2402719</v>
      </c>
      <c r="J30" s="13">
        <f>'STATE EARMARK'!E28</f>
        <v>695746</v>
      </c>
      <c r="K30" s="13">
        <f>'STATE EARMARK'!B28</f>
        <v>15944808</v>
      </c>
      <c r="L30" s="28">
        <f t="shared" si="0"/>
        <v>84957399</v>
      </c>
    </row>
    <row r="31" spans="1:12" ht="12">
      <c r="A31" s="11" t="s">
        <v>195</v>
      </c>
      <c r="B31" s="13">
        <v>32081922</v>
      </c>
      <c r="C31" s="13">
        <v>24411364</v>
      </c>
      <c r="D31" s="13">
        <f>'STATE MATCHING'!D28</f>
        <v>40932188</v>
      </c>
      <c r="E31" s="20">
        <v>0.5511</v>
      </c>
      <c r="F31" s="13">
        <f t="shared" si="3"/>
        <v>33341425</v>
      </c>
      <c r="G31" s="28">
        <f t="shared" si="2"/>
        <v>26397035</v>
      </c>
      <c r="H31" s="13">
        <f>'STATE EARMARK'!C29</f>
        <v>546802</v>
      </c>
      <c r="I31" s="13">
        <f>'STATE EARMARK'!D29</f>
        <v>5039446</v>
      </c>
      <c r="J31" s="13">
        <f>'STATE EARMARK'!E29</f>
        <v>1459254</v>
      </c>
      <c r="K31" s="13">
        <f>'STATE EARMARK'!B29</f>
        <v>33442537</v>
      </c>
      <c r="L31" s="28">
        <f t="shared" si="0"/>
        <v>106456647</v>
      </c>
    </row>
    <row r="32" spans="1:12" ht="12">
      <c r="A32" s="11" t="s">
        <v>196</v>
      </c>
      <c r="B32" s="13">
        <v>23367543</v>
      </c>
      <c r="C32" s="13">
        <v>19690299</v>
      </c>
      <c r="D32" s="13">
        <f>'STATE MATCHING'!D29</f>
        <v>19847050</v>
      </c>
      <c r="E32" s="20">
        <v>0.5148</v>
      </c>
      <c r="F32" s="13">
        <f t="shared" si="3"/>
        <v>18705883</v>
      </c>
      <c r="G32" s="28">
        <f t="shared" si="2"/>
        <v>12287958</v>
      </c>
      <c r="H32" s="13">
        <f>'STATE EARMARK'!C30</f>
        <v>254540</v>
      </c>
      <c r="I32" s="13">
        <f>'STATE EARMARK'!D30</f>
        <v>2345888</v>
      </c>
      <c r="J32" s="13">
        <f>'STATE EARMARK'!E30</f>
        <v>679290</v>
      </c>
      <c r="K32" s="13">
        <f>'STATE EARMARK'!B30</f>
        <v>15567676</v>
      </c>
      <c r="L32" s="28">
        <f t="shared" si="0"/>
        <v>58782269</v>
      </c>
    </row>
    <row r="33" spans="1:12" ht="12">
      <c r="A33" s="11" t="s">
        <v>197</v>
      </c>
      <c r="B33" s="13">
        <v>6293116</v>
      </c>
      <c r="C33" s="13">
        <v>1715430</v>
      </c>
      <c r="D33" s="13">
        <f>'STATE MATCHING'!D30</f>
        <v>12003622</v>
      </c>
      <c r="E33" s="20">
        <v>0.768</v>
      </c>
      <c r="F33" s="13">
        <f t="shared" si="3"/>
        <v>3626094</v>
      </c>
      <c r="G33" s="28">
        <f t="shared" si="2"/>
        <v>15604476</v>
      </c>
      <c r="H33" s="13">
        <f>'STATE EARMARK'!C31</f>
        <v>323240</v>
      </c>
      <c r="I33" s="13">
        <f>'STATE EARMARK'!D31</f>
        <v>2979043</v>
      </c>
      <c r="J33" s="13">
        <f>'STATE EARMARK'!E31</f>
        <v>862631</v>
      </c>
      <c r="K33" s="13">
        <f>'STATE EARMARK'!B31</f>
        <v>19769390</v>
      </c>
      <c r="L33" s="28">
        <f t="shared" si="0"/>
        <v>38066128</v>
      </c>
    </row>
    <row r="34" spans="1:12" ht="12">
      <c r="A34" s="11" t="s">
        <v>198</v>
      </c>
      <c r="B34" s="13">
        <v>24668568</v>
      </c>
      <c r="C34" s="13">
        <v>16548755</v>
      </c>
      <c r="D34" s="13">
        <f>'STATE MATCHING'!D31</f>
        <v>22381527</v>
      </c>
      <c r="E34" s="20">
        <v>0.6051</v>
      </c>
      <c r="F34" s="13">
        <f t="shared" si="3"/>
        <v>14606619</v>
      </c>
      <c r="G34" s="28">
        <f t="shared" si="2"/>
        <v>17161511</v>
      </c>
      <c r="H34" s="13">
        <f>'STATE EARMARK'!C32</f>
        <v>355493</v>
      </c>
      <c r="I34" s="13">
        <f>'STATE EARMARK'!D32</f>
        <v>3276297</v>
      </c>
      <c r="J34" s="13">
        <f>'STATE EARMARK'!E32</f>
        <v>948705</v>
      </c>
      <c r="K34" s="13">
        <f>'STATE EARMARK'!B32</f>
        <v>21742006</v>
      </c>
      <c r="L34" s="28">
        <f t="shared" si="0"/>
        <v>68792101</v>
      </c>
    </row>
    <row r="35" spans="1:12" ht="12">
      <c r="A35" s="11" t="s">
        <v>199</v>
      </c>
      <c r="B35" s="13">
        <v>3190691</v>
      </c>
      <c r="C35" s="13">
        <v>1313990</v>
      </c>
      <c r="D35" s="13">
        <f>'STATE MATCHING'!D32</f>
        <v>3420082</v>
      </c>
      <c r="E35" s="20">
        <v>0.723</v>
      </c>
      <c r="F35" s="13">
        <f t="shared" si="3"/>
        <v>1310322</v>
      </c>
      <c r="G35" s="28">
        <f t="shared" si="2"/>
        <v>2855943</v>
      </c>
      <c r="H35" s="13">
        <f>'STATE EARMARK'!C33</f>
        <v>59159</v>
      </c>
      <c r="I35" s="13">
        <f>'STATE EARMARK'!D33</f>
        <v>545226</v>
      </c>
      <c r="J35" s="13">
        <f>'STATE EARMARK'!E33</f>
        <v>157879</v>
      </c>
      <c r="K35" s="13">
        <f>'STATE EARMARK'!B33</f>
        <v>3618207</v>
      </c>
      <c r="L35" s="28">
        <f t="shared" si="0"/>
        <v>10228980</v>
      </c>
    </row>
    <row r="36" spans="1:12" ht="12">
      <c r="A36" s="11" t="s">
        <v>200</v>
      </c>
      <c r="B36" s="13">
        <v>10594637</v>
      </c>
      <c r="C36" s="13">
        <v>6498998</v>
      </c>
      <c r="D36" s="13">
        <f>'STATE MATCHING'!D33</f>
        <v>6990450</v>
      </c>
      <c r="E36" s="20">
        <v>0.6088</v>
      </c>
      <c r="F36" s="13">
        <f t="shared" si="3"/>
        <v>4491892</v>
      </c>
      <c r="G36" s="28">
        <f t="shared" si="2"/>
        <v>5312177</v>
      </c>
      <c r="H36" s="13">
        <f>'STATE EARMARK'!C34</f>
        <v>110039</v>
      </c>
      <c r="I36" s="13">
        <f>'STATE EARMARK'!D34</f>
        <v>1014145</v>
      </c>
      <c r="J36" s="13">
        <f>'STATE EARMARK'!E34</f>
        <v>293662</v>
      </c>
      <c r="K36" s="13">
        <f>'STATE EARMARK'!B34</f>
        <v>6730023</v>
      </c>
      <c r="L36" s="28">
        <f t="shared" si="0"/>
        <v>24315110</v>
      </c>
    </row>
    <row r="37" spans="1:12" ht="12">
      <c r="A37" s="11" t="s">
        <v>201</v>
      </c>
      <c r="B37" s="13">
        <v>2580422</v>
      </c>
      <c r="C37" s="13">
        <v>2580421</v>
      </c>
      <c r="D37" s="13">
        <f>'STATE MATCHING'!D34</f>
        <v>7783957</v>
      </c>
      <c r="E37" s="20">
        <v>0.5</v>
      </c>
      <c r="F37" s="13">
        <f t="shared" si="3"/>
        <v>7783957</v>
      </c>
      <c r="G37" s="28">
        <f t="shared" si="2"/>
        <v>4635516</v>
      </c>
      <c r="H37" s="13">
        <f>'STATE EARMARK'!C35</f>
        <v>96022</v>
      </c>
      <c r="I37" s="13">
        <f>'STATE EARMARK'!D35</f>
        <v>884964</v>
      </c>
      <c r="J37" s="13">
        <f>'STATE EARMARK'!E35</f>
        <v>256256</v>
      </c>
      <c r="K37" s="13">
        <f>'STATE EARMARK'!B35</f>
        <v>5872758</v>
      </c>
      <c r="L37" s="28">
        <f t="shared" si="0"/>
        <v>16237137</v>
      </c>
    </row>
    <row r="38" spans="1:12" ht="12">
      <c r="A38" s="11" t="s">
        <v>202</v>
      </c>
      <c r="B38" s="13">
        <v>4581870</v>
      </c>
      <c r="C38" s="13">
        <v>4581866</v>
      </c>
      <c r="D38" s="13">
        <f>'STATE MATCHING'!D35</f>
        <v>4768426</v>
      </c>
      <c r="E38" s="20">
        <v>0.5</v>
      </c>
      <c r="F38" s="13">
        <f t="shared" si="3"/>
        <v>4768426</v>
      </c>
      <c r="G38" s="28">
        <f t="shared" si="2"/>
        <v>2280761</v>
      </c>
      <c r="H38" s="13">
        <f>'STATE EARMARK'!C36</f>
        <v>47245</v>
      </c>
      <c r="I38" s="13">
        <f>'STATE EARMARK'!D36</f>
        <v>435418</v>
      </c>
      <c r="J38" s="13">
        <f>'STATE EARMARK'!E36</f>
        <v>126083</v>
      </c>
      <c r="K38" s="13">
        <f>'STATE EARMARK'!B36</f>
        <v>2889507</v>
      </c>
      <c r="L38" s="28">
        <f t="shared" si="0"/>
        <v>12239803</v>
      </c>
    </row>
    <row r="39" spans="1:12" ht="12">
      <c r="A39" s="11" t="s">
        <v>203</v>
      </c>
      <c r="B39" s="13">
        <v>26374178</v>
      </c>
      <c r="C39" s="13">
        <v>26374178</v>
      </c>
      <c r="D39" s="13">
        <f>'STATE MATCHING'!D36</f>
        <v>33005730</v>
      </c>
      <c r="E39" s="20">
        <v>0.5</v>
      </c>
      <c r="F39" s="13">
        <f t="shared" si="3"/>
        <v>33005730</v>
      </c>
      <c r="G39" s="28">
        <f t="shared" si="2"/>
        <v>17380048</v>
      </c>
      <c r="H39" s="13">
        <f>'STATE EARMARK'!C37</f>
        <v>360020</v>
      </c>
      <c r="I39" s="13">
        <f>'STATE EARMARK'!D37</f>
        <v>3318017</v>
      </c>
      <c r="J39" s="13">
        <f>'STATE EARMARK'!E37</f>
        <v>960786</v>
      </c>
      <c r="K39" s="13">
        <f>'STATE EARMARK'!B37</f>
        <v>22018871</v>
      </c>
      <c r="L39" s="28">
        <f t="shared" si="0"/>
        <v>81398779</v>
      </c>
    </row>
    <row r="40" spans="1:12" ht="12">
      <c r="A40" s="11" t="s">
        <v>204</v>
      </c>
      <c r="B40" s="13">
        <v>8307587</v>
      </c>
      <c r="C40" s="13">
        <v>2895259</v>
      </c>
      <c r="D40" s="13">
        <f>'STATE MATCHING'!D37</f>
        <v>8065898</v>
      </c>
      <c r="E40" s="20">
        <v>0.7332</v>
      </c>
      <c r="F40" s="13">
        <f t="shared" si="3"/>
        <v>2935054</v>
      </c>
      <c r="G40" s="28">
        <f t="shared" si="2"/>
        <v>8686234</v>
      </c>
      <c r="H40" s="13">
        <f>'STATE EARMARK'!C38</f>
        <v>179931</v>
      </c>
      <c r="I40" s="13">
        <f>'STATE EARMARK'!D38</f>
        <v>1658285</v>
      </c>
      <c r="J40" s="13">
        <f>'STATE EARMARK'!E38</f>
        <v>480183</v>
      </c>
      <c r="K40" s="13">
        <f>'STATE EARMARK'!B38</f>
        <v>11004633</v>
      </c>
      <c r="L40" s="28">
        <f t="shared" si="0"/>
        <v>27378118</v>
      </c>
    </row>
    <row r="41" spans="1:12" ht="12">
      <c r="A41" s="11" t="s">
        <v>205</v>
      </c>
      <c r="B41" s="13">
        <v>101983998</v>
      </c>
      <c r="C41" s="13">
        <v>101983998</v>
      </c>
      <c r="D41" s="13">
        <f>'STATE MATCHING'!D38</f>
        <v>74787882</v>
      </c>
      <c r="E41" s="20">
        <v>0.5</v>
      </c>
      <c r="F41" s="13">
        <f t="shared" si="3"/>
        <v>74787882</v>
      </c>
      <c r="G41" s="28">
        <f t="shared" si="2"/>
        <v>51770485</v>
      </c>
      <c r="H41" s="13">
        <f>'STATE EARMARK'!C39</f>
        <v>1072401</v>
      </c>
      <c r="I41" s="13">
        <f>'STATE EARMARK'!D39</f>
        <v>9883480</v>
      </c>
      <c r="J41" s="13">
        <f>'STATE EARMARK'!E39</f>
        <v>2861923</v>
      </c>
      <c r="K41" s="13">
        <f>'STATE EARMARK'!B39</f>
        <v>65588289</v>
      </c>
      <c r="L41" s="28">
        <f aca="true" t="shared" si="4" ref="L41:L60">B41+D41+K41</f>
        <v>242360169</v>
      </c>
    </row>
    <row r="42" spans="1:12" ht="12">
      <c r="A42" s="11" t="s">
        <v>206</v>
      </c>
      <c r="B42" s="13">
        <v>69639228</v>
      </c>
      <c r="C42" s="13">
        <v>37927282</v>
      </c>
      <c r="D42" s="13">
        <f>'STATE MATCHING'!D39</f>
        <v>31536982</v>
      </c>
      <c r="E42" s="20">
        <v>0.6249</v>
      </c>
      <c r="F42" s="13">
        <f aca="true" t="shared" si="5" ref="F42:F57">-ROUND(+D42-(D42/E42*1),0)</f>
        <v>18930264</v>
      </c>
      <c r="G42" s="28">
        <f t="shared" si="2"/>
        <v>26564300</v>
      </c>
      <c r="H42" s="13">
        <f>'STATE EARMARK'!C40</f>
        <v>550267</v>
      </c>
      <c r="I42" s="13">
        <f>'STATE EARMARK'!D40</f>
        <v>5071378</v>
      </c>
      <c r="J42" s="13">
        <f>'STATE EARMARK'!E40</f>
        <v>1468500</v>
      </c>
      <c r="K42" s="13">
        <f>'STATE EARMARK'!B40</f>
        <v>33654445</v>
      </c>
      <c r="L42" s="28">
        <f t="shared" si="4"/>
        <v>134830655</v>
      </c>
    </row>
    <row r="43" spans="1:12" ht="12">
      <c r="A43" s="11" t="s">
        <v>207</v>
      </c>
      <c r="B43" s="13">
        <v>2506022</v>
      </c>
      <c r="C43" s="13">
        <v>1017036</v>
      </c>
      <c r="D43" s="13">
        <f>'STATE MATCHING'!D40</f>
        <v>2493592</v>
      </c>
      <c r="E43" s="20">
        <v>0.7042</v>
      </c>
      <c r="F43" s="13">
        <f t="shared" si="5"/>
        <v>1047436</v>
      </c>
      <c r="G43" s="28">
        <f t="shared" si="2"/>
        <v>2109467</v>
      </c>
      <c r="H43" s="13">
        <f>'STATE EARMARK'!C41</f>
        <v>43697</v>
      </c>
      <c r="I43" s="13">
        <f>'STATE EARMARK'!D41</f>
        <v>402717</v>
      </c>
      <c r="J43" s="13">
        <f>'STATE EARMARK'!E41</f>
        <v>116613</v>
      </c>
      <c r="K43" s="13">
        <f>'STATE EARMARK'!B41</f>
        <v>2672494</v>
      </c>
      <c r="L43" s="28">
        <f t="shared" si="4"/>
        <v>7672108</v>
      </c>
    </row>
    <row r="44" spans="1:12" ht="12">
      <c r="A44" s="11" t="s">
        <v>208</v>
      </c>
      <c r="B44" s="13">
        <v>70124656</v>
      </c>
      <c r="C44" s="13">
        <v>45403943</v>
      </c>
      <c r="D44" s="13">
        <f>'STATE MATCHING'!D41</f>
        <v>45422611</v>
      </c>
      <c r="E44" s="20">
        <v>0.5867</v>
      </c>
      <c r="F44" s="13">
        <f t="shared" si="5"/>
        <v>31997895</v>
      </c>
      <c r="G44" s="28">
        <f t="shared" si="2"/>
        <v>30756867</v>
      </c>
      <c r="H44" s="13">
        <f>'STATE EARMARK'!C42</f>
        <v>637114</v>
      </c>
      <c r="I44" s="13">
        <f>'STATE EARMARK'!D42</f>
        <v>5871779</v>
      </c>
      <c r="J44" s="13">
        <f>'STATE EARMARK'!E42</f>
        <v>1700269</v>
      </c>
      <c r="K44" s="13">
        <f>'STATE EARMARK'!B42</f>
        <v>38966029</v>
      </c>
      <c r="L44" s="28">
        <f t="shared" si="4"/>
        <v>154513296</v>
      </c>
    </row>
    <row r="45" spans="1:12" ht="12">
      <c r="A45" s="11" t="s">
        <v>209</v>
      </c>
      <c r="B45" s="13">
        <v>24909979</v>
      </c>
      <c r="C45" s="13">
        <v>10630233</v>
      </c>
      <c r="D45" s="13">
        <f>'STATE MATCHING'!D42</f>
        <v>13835991</v>
      </c>
      <c r="E45" s="20">
        <v>0.7109</v>
      </c>
      <c r="F45" s="13">
        <f t="shared" si="5"/>
        <v>5626649</v>
      </c>
      <c r="G45" s="28">
        <f t="shared" si="2"/>
        <v>14086877</v>
      </c>
      <c r="H45" s="13">
        <f>'STATE EARMARK'!C43</f>
        <v>291803</v>
      </c>
      <c r="I45" s="13">
        <f>'STATE EARMARK'!D43</f>
        <v>2689319</v>
      </c>
      <c r="J45" s="13">
        <f>'STATE EARMARK'!E43</f>
        <v>778737</v>
      </c>
      <c r="K45" s="13">
        <f>'STATE EARMARK'!B43</f>
        <v>17846736</v>
      </c>
      <c r="L45" s="28">
        <f t="shared" si="4"/>
        <v>56592706</v>
      </c>
    </row>
    <row r="46" spans="1:12" ht="12">
      <c r="A46" s="11" t="s">
        <v>210</v>
      </c>
      <c r="B46" s="13">
        <v>19408790</v>
      </c>
      <c r="C46" s="13">
        <v>11714966</v>
      </c>
      <c r="D46" s="13">
        <f>'STATE MATCHING'!D43</f>
        <v>13117570</v>
      </c>
      <c r="E46" s="20">
        <v>0.5996</v>
      </c>
      <c r="F46" s="13">
        <f t="shared" si="5"/>
        <v>8759631</v>
      </c>
      <c r="G46" s="28">
        <f t="shared" si="2"/>
        <v>9574302</v>
      </c>
      <c r="H46" s="13">
        <f>'STATE EARMARK'!C44</f>
        <v>198327</v>
      </c>
      <c r="I46" s="13">
        <f>'STATE EARMARK'!D44</f>
        <v>1827825</v>
      </c>
      <c r="J46" s="13">
        <f>'STATE EARMARK'!E44</f>
        <v>529277</v>
      </c>
      <c r="K46" s="13">
        <f>'STATE EARMARK'!B44</f>
        <v>12129731</v>
      </c>
      <c r="L46" s="28">
        <f t="shared" si="4"/>
        <v>44656091</v>
      </c>
    </row>
    <row r="47" spans="1:12" ht="12">
      <c r="A47" s="11" t="s">
        <v>211</v>
      </c>
      <c r="B47" s="13">
        <v>55336804</v>
      </c>
      <c r="C47" s="13">
        <v>46629051</v>
      </c>
      <c r="D47" s="13">
        <f>'STATE MATCHING'!D44</f>
        <v>45689521</v>
      </c>
      <c r="E47" s="20">
        <v>0.5382</v>
      </c>
      <c r="F47" s="13">
        <f t="shared" si="5"/>
        <v>39203680</v>
      </c>
      <c r="G47" s="28">
        <f t="shared" si="2"/>
        <v>29384496</v>
      </c>
      <c r="H47" s="13">
        <f>'STATE EARMARK'!C45</f>
        <v>608687</v>
      </c>
      <c r="I47" s="13">
        <f>'STATE EARMARK'!D45</f>
        <v>5609780</v>
      </c>
      <c r="J47" s="13">
        <f>'STATE EARMARK'!E45</f>
        <v>1624404</v>
      </c>
      <c r="K47" s="13">
        <f>'STATE EARMARK'!B45</f>
        <v>37227367</v>
      </c>
      <c r="L47" s="28">
        <f t="shared" si="4"/>
        <v>138253692</v>
      </c>
    </row>
    <row r="48" spans="1:12" ht="12">
      <c r="A48" s="11" t="s">
        <v>212</v>
      </c>
      <c r="B48" s="13">
        <v>0</v>
      </c>
      <c r="C48" s="13">
        <v>0</v>
      </c>
      <c r="D48" s="13">
        <v>0</v>
      </c>
      <c r="E48" s="20">
        <v>0.5</v>
      </c>
      <c r="F48" s="13">
        <v>0</v>
      </c>
      <c r="G48" s="28">
        <f t="shared" si="2"/>
        <v>21432709</v>
      </c>
      <c r="H48" s="13">
        <f>'STATE EARMARK'!C46</f>
        <v>443968</v>
      </c>
      <c r="I48" s="13">
        <f>'STATE EARMARK'!D46</f>
        <v>4091709</v>
      </c>
      <c r="J48" s="13">
        <f>'STATE EARMARK'!E46</f>
        <v>1184821</v>
      </c>
      <c r="K48" s="13">
        <f>'STATE EARMARK'!B46</f>
        <v>27153207</v>
      </c>
      <c r="L48" s="28">
        <f t="shared" si="4"/>
        <v>27153207</v>
      </c>
    </row>
    <row r="49" spans="1:12" ht="12">
      <c r="A49" s="11" t="s">
        <v>213</v>
      </c>
      <c r="B49" s="13">
        <v>6633774</v>
      </c>
      <c r="C49" s="13">
        <v>5321126</v>
      </c>
      <c r="D49" s="13">
        <f>'STATE MATCHING'!D45</f>
        <v>3888266</v>
      </c>
      <c r="E49" s="20">
        <v>0.5377</v>
      </c>
      <c r="F49" s="13">
        <f t="shared" si="5"/>
        <v>3343027</v>
      </c>
      <c r="G49" s="28">
        <f t="shared" si="2"/>
        <v>2441290</v>
      </c>
      <c r="H49" s="13">
        <f>'STATE EARMARK'!C47</f>
        <v>50570</v>
      </c>
      <c r="I49" s="13">
        <f>'STATE EARMARK'!D47</f>
        <v>466066</v>
      </c>
      <c r="J49" s="13">
        <f>'STATE EARMARK'!E47</f>
        <v>134957</v>
      </c>
      <c r="K49" s="13">
        <f>'STATE EARMARK'!B47</f>
        <v>3092883</v>
      </c>
      <c r="L49" s="28">
        <f t="shared" si="4"/>
        <v>13614923</v>
      </c>
    </row>
    <row r="50" spans="1:12" ht="12">
      <c r="A50" s="11" t="s">
        <v>214</v>
      </c>
      <c r="B50" s="13">
        <v>9867439</v>
      </c>
      <c r="C50" s="13">
        <v>4085269</v>
      </c>
      <c r="D50" s="13">
        <f>'STATE MATCHING'!D46</f>
        <v>15467514</v>
      </c>
      <c r="E50" s="20">
        <v>0.6995</v>
      </c>
      <c r="F50" s="13">
        <f t="shared" si="5"/>
        <v>6644729</v>
      </c>
      <c r="G50" s="28">
        <f t="shared" si="2"/>
        <v>16746510</v>
      </c>
      <c r="H50" s="13">
        <f>'STATE EARMARK'!C48</f>
        <v>346896</v>
      </c>
      <c r="I50" s="13">
        <f>'STATE EARMARK'!D48</f>
        <v>3197069</v>
      </c>
      <c r="J50" s="13">
        <f>'STATE EARMARK'!E48</f>
        <v>925763</v>
      </c>
      <c r="K50" s="13">
        <f>'STATE EARMARK'!B48</f>
        <v>21216238</v>
      </c>
      <c r="L50" s="28">
        <f t="shared" si="4"/>
        <v>46551191</v>
      </c>
    </row>
    <row r="51" spans="1:12" ht="12">
      <c r="A51" s="11" t="s">
        <v>215</v>
      </c>
      <c r="B51" s="13">
        <v>1710801</v>
      </c>
      <c r="C51" s="13">
        <v>802914</v>
      </c>
      <c r="D51" s="13">
        <f>'STATE MATCHING'!D47</f>
        <v>3117935</v>
      </c>
      <c r="E51" s="20">
        <v>0.6872</v>
      </c>
      <c r="F51" s="13">
        <f t="shared" si="5"/>
        <v>1419223</v>
      </c>
      <c r="G51" s="28">
        <f t="shared" si="2"/>
        <v>2919587</v>
      </c>
      <c r="H51" s="13">
        <f>'STATE EARMARK'!C49</f>
        <v>60478</v>
      </c>
      <c r="I51" s="13">
        <f>'STATE EARMARK'!D49</f>
        <v>557377</v>
      </c>
      <c r="J51" s="13">
        <f>'STATE EARMARK'!E49</f>
        <v>161398</v>
      </c>
      <c r="K51" s="13">
        <f>'STATE EARMARK'!B49</f>
        <v>3698840</v>
      </c>
      <c r="L51" s="28">
        <f t="shared" si="4"/>
        <v>8527576</v>
      </c>
    </row>
    <row r="52" spans="1:12" ht="12">
      <c r="A52" s="11" t="s">
        <v>216</v>
      </c>
      <c r="B52" s="13">
        <v>37702188</v>
      </c>
      <c r="C52" s="13">
        <v>18975782</v>
      </c>
      <c r="D52" s="13">
        <f>'STATE MATCHING'!D48</f>
        <v>21512460</v>
      </c>
      <c r="E52" s="20">
        <v>0.631</v>
      </c>
      <c r="F52" s="13">
        <f t="shared" si="5"/>
        <v>12580187</v>
      </c>
      <c r="G52" s="28">
        <f t="shared" si="2"/>
        <v>19018562</v>
      </c>
      <c r="H52" s="13">
        <f>'STATE EARMARK'!C50</f>
        <v>393960</v>
      </c>
      <c r="I52" s="13">
        <f>'STATE EARMARK'!D50</f>
        <v>3630825</v>
      </c>
      <c r="J52" s="13">
        <f>'STATE EARMARK'!E50</f>
        <v>1051364</v>
      </c>
      <c r="K52" s="13">
        <f>'STATE EARMARK'!B50</f>
        <v>24094711</v>
      </c>
      <c r="L52" s="28">
        <f t="shared" si="4"/>
        <v>83309359</v>
      </c>
    </row>
    <row r="53" spans="1:12" ht="12">
      <c r="A53" s="11" t="s">
        <v>217</v>
      </c>
      <c r="B53" s="13">
        <v>59844129</v>
      </c>
      <c r="C53" s="13">
        <v>34681421</v>
      </c>
      <c r="D53" s="13">
        <f>'STATE MATCHING'!D49</f>
        <v>92052550</v>
      </c>
      <c r="E53" s="20">
        <v>0.6136</v>
      </c>
      <c r="F53" s="13">
        <f t="shared" si="5"/>
        <v>57967903</v>
      </c>
      <c r="G53" s="28">
        <f t="shared" si="2"/>
        <v>88248815</v>
      </c>
      <c r="H53" s="13">
        <f>'STATE EARMARK'!C51</f>
        <v>1828033</v>
      </c>
      <c r="I53" s="13">
        <f>'STATE EARMARK'!D51</f>
        <v>16847542</v>
      </c>
      <c r="J53" s="13">
        <f>'STATE EARMARK'!E51</f>
        <v>4878481</v>
      </c>
      <c r="K53" s="13">
        <f>'STATE EARMARK'!B51</f>
        <v>111802871</v>
      </c>
      <c r="L53" s="28">
        <f t="shared" si="4"/>
        <v>263699550</v>
      </c>
    </row>
    <row r="54" spans="1:12" ht="12">
      <c r="A54" s="11" t="s">
        <v>218</v>
      </c>
      <c r="B54" s="13">
        <v>12591564</v>
      </c>
      <c r="C54" s="13">
        <v>4474923</v>
      </c>
      <c r="D54" s="13">
        <f>'STATE MATCHING'!D50</f>
        <v>11256175</v>
      </c>
      <c r="E54" s="20">
        <v>0.7155</v>
      </c>
      <c r="F54" s="13">
        <f t="shared" si="5"/>
        <v>4475726</v>
      </c>
      <c r="G54" s="28">
        <f t="shared" si="2"/>
        <v>9271745</v>
      </c>
      <c r="H54" s="13">
        <f>'STATE EARMARK'!C52</f>
        <v>192060</v>
      </c>
      <c r="I54" s="13">
        <f>'STATE EARMARK'!D52</f>
        <v>1770064</v>
      </c>
      <c r="J54" s="13">
        <f>'STATE EARMARK'!E52</f>
        <v>512551</v>
      </c>
      <c r="K54" s="13">
        <f>'STATE EARMARK'!B52</f>
        <v>11746420</v>
      </c>
      <c r="L54" s="28">
        <f t="shared" si="4"/>
        <v>35594159</v>
      </c>
    </row>
    <row r="55" spans="1:12" ht="12">
      <c r="A55" s="11" t="s">
        <v>219</v>
      </c>
      <c r="B55" s="13">
        <v>3944887</v>
      </c>
      <c r="C55" s="13">
        <v>2666323</v>
      </c>
      <c r="D55" s="13">
        <f>'STATE MATCHING'!D51</f>
        <v>2197542</v>
      </c>
      <c r="E55" s="20">
        <v>0.6224</v>
      </c>
      <c r="F55" s="13">
        <f t="shared" si="5"/>
        <v>1333213</v>
      </c>
      <c r="G55" s="28">
        <f t="shared" si="2"/>
        <v>1518966</v>
      </c>
      <c r="H55" s="13">
        <f>'STATE EARMARK'!C53</f>
        <v>31465</v>
      </c>
      <c r="I55" s="13">
        <f>'STATE EARMARK'!D53</f>
        <v>289986</v>
      </c>
      <c r="J55" s="13">
        <f>'STATE EARMARK'!E53</f>
        <v>83971</v>
      </c>
      <c r="K55" s="13">
        <f>'STATE EARMARK'!B53</f>
        <v>1924388</v>
      </c>
      <c r="L55" s="28">
        <f t="shared" si="4"/>
        <v>8066817</v>
      </c>
    </row>
    <row r="56" spans="1:12" ht="12">
      <c r="A56" s="11" t="s">
        <v>220</v>
      </c>
      <c r="B56" s="13">
        <v>21328766</v>
      </c>
      <c r="C56" s="13">
        <v>21328762</v>
      </c>
      <c r="D56" s="13">
        <f>'STATE MATCHING'!D52</f>
        <v>26811173</v>
      </c>
      <c r="E56" s="20">
        <v>0.5167</v>
      </c>
      <c r="F56" s="13">
        <f t="shared" si="5"/>
        <v>25078072</v>
      </c>
      <c r="G56" s="28">
        <f t="shared" si="2"/>
        <v>17931304</v>
      </c>
      <c r="H56" s="13">
        <f>'STATE EARMARK'!C54</f>
        <v>371439</v>
      </c>
      <c r="I56" s="13">
        <f>'STATE EARMARK'!D54</f>
        <v>3423257</v>
      </c>
      <c r="J56" s="13">
        <f>'STATE EARMARK'!E54</f>
        <v>991260</v>
      </c>
      <c r="K56" s="13">
        <f>'STATE EARMARK'!B54</f>
        <v>22717260</v>
      </c>
      <c r="L56" s="28">
        <f t="shared" si="4"/>
        <v>70857199</v>
      </c>
    </row>
    <row r="57" spans="1:12" ht="12">
      <c r="A57" s="11" t="s">
        <v>221</v>
      </c>
      <c r="B57" s="13">
        <v>41883444</v>
      </c>
      <c r="C57" s="13">
        <v>38707605</v>
      </c>
      <c r="D57" s="13">
        <f>'STATE MATCHING'!D53</f>
        <v>23579517</v>
      </c>
      <c r="E57" s="20">
        <v>0.5183</v>
      </c>
      <c r="F57" s="13">
        <f t="shared" si="5"/>
        <v>21914438</v>
      </c>
      <c r="G57" s="28">
        <f t="shared" si="2"/>
        <v>15261319</v>
      </c>
      <c r="H57" s="13">
        <f>'STATE EARMARK'!C55</f>
        <v>316131</v>
      </c>
      <c r="I57" s="13">
        <f>'STATE EARMARK'!D55</f>
        <v>2913532</v>
      </c>
      <c r="J57" s="13">
        <f>'STATE EARMARK'!E55</f>
        <v>843661</v>
      </c>
      <c r="K57" s="13">
        <f>'STATE EARMARK'!B55</f>
        <v>19334643</v>
      </c>
      <c r="L57" s="28">
        <f t="shared" si="4"/>
        <v>84797604</v>
      </c>
    </row>
    <row r="58" spans="1:12" ht="12">
      <c r="A58" s="11" t="s">
        <v>222</v>
      </c>
      <c r="B58" s="13">
        <v>8727005</v>
      </c>
      <c r="C58" s="13">
        <v>2971392</v>
      </c>
      <c r="D58" s="13">
        <f>'STATE MATCHING'!D54</f>
        <v>6241382</v>
      </c>
      <c r="E58" s="20">
        <v>0.7478</v>
      </c>
      <c r="F58" s="13">
        <f>-ROUND(+D58-(D58/E58*1),0)</f>
        <v>2104943</v>
      </c>
      <c r="G58" s="28">
        <f t="shared" si="2"/>
        <v>6776735</v>
      </c>
      <c r="H58" s="13">
        <f>'STATE EARMARK'!C56</f>
        <v>140377</v>
      </c>
      <c r="I58" s="13">
        <f>'STATE EARMARK'!D56</f>
        <v>1293744</v>
      </c>
      <c r="J58" s="13">
        <f>'STATE EARMARK'!E56</f>
        <v>374625</v>
      </c>
      <c r="K58" s="13">
        <f>'STATE EARMARK'!B56</f>
        <v>8585481</v>
      </c>
      <c r="L58" s="28">
        <f t="shared" si="4"/>
        <v>23553868</v>
      </c>
    </row>
    <row r="59" spans="1:12" ht="12">
      <c r="A59" s="11" t="s">
        <v>223</v>
      </c>
      <c r="B59" s="13">
        <v>24511351</v>
      </c>
      <c r="C59" s="13">
        <v>16449406</v>
      </c>
      <c r="D59" s="13">
        <f>'STATE MATCHING'!D55</f>
        <v>21121005</v>
      </c>
      <c r="E59" s="20">
        <v>0.5878</v>
      </c>
      <c r="F59" s="13">
        <f>-ROUND(+D59-(D59/E59*1),0)</f>
        <v>14811293</v>
      </c>
      <c r="G59" s="28">
        <f t="shared" si="2"/>
        <v>13631972</v>
      </c>
      <c r="H59" s="13">
        <f>'STATE EARMARK'!C57</f>
        <v>282380</v>
      </c>
      <c r="I59" s="13">
        <f>'STATE EARMARK'!D57</f>
        <v>2602474</v>
      </c>
      <c r="J59" s="13">
        <f>'STATE EARMARK'!E57</f>
        <v>753589</v>
      </c>
      <c r="K59" s="13">
        <f>'STATE EARMARK'!B57</f>
        <v>17270415</v>
      </c>
      <c r="L59" s="28">
        <f t="shared" si="4"/>
        <v>62902771</v>
      </c>
    </row>
    <row r="60" spans="1:12" ht="12">
      <c r="A60" s="11" t="s">
        <v>224</v>
      </c>
      <c r="B60" s="13">
        <v>2815041</v>
      </c>
      <c r="C60" s="29">
        <v>1553707</v>
      </c>
      <c r="D60" s="13">
        <f>'STATE MATCHING'!D56</f>
        <v>1946518</v>
      </c>
      <c r="E60" s="20">
        <v>0.6404</v>
      </c>
      <c r="F60" s="13">
        <f>-ROUND(+D60-(D60/E60*1),0)</f>
        <v>1093017</v>
      </c>
      <c r="G60" s="28">
        <f t="shared" si="2"/>
        <v>1531405</v>
      </c>
      <c r="H60" s="13">
        <f>'STATE EARMARK'!C58</f>
        <v>31722</v>
      </c>
      <c r="I60" s="13">
        <f>'STATE EARMARK'!D58</f>
        <v>292360</v>
      </c>
      <c r="J60" s="13">
        <f>'STATE EARMARK'!E58</f>
        <v>84658</v>
      </c>
      <c r="K60" s="13">
        <f>'STATE EARMARK'!B58</f>
        <v>1940145</v>
      </c>
      <c r="L60" s="28">
        <f t="shared" si="4"/>
        <v>6701704</v>
      </c>
    </row>
    <row r="61" ht="12">
      <c r="K61" s="22"/>
    </row>
    <row r="62" spans="1:12" ht="12">
      <c r="A62" s="11" t="s">
        <v>225</v>
      </c>
      <c r="B62" s="13">
        <f>SUM(B9:B61)</f>
        <v>1177524781</v>
      </c>
      <c r="C62" s="13">
        <f>SUM(C9:C61)</f>
        <v>887607151</v>
      </c>
      <c r="D62" s="13">
        <f>SUM(D9:D61)</f>
        <v>1136217719</v>
      </c>
      <c r="E62" s="13"/>
      <c r="F62" s="13">
        <f>SUM(F9:F60)</f>
        <v>874562910</v>
      </c>
      <c r="G62" s="13">
        <f>SUM(G9:G61)</f>
        <v>899947880</v>
      </c>
      <c r="H62" s="13">
        <f>SUM(H9:H61)</f>
        <v>18642000</v>
      </c>
      <c r="I62" s="13">
        <f>SUM(I9:I61)</f>
        <v>171808640</v>
      </c>
      <c r="J62" s="13">
        <f>SUM(J9:J61)</f>
        <v>49750000</v>
      </c>
      <c r="K62" s="13">
        <f>SUM(K9:K60)</f>
        <v>1140148520</v>
      </c>
      <c r="L62" s="13">
        <f>SUM(L9:L61)</f>
        <v>3453891020</v>
      </c>
    </row>
    <row r="64" ht="12">
      <c r="L64" s="13"/>
    </row>
    <row r="65" ht="12">
      <c r="L65" s="13"/>
    </row>
    <row r="66" ht="12">
      <c r="L66" s="13"/>
    </row>
    <row r="67" ht="12">
      <c r="L67" s="13"/>
    </row>
  </sheetData>
  <printOptions/>
  <pageMargins left="0" right="0" top="0" bottom="0" header="0.5" footer="0.5"/>
  <pageSetup fitToHeight="1" fitToWidth="1" horizontalDpi="150" verticalDpi="150" orientation="landscape" scale="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4"/>
  <sheetViews>
    <sheetView workbookViewId="0" topLeftCell="A1">
      <selection activeCell="A9" sqref="A9"/>
    </sheetView>
  </sheetViews>
  <sheetFormatPr defaultColWidth="11.421875" defaultRowHeight="12.75"/>
  <cols>
    <col min="1" max="1" width="51.140625" style="11" customWidth="1"/>
    <col min="2" max="3" width="20.7109375" style="13" customWidth="1"/>
    <col min="4" max="5" width="20.7109375" style="11" customWidth="1"/>
    <col min="6" max="16384" width="9.140625" style="11" customWidth="1"/>
  </cols>
  <sheetData>
    <row r="1" spans="1:4" ht="12">
      <c r="A1" s="18" t="s">
        <v>400</v>
      </c>
      <c r="B1" s="4"/>
      <c r="C1" s="4"/>
      <c r="D1" s="18"/>
    </row>
    <row r="4" spans="3:4" ht="12">
      <c r="C4" s="4" t="s">
        <v>399</v>
      </c>
      <c r="D4" s="4" t="s">
        <v>399</v>
      </c>
    </row>
    <row r="5" spans="1:4" ht="12">
      <c r="A5" s="12"/>
      <c r="C5" s="1" t="s">
        <v>271</v>
      </c>
      <c r="D5" s="12" t="s">
        <v>157</v>
      </c>
    </row>
    <row r="6" spans="2:4" ht="12">
      <c r="B6" s="4" t="s">
        <v>399</v>
      </c>
      <c r="C6" s="1" t="s">
        <v>272</v>
      </c>
      <c r="D6" s="12" t="s">
        <v>273</v>
      </c>
    </row>
    <row r="7" spans="1:4" ht="12">
      <c r="A7" s="12" t="s">
        <v>226</v>
      </c>
      <c r="B7" s="1" t="s">
        <v>166</v>
      </c>
      <c r="C7" s="1" t="s">
        <v>162</v>
      </c>
      <c r="D7" s="12" t="s">
        <v>170</v>
      </c>
    </row>
    <row r="9" ht="12">
      <c r="A9" s="12" t="s">
        <v>229</v>
      </c>
    </row>
    <row r="10" spans="1:4" ht="12">
      <c r="A10" s="31" t="s">
        <v>230</v>
      </c>
      <c r="B10" s="13">
        <f>'TRIBAL DISCRETIONARY'!E9</f>
        <v>32162</v>
      </c>
      <c r="C10" s="13">
        <f>'TRIBAL R&amp;R CALC.'!F12</f>
        <v>725</v>
      </c>
      <c r="D10" s="28">
        <f>IF(C10&lt;&gt;"",B10-C10,"")</f>
        <v>31437</v>
      </c>
    </row>
    <row r="11" spans="1:4" ht="12">
      <c r="A11" s="12" t="s">
        <v>231</v>
      </c>
      <c r="B11" s="13">
        <f>'TRIBAL DISCRETIONARY'!E10</f>
        <v>0</v>
      </c>
      <c r="C11" s="13">
        <f>'TRIBAL R&amp;R CALC.'!F13</f>
      </c>
      <c r="D11" s="28">
        <f aca="true" t="shared" si="0" ref="D11:D74">IF(C11&lt;&gt;"",B11-C11,"")</f>
      </c>
    </row>
    <row r="12" spans="1:4" ht="12">
      <c r="A12" s="31" t="s">
        <v>232</v>
      </c>
      <c r="B12" s="13">
        <f>'TRIBAL DISCRETIONARY'!E11</f>
        <v>25512</v>
      </c>
      <c r="C12" s="13">
        <f>'TRIBAL R&amp;R CALC.'!F14</f>
        <v>602</v>
      </c>
      <c r="D12" s="28">
        <f t="shared" si="0"/>
        <v>24910</v>
      </c>
    </row>
    <row r="13" spans="1:4" ht="12">
      <c r="A13" s="31" t="s">
        <v>233</v>
      </c>
      <c r="B13" s="13">
        <f>'TRIBAL DISCRETIONARY'!E12</f>
        <v>26242</v>
      </c>
      <c r="C13" s="13">
        <f>'TRIBAL R&amp;R CALC.'!F15</f>
        <v>616</v>
      </c>
      <c r="D13" s="28">
        <f t="shared" si="0"/>
        <v>25626</v>
      </c>
    </row>
    <row r="14" spans="1:4" ht="12">
      <c r="A14" s="31" t="s">
        <v>234</v>
      </c>
      <c r="B14" s="13">
        <f>'TRIBAL DISCRETIONARY'!E13</f>
        <v>23442</v>
      </c>
      <c r="C14" s="13">
        <f>'TRIBAL R&amp;R CALC.'!F16</f>
        <v>564</v>
      </c>
      <c r="D14" s="28">
        <f t="shared" si="0"/>
        <v>22878</v>
      </c>
    </row>
    <row r="15" spans="1:4" ht="12">
      <c r="A15" s="31" t="s">
        <v>235</v>
      </c>
      <c r="B15" s="13">
        <f>'TRIBAL DISCRETIONARY'!E14</f>
        <v>103175</v>
      </c>
      <c r="C15" s="13">
        <f>'TRIBAL R&amp;R CALC.'!F17</f>
        <v>685</v>
      </c>
      <c r="D15" s="28">
        <f t="shared" si="0"/>
        <v>102490</v>
      </c>
    </row>
    <row r="16" spans="1:4" ht="12">
      <c r="A16" s="31" t="s">
        <v>236</v>
      </c>
      <c r="B16" s="13">
        <f>'TRIBAL DISCRETIONARY'!E15</f>
        <v>176137</v>
      </c>
      <c r="C16" s="13">
        <f>'TRIBAL R&amp;R CALC.'!F18</f>
        <v>1169</v>
      </c>
      <c r="D16" s="28">
        <f t="shared" si="0"/>
        <v>174968</v>
      </c>
    </row>
    <row r="17" spans="1:4" ht="12">
      <c r="A17" s="31" t="s">
        <v>237</v>
      </c>
      <c r="B17" s="13">
        <f>'TRIBAL DISCRETIONARY'!E16</f>
        <v>939325</v>
      </c>
      <c r="C17" s="13">
        <f>'TRIBAL R&amp;R CALC.'!F19</f>
        <v>3415</v>
      </c>
      <c r="D17" s="28">
        <f t="shared" si="0"/>
        <v>935910</v>
      </c>
    </row>
    <row r="18" spans="1:4" ht="12">
      <c r="A18" s="31" t="s">
        <v>0</v>
      </c>
      <c r="B18" s="13">
        <f>'TRIBAL DISCRETIONARY'!E17</f>
        <v>418921</v>
      </c>
      <c r="C18" s="13">
        <f>'TRIBAL R&amp;R CALC.'!F20</f>
        <v>1466</v>
      </c>
      <c r="D18" s="28">
        <f t="shared" si="0"/>
        <v>417455</v>
      </c>
    </row>
    <row r="19" spans="1:4" ht="12">
      <c r="A19" s="31" t="s">
        <v>1</v>
      </c>
      <c r="B19" s="13">
        <f>'TRIBAL DISCRETIONARY'!E18</f>
        <v>103221</v>
      </c>
      <c r="C19" s="13">
        <f>'TRIBAL R&amp;R CALC.'!F21</f>
        <v>700</v>
      </c>
      <c r="D19" s="28">
        <f t="shared" si="0"/>
        <v>102521</v>
      </c>
    </row>
    <row r="20" spans="1:4" ht="12">
      <c r="A20" s="31" t="s">
        <v>2</v>
      </c>
      <c r="B20" s="13">
        <f>'TRIBAL DISCRETIONARY'!E19</f>
        <v>261867</v>
      </c>
      <c r="C20" s="13">
        <f>'TRIBAL R&amp;R CALC.'!F22</f>
        <v>3595</v>
      </c>
      <c r="D20" s="28">
        <f t="shared" si="0"/>
        <v>258272</v>
      </c>
    </row>
    <row r="21" spans="1:4" ht="12">
      <c r="A21" s="31" t="s">
        <v>3</v>
      </c>
      <c r="B21" s="13">
        <f>'TRIBAL DISCRETIONARY'!E20</f>
        <v>67500</v>
      </c>
      <c r="C21" s="13">
        <f>'TRIBAL R&amp;R CALC.'!F23</f>
        <v>617</v>
      </c>
      <c r="D21" s="28">
        <f t="shared" si="0"/>
        <v>66883</v>
      </c>
    </row>
    <row r="22" spans="1:4" ht="12">
      <c r="A22" s="31" t="s">
        <v>395</v>
      </c>
      <c r="B22" s="13">
        <f>'TRIBAL DISCRETIONARY'!E21</f>
        <v>22333</v>
      </c>
      <c r="C22" s="13">
        <f>'TRIBAL R&amp;R CALC.'!F24</f>
        <v>543</v>
      </c>
      <c r="D22" s="28">
        <f t="shared" si="0"/>
        <v>21790</v>
      </c>
    </row>
    <row r="23" spans="1:4" ht="12">
      <c r="A23" s="31" t="s">
        <v>4</v>
      </c>
      <c r="B23" s="13">
        <f>'TRIBAL DISCRETIONARY'!E22</f>
        <v>432929</v>
      </c>
      <c r="C23" s="13">
        <f>'TRIBAL R&amp;R CALC.'!F25</f>
        <v>1784</v>
      </c>
      <c r="D23" s="28">
        <f t="shared" si="0"/>
        <v>431145</v>
      </c>
    </row>
    <row r="24" spans="1:4" ht="12">
      <c r="A24" s="31" t="s">
        <v>5</v>
      </c>
      <c r="B24" s="13">
        <f>'TRIBAL DISCRETIONARY'!E23</f>
        <v>35554</v>
      </c>
      <c r="C24" s="13">
        <f>'TRIBAL R&amp;R CALC.'!F26</f>
        <v>640</v>
      </c>
      <c r="D24" s="28">
        <f t="shared" si="0"/>
        <v>34914</v>
      </c>
    </row>
    <row r="25" spans="1:4" ht="12">
      <c r="A25" s="31" t="s">
        <v>6</v>
      </c>
      <c r="B25" s="13">
        <f>'TRIBAL DISCRETIONARY'!E24</f>
        <v>23092</v>
      </c>
      <c r="C25" s="13">
        <f>'TRIBAL R&amp;R CALC.'!F27</f>
        <v>557</v>
      </c>
      <c r="D25" s="28">
        <f t="shared" si="0"/>
        <v>22535</v>
      </c>
    </row>
    <row r="26" spans="1:4" ht="12">
      <c r="A26" s="31" t="s">
        <v>325</v>
      </c>
      <c r="B26" s="13">
        <f>'TRIBAL DISCRETIONARY'!E25</f>
        <v>47096</v>
      </c>
      <c r="C26" s="13">
        <f>'TRIBAL R&amp;R CALC.'!F28</f>
        <v>1002</v>
      </c>
      <c r="D26" s="28">
        <f t="shared" si="0"/>
        <v>46094</v>
      </c>
    </row>
    <row r="27" spans="1:4" ht="12">
      <c r="A27" s="31" t="s">
        <v>7</v>
      </c>
      <c r="B27" s="13">
        <f>'TRIBAL DISCRETIONARY'!E26</f>
        <v>152054</v>
      </c>
      <c r="C27" s="13">
        <f>'TRIBAL R&amp;R CALC.'!F29</f>
        <v>1249</v>
      </c>
      <c r="D27" s="28">
        <f t="shared" si="0"/>
        <v>150805</v>
      </c>
    </row>
    <row r="28" spans="1:4" ht="12">
      <c r="A28" s="31" t="s">
        <v>8</v>
      </c>
      <c r="B28" s="13">
        <f>'TRIBAL DISCRETIONARY'!E27</f>
        <v>51258</v>
      </c>
      <c r="C28" s="13">
        <f>'TRIBAL R&amp;R CALC.'!F30</f>
        <v>709</v>
      </c>
      <c r="D28" s="28">
        <f t="shared" si="0"/>
        <v>50549</v>
      </c>
    </row>
    <row r="29" spans="1:4" ht="12">
      <c r="A29" s="31" t="s">
        <v>9</v>
      </c>
      <c r="B29" s="13">
        <f>'TRIBAL DISCRETIONARY'!E28</f>
        <v>260558</v>
      </c>
      <c r="C29" s="13">
        <f>'TRIBAL R&amp;R CALC.'!F31</f>
        <v>1629</v>
      </c>
      <c r="D29" s="28">
        <f t="shared" si="0"/>
        <v>258929</v>
      </c>
    </row>
    <row r="30" spans="1:4" ht="12">
      <c r="A30" s="31" t="s">
        <v>10</v>
      </c>
      <c r="B30" s="13">
        <f>'TRIBAL DISCRETIONARY'!E29</f>
        <v>36042</v>
      </c>
      <c r="C30" s="13">
        <f>'TRIBAL R&amp;R CALC.'!F32</f>
        <v>797</v>
      </c>
      <c r="D30" s="28">
        <f t="shared" si="0"/>
        <v>35245</v>
      </c>
    </row>
    <row r="31" spans="1:4" ht="12">
      <c r="A31" s="31" t="s">
        <v>11</v>
      </c>
      <c r="B31" s="13">
        <f>'TRIBAL DISCRETIONARY'!E30</f>
        <v>23604</v>
      </c>
      <c r="C31" s="13">
        <f>'TRIBAL R&amp;R CALC.'!F33</f>
        <v>530</v>
      </c>
      <c r="D31" s="28">
        <f t="shared" si="0"/>
        <v>23074</v>
      </c>
    </row>
    <row r="32" spans="1:4" ht="12">
      <c r="A32" s="31" t="s">
        <v>12</v>
      </c>
      <c r="B32" s="13">
        <f>'TRIBAL DISCRETIONARY'!E31</f>
        <v>27992</v>
      </c>
      <c r="C32" s="13">
        <f>'TRIBAL R&amp;R CALC.'!F34</f>
        <v>648</v>
      </c>
      <c r="D32" s="28">
        <f t="shared" si="0"/>
        <v>27344</v>
      </c>
    </row>
    <row r="33" spans="1:4" ht="12">
      <c r="A33" s="31" t="s">
        <v>326</v>
      </c>
      <c r="B33" s="13">
        <f>'TRIBAL DISCRETIONARY'!E32</f>
        <v>25425</v>
      </c>
      <c r="C33" s="13">
        <f>'TRIBAL R&amp;R CALC.'!F35</f>
        <v>601</v>
      </c>
      <c r="D33" s="28">
        <f t="shared" si="0"/>
        <v>24824</v>
      </c>
    </row>
    <row r="34" spans="1:4" ht="12">
      <c r="A34" s="31" t="s">
        <v>13</v>
      </c>
      <c r="B34" s="13">
        <f>'TRIBAL DISCRETIONARY'!E33</f>
        <v>82533</v>
      </c>
      <c r="C34" s="13">
        <f>'TRIBAL R&amp;R CALC.'!F36</f>
        <v>1658</v>
      </c>
      <c r="D34" s="28">
        <f t="shared" si="0"/>
        <v>80875</v>
      </c>
    </row>
    <row r="35" spans="1:4" ht="12">
      <c r="A35" s="31" t="s">
        <v>14</v>
      </c>
      <c r="B35" s="13">
        <f>'TRIBAL DISCRETIONARY'!E34</f>
        <v>39746</v>
      </c>
      <c r="C35" s="13">
        <f>'TRIBAL R&amp;R CALC.'!F37</f>
        <v>866</v>
      </c>
      <c r="D35" s="28">
        <f t="shared" si="0"/>
        <v>38880</v>
      </c>
    </row>
    <row r="36" spans="1:4" ht="12">
      <c r="A36" s="31" t="s">
        <v>15</v>
      </c>
      <c r="B36" s="13">
        <f>'TRIBAL DISCRETIONARY'!E35</f>
        <v>633546</v>
      </c>
      <c r="C36" s="13">
        <f>'TRIBAL R&amp;R CALC.'!F38</f>
        <v>3278</v>
      </c>
      <c r="D36" s="28">
        <f t="shared" si="0"/>
        <v>630268</v>
      </c>
    </row>
    <row r="37" spans="1:4" ht="12">
      <c r="A37" s="31" t="s">
        <v>16</v>
      </c>
      <c r="B37" s="13">
        <f>'TRIBAL DISCRETIONARY'!E36</f>
        <v>320796</v>
      </c>
      <c r="C37" s="13">
        <f>'TRIBAL R&amp;R CALC.'!F39</f>
        <v>1923</v>
      </c>
      <c r="D37" s="28">
        <f t="shared" si="0"/>
        <v>318873</v>
      </c>
    </row>
    <row r="38" spans="1:4" ht="12">
      <c r="A38" s="31" t="s">
        <v>17</v>
      </c>
      <c r="B38" s="13">
        <f>'TRIBAL DISCRETIONARY'!E37</f>
        <v>22275</v>
      </c>
      <c r="C38" s="13">
        <f>'TRIBAL R&amp;R CALC.'!F40</f>
        <v>542</v>
      </c>
      <c r="D38" s="28">
        <f t="shared" si="0"/>
        <v>21733</v>
      </c>
    </row>
    <row r="39" spans="1:4" ht="12">
      <c r="A39" s="31" t="s">
        <v>18</v>
      </c>
      <c r="B39" s="13">
        <f>'TRIBAL DISCRETIONARY'!E38</f>
        <v>28867</v>
      </c>
      <c r="C39" s="13">
        <f>'TRIBAL R&amp;R CALC.'!F41</f>
        <v>664</v>
      </c>
      <c r="D39" s="28">
        <f t="shared" si="0"/>
        <v>28203</v>
      </c>
    </row>
    <row r="40" spans="1:4" ht="12">
      <c r="A40" s="12" t="s">
        <v>19</v>
      </c>
      <c r="B40" s="13">
        <f>'TRIBAL DISCRETIONARY'!E39</f>
        <v>0</v>
      </c>
      <c r="C40" s="13">
        <f>'TRIBAL R&amp;R CALC.'!F42</f>
      </c>
      <c r="D40" s="28">
        <f t="shared" si="0"/>
      </c>
    </row>
    <row r="41" spans="1:4" ht="12">
      <c r="A41" s="31" t="s">
        <v>20</v>
      </c>
      <c r="B41" s="13">
        <f>'TRIBAL DISCRETIONARY'!E40</f>
        <v>25483</v>
      </c>
      <c r="C41" s="13">
        <f>'TRIBAL R&amp;R CALC.'!F43</f>
        <v>602</v>
      </c>
      <c r="D41" s="28">
        <f t="shared" si="0"/>
        <v>24881</v>
      </c>
    </row>
    <row r="42" spans="1:4" ht="12">
      <c r="A42" s="31" t="s">
        <v>21</v>
      </c>
      <c r="B42" s="13">
        <f>'TRIBAL DISCRETIONARY'!E41</f>
        <v>25746</v>
      </c>
      <c r="C42" s="13">
        <f>'TRIBAL R&amp;R CALC.'!F44</f>
        <v>606</v>
      </c>
      <c r="D42" s="28">
        <f t="shared" si="0"/>
        <v>25140</v>
      </c>
    </row>
    <row r="43" spans="1:4" ht="12">
      <c r="A43" s="31" t="s">
        <v>22</v>
      </c>
      <c r="B43" s="13">
        <f>'TRIBAL DISCRETIONARY'!E42</f>
        <v>130921</v>
      </c>
      <c r="C43" s="13">
        <f>'TRIBAL R&amp;R CALC.'!F45</f>
        <v>2555</v>
      </c>
      <c r="D43" s="28">
        <f t="shared" si="0"/>
        <v>128366</v>
      </c>
    </row>
    <row r="44" spans="1:4" ht="12">
      <c r="A44" s="31" t="s">
        <v>23</v>
      </c>
      <c r="B44" s="13">
        <f>'TRIBAL DISCRETIONARY'!E43</f>
        <v>89300</v>
      </c>
      <c r="C44" s="13">
        <f>'TRIBAL R&amp;R CALC.'!F46</f>
        <v>1784</v>
      </c>
      <c r="D44" s="28">
        <f t="shared" si="0"/>
        <v>87516</v>
      </c>
    </row>
    <row r="45" spans="1:4" ht="12">
      <c r="A45" s="31" t="s">
        <v>24</v>
      </c>
      <c r="B45" s="13">
        <f>'TRIBAL DISCRETIONARY'!E44</f>
        <v>60775</v>
      </c>
      <c r="C45" s="13">
        <f>'TRIBAL R&amp;R CALC.'!F47</f>
        <v>1255</v>
      </c>
      <c r="D45" s="28">
        <f t="shared" si="0"/>
        <v>59520</v>
      </c>
    </row>
    <row r="46" spans="1:4" ht="12">
      <c r="A46" s="31" t="s">
        <v>25</v>
      </c>
      <c r="B46" s="13">
        <f>'TRIBAL DISCRETIONARY'!E45</f>
        <v>25017</v>
      </c>
      <c r="C46" s="13">
        <f>'TRIBAL R&amp;R CALC.'!F48</f>
        <v>593</v>
      </c>
      <c r="D46" s="28">
        <f t="shared" si="0"/>
        <v>24424</v>
      </c>
    </row>
    <row r="47" spans="1:4" ht="12">
      <c r="A47" s="31" t="s">
        <v>26</v>
      </c>
      <c r="B47" s="13">
        <f>'TRIBAL DISCRETIONARY'!E46</f>
        <v>2578965</v>
      </c>
      <c r="C47" s="13">
        <f>'TRIBAL R&amp;R CALC.'!F49</f>
        <v>47910</v>
      </c>
      <c r="D47" s="28">
        <f t="shared" si="0"/>
        <v>2531055</v>
      </c>
    </row>
    <row r="48" spans="1:4" ht="12">
      <c r="A48" s="31" t="s">
        <v>27</v>
      </c>
      <c r="B48" s="13">
        <f>'TRIBAL DISCRETIONARY'!E47</f>
        <v>103096</v>
      </c>
      <c r="C48" s="13">
        <f>'TRIBAL R&amp;R CALC.'!F50</f>
        <v>2039</v>
      </c>
      <c r="D48" s="28">
        <f t="shared" si="0"/>
        <v>101057</v>
      </c>
    </row>
    <row r="49" spans="1:4" ht="12">
      <c r="A49" s="31" t="s">
        <v>28</v>
      </c>
      <c r="B49" s="13">
        <f>'TRIBAL DISCRETIONARY'!E48</f>
        <v>63954</v>
      </c>
      <c r="C49" s="13">
        <f>'TRIBAL R&amp;R CALC.'!F51</f>
        <v>1314</v>
      </c>
      <c r="D49" s="28">
        <f t="shared" si="0"/>
        <v>62640</v>
      </c>
    </row>
    <row r="50" spans="1:4" ht="12">
      <c r="A50" s="31" t="s">
        <v>29</v>
      </c>
      <c r="B50" s="13">
        <f>'TRIBAL DISCRETIONARY'!E49</f>
        <v>78450</v>
      </c>
      <c r="C50" s="13">
        <f>'TRIBAL R&amp;R CALC.'!F52</f>
        <v>1583</v>
      </c>
      <c r="D50" s="28">
        <f t="shared" si="0"/>
        <v>76867</v>
      </c>
    </row>
    <row r="51" spans="1:4" ht="12">
      <c r="A51" s="31" t="s">
        <v>30</v>
      </c>
      <c r="B51" s="13">
        <f>'TRIBAL DISCRETIONARY'!E50</f>
        <v>103708</v>
      </c>
      <c r="C51" s="13">
        <f>'TRIBAL R&amp;R CALC.'!F53</f>
        <v>2051</v>
      </c>
      <c r="D51" s="28">
        <f t="shared" si="0"/>
        <v>101657</v>
      </c>
    </row>
    <row r="52" spans="1:4" ht="12">
      <c r="A52" s="31" t="s">
        <v>31</v>
      </c>
      <c r="B52" s="13">
        <f>'TRIBAL DISCRETIONARY'!E51</f>
        <v>83408</v>
      </c>
      <c r="C52" s="13">
        <f>'TRIBAL R&amp;R CALC.'!F54</f>
        <v>1675</v>
      </c>
      <c r="D52" s="28">
        <f t="shared" si="0"/>
        <v>81733</v>
      </c>
    </row>
    <row r="53" spans="1:4" ht="12">
      <c r="A53" s="31" t="s">
        <v>32</v>
      </c>
      <c r="B53" s="13">
        <f>'TRIBAL DISCRETIONARY'!E52</f>
        <v>153379</v>
      </c>
      <c r="C53" s="13">
        <f>'TRIBAL R&amp;R CALC.'!F55</f>
        <v>2971</v>
      </c>
      <c r="D53" s="28">
        <f t="shared" si="0"/>
        <v>150408</v>
      </c>
    </row>
    <row r="54" spans="1:4" ht="12">
      <c r="A54" s="31" t="s">
        <v>33</v>
      </c>
      <c r="B54" s="13">
        <f>'TRIBAL DISCRETIONARY'!E53</f>
        <v>27175</v>
      </c>
      <c r="C54" s="13">
        <f>'TRIBAL R&amp;R CALC.'!F56</f>
        <v>633</v>
      </c>
      <c r="D54" s="28">
        <f t="shared" si="0"/>
        <v>26542</v>
      </c>
    </row>
    <row r="55" spans="1:4" ht="12">
      <c r="A55" s="12" t="s">
        <v>34</v>
      </c>
      <c r="B55" s="13">
        <f>'TRIBAL DISCRETIONARY'!E54</f>
        <v>0</v>
      </c>
      <c r="C55" s="13">
        <f>'TRIBAL R&amp;R CALC.'!F57</f>
      </c>
      <c r="D55" s="28">
        <f t="shared" si="0"/>
      </c>
    </row>
    <row r="56" spans="1:4" ht="12">
      <c r="A56" s="31" t="s">
        <v>35</v>
      </c>
      <c r="B56" s="13">
        <f>'TRIBAL DISCRETIONARY'!E55</f>
        <v>24404</v>
      </c>
      <c r="C56" s="13">
        <f>'TRIBAL R&amp;R CALC.'!F58</f>
        <v>582</v>
      </c>
      <c r="D56" s="28">
        <f t="shared" si="0"/>
        <v>23822</v>
      </c>
    </row>
    <row r="57" spans="1:4" ht="12">
      <c r="A57" s="31" t="s">
        <v>36</v>
      </c>
      <c r="B57" s="13">
        <f>'TRIBAL DISCRETIONARY'!E56</f>
        <v>31667</v>
      </c>
      <c r="C57" s="13">
        <f>'TRIBAL R&amp;R CALC.'!F59</f>
        <v>716</v>
      </c>
      <c r="D57" s="28">
        <f t="shared" si="0"/>
        <v>30951</v>
      </c>
    </row>
    <row r="58" spans="1:4" ht="12">
      <c r="A58" s="31" t="s">
        <v>37</v>
      </c>
      <c r="B58" s="13">
        <f>'TRIBAL DISCRETIONARY'!E57</f>
        <v>253392</v>
      </c>
      <c r="C58" s="13">
        <f>'TRIBAL R&amp;R CALC.'!F60</f>
        <v>1037</v>
      </c>
      <c r="D58" s="28">
        <f t="shared" si="0"/>
        <v>252355</v>
      </c>
    </row>
    <row r="59" spans="1:4" ht="12">
      <c r="A59" s="31" t="s">
        <v>38</v>
      </c>
      <c r="B59" s="13">
        <f>'TRIBAL DISCRETIONARY'!E58</f>
        <v>72367</v>
      </c>
      <c r="C59" s="13">
        <f>'TRIBAL R&amp;R CALC.'!F61</f>
        <v>729</v>
      </c>
      <c r="D59" s="28">
        <f t="shared" si="0"/>
        <v>71638</v>
      </c>
    </row>
    <row r="60" spans="1:4" ht="12">
      <c r="A60" s="31" t="s">
        <v>39</v>
      </c>
      <c r="B60" s="13">
        <f>'TRIBAL DISCRETIONARY'!E59</f>
        <v>81979</v>
      </c>
      <c r="C60" s="13">
        <f>'TRIBAL R&amp;R CALC.'!F62</f>
        <v>663</v>
      </c>
      <c r="D60" s="28">
        <f t="shared" si="0"/>
        <v>81316</v>
      </c>
    </row>
    <row r="61" spans="1:4" ht="12">
      <c r="A61" s="31" t="s">
        <v>40</v>
      </c>
      <c r="B61" s="13">
        <f>'TRIBAL DISCRETIONARY'!E60</f>
        <v>27058</v>
      </c>
      <c r="C61" s="13">
        <f>'TRIBAL R&amp;R CALC.'!F63</f>
        <v>631</v>
      </c>
      <c r="D61" s="28">
        <f t="shared" si="0"/>
        <v>26427</v>
      </c>
    </row>
    <row r="62" spans="1:4" ht="12">
      <c r="A62" s="31" t="s">
        <v>41</v>
      </c>
      <c r="B62" s="13">
        <f>'TRIBAL DISCRETIONARY'!E61</f>
        <v>30150</v>
      </c>
      <c r="C62" s="13">
        <f>'TRIBAL R&amp;R CALC.'!F64</f>
        <v>688</v>
      </c>
      <c r="D62" s="28">
        <f t="shared" si="0"/>
        <v>29462</v>
      </c>
    </row>
    <row r="63" spans="1:4" ht="12">
      <c r="A63" s="31" t="s">
        <v>42</v>
      </c>
      <c r="B63" s="13">
        <f>'TRIBAL DISCRETIONARY'!E62</f>
        <v>23558</v>
      </c>
      <c r="C63" s="13">
        <f>'TRIBAL R&amp;R CALC.'!F65</f>
        <v>566</v>
      </c>
      <c r="D63" s="28">
        <f t="shared" si="0"/>
        <v>22992</v>
      </c>
    </row>
    <row r="64" spans="1:4" ht="12">
      <c r="A64" s="31" t="s">
        <v>327</v>
      </c>
      <c r="B64" s="13">
        <f>'TRIBAL DISCRETIONARY'!E63</f>
        <v>21809</v>
      </c>
      <c r="C64" s="13">
        <f>'TRIBAL R&amp;R CALC.'!F66</f>
        <v>534</v>
      </c>
      <c r="D64" s="28">
        <f t="shared" si="0"/>
        <v>21275</v>
      </c>
    </row>
    <row r="65" spans="1:4" ht="12">
      <c r="A65" s="31" t="s">
        <v>328</v>
      </c>
      <c r="B65" s="13">
        <f>'TRIBAL DISCRETIONARY'!E64</f>
        <v>25192</v>
      </c>
      <c r="C65" s="13">
        <f>'TRIBAL R&amp;R CALC.'!F67</f>
        <v>596</v>
      </c>
      <c r="D65" s="28">
        <f t="shared" si="0"/>
        <v>24596</v>
      </c>
    </row>
    <row r="66" spans="1:4" ht="12">
      <c r="A66" s="31" t="s">
        <v>43</v>
      </c>
      <c r="B66" s="13">
        <f>'TRIBAL DISCRETIONARY'!E65</f>
        <v>24812</v>
      </c>
      <c r="C66" s="13">
        <f>'TRIBAL R&amp;R CALC.'!F68</f>
        <v>589</v>
      </c>
      <c r="D66" s="28">
        <f t="shared" si="0"/>
        <v>24223</v>
      </c>
    </row>
    <row r="67" spans="1:4" ht="12">
      <c r="A67" s="31" t="s">
        <v>44</v>
      </c>
      <c r="B67" s="13">
        <f>'TRIBAL DISCRETIONARY'!E66</f>
        <v>29129</v>
      </c>
      <c r="C67" s="13">
        <f>'TRIBAL R&amp;R CALC.'!F69</f>
        <v>669</v>
      </c>
      <c r="D67" s="28">
        <f t="shared" si="0"/>
        <v>28460</v>
      </c>
    </row>
    <row r="68" spans="1:4" ht="12">
      <c r="A68" s="31" t="s">
        <v>45</v>
      </c>
      <c r="B68" s="13">
        <f>'TRIBAL DISCRETIONARY'!E67</f>
        <v>51500</v>
      </c>
      <c r="C68" s="13">
        <f>'TRIBAL R&amp;R CALC.'!F70</f>
        <v>1084</v>
      </c>
      <c r="D68" s="28">
        <f t="shared" si="0"/>
        <v>50416</v>
      </c>
    </row>
    <row r="69" spans="1:4" ht="12">
      <c r="A69" s="31" t="s">
        <v>46</v>
      </c>
      <c r="B69" s="13">
        <f>'TRIBAL DISCRETIONARY'!E68</f>
        <v>23062</v>
      </c>
      <c r="C69" s="13">
        <f>'TRIBAL R&amp;R CALC.'!F71</f>
        <v>557</v>
      </c>
      <c r="D69" s="28">
        <f t="shared" si="0"/>
        <v>22505</v>
      </c>
    </row>
    <row r="70" spans="1:4" ht="12">
      <c r="A70" s="31" t="s">
        <v>47</v>
      </c>
      <c r="B70" s="13">
        <f>'TRIBAL DISCRETIONARY'!E69</f>
        <v>395492</v>
      </c>
      <c r="C70" s="13">
        <f>'TRIBAL R&amp;R CALC.'!F72</f>
        <v>1439</v>
      </c>
      <c r="D70" s="28">
        <f t="shared" si="0"/>
        <v>394053</v>
      </c>
    </row>
    <row r="71" spans="1:4" ht="12">
      <c r="A71" s="31" t="s">
        <v>48</v>
      </c>
      <c r="B71" s="13">
        <f>'TRIBAL DISCRETIONARY'!E70</f>
        <v>46717</v>
      </c>
      <c r="C71" s="13">
        <f>'TRIBAL R&amp;R CALC.'!F73</f>
        <v>995</v>
      </c>
      <c r="D71" s="28">
        <f t="shared" si="0"/>
        <v>45722</v>
      </c>
    </row>
    <row r="72" spans="1:4" ht="12">
      <c r="A72" s="31" t="s">
        <v>49</v>
      </c>
      <c r="B72" s="13">
        <f>'TRIBAL DISCRETIONARY'!E71</f>
        <v>23383</v>
      </c>
      <c r="C72" s="13">
        <f>'TRIBAL R&amp;R CALC.'!F74</f>
        <v>563</v>
      </c>
      <c r="D72" s="28">
        <f t="shared" si="0"/>
        <v>22820</v>
      </c>
    </row>
    <row r="73" spans="1:4" ht="12">
      <c r="A73" s="31" t="s">
        <v>50</v>
      </c>
      <c r="B73" s="13">
        <f>'TRIBAL DISCRETIONARY'!E72</f>
        <v>22654</v>
      </c>
      <c r="C73" s="13">
        <f>'TRIBAL R&amp;R CALC.'!F75</f>
        <v>549</v>
      </c>
      <c r="D73" s="28">
        <f t="shared" si="0"/>
        <v>22105</v>
      </c>
    </row>
    <row r="74" spans="1:4" ht="12">
      <c r="A74" s="31" t="s">
        <v>51</v>
      </c>
      <c r="B74" s="13">
        <f>'TRIBAL DISCRETIONARY'!E73</f>
        <v>27408</v>
      </c>
      <c r="C74" s="13">
        <f>'TRIBAL R&amp;R CALC.'!F76</f>
        <v>637</v>
      </c>
      <c r="D74" s="28">
        <f t="shared" si="0"/>
        <v>26771</v>
      </c>
    </row>
    <row r="75" spans="1:4" ht="12">
      <c r="A75" s="31" t="s">
        <v>52</v>
      </c>
      <c r="B75" s="13">
        <f>'TRIBAL DISCRETIONARY'!E74</f>
        <v>24462</v>
      </c>
      <c r="C75" s="13">
        <f>'TRIBAL R&amp;R CALC.'!F77</f>
        <v>583</v>
      </c>
      <c r="D75" s="28">
        <f aca="true" t="shared" si="1" ref="D75:D138">IF(C75&lt;&gt;"",B75-C75,"")</f>
        <v>23879</v>
      </c>
    </row>
    <row r="76" spans="1:4" ht="12">
      <c r="A76" s="31" t="s">
        <v>53</v>
      </c>
      <c r="B76" s="13">
        <f>'TRIBAL DISCRETIONARY'!E75</f>
        <v>25979</v>
      </c>
      <c r="C76" s="13">
        <f>'TRIBAL R&amp;R CALC.'!F78</f>
        <v>611</v>
      </c>
      <c r="D76" s="28">
        <f t="shared" si="1"/>
        <v>25368</v>
      </c>
    </row>
    <row r="77" spans="1:4" ht="12">
      <c r="A77" s="31" t="s">
        <v>54</v>
      </c>
      <c r="B77" s="13">
        <f>'TRIBAL DISCRETIONARY'!E76</f>
        <v>21576</v>
      </c>
      <c r="C77" s="13">
        <f>'TRIBAL R&amp;R CALC.'!F79</f>
        <v>529</v>
      </c>
      <c r="D77" s="28">
        <f t="shared" si="1"/>
        <v>21047</v>
      </c>
    </row>
    <row r="78" spans="1:4" ht="12">
      <c r="A78" s="31" t="s">
        <v>55</v>
      </c>
      <c r="B78" s="13">
        <f>'TRIBAL DISCRETIONARY'!E77</f>
        <v>23208</v>
      </c>
      <c r="C78" s="13">
        <f>'TRIBAL R&amp;R CALC.'!F80</f>
        <v>559</v>
      </c>
      <c r="D78" s="28">
        <f t="shared" si="1"/>
        <v>22649</v>
      </c>
    </row>
    <row r="79" spans="1:4" ht="12">
      <c r="A79" s="31" t="s">
        <v>56</v>
      </c>
      <c r="B79" s="13">
        <f>'TRIBAL DISCRETIONARY'!E78</f>
        <v>35925</v>
      </c>
      <c r="C79" s="13">
        <f>'TRIBAL R&amp;R CALC.'!F81</f>
        <v>795</v>
      </c>
      <c r="D79" s="28">
        <f t="shared" si="1"/>
        <v>35130</v>
      </c>
    </row>
    <row r="80" spans="1:4" ht="12">
      <c r="A80" s="31" t="s">
        <v>57</v>
      </c>
      <c r="B80" s="13">
        <f>'TRIBAL DISCRETIONARY'!E79</f>
        <v>26708</v>
      </c>
      <c r="C80" s="13">
        <f>'TRIBAL R&amp;R CALC.'!F82</f>
        <v>624</v>
      </c>
      <c r="D80" s="28">
        <f t="shared" si="1"/>
        <v>26084</v>
      </c>
    </row>
    <row r="81" spans="1:4" ht="12">
      <c r="A81" s="31" t="s">
        <v>58</v>
      </c>
      <c r="B81" s="13">
        <f>'TRIBAL DISCRETIONARY'!E80</f>
        <v>21459</v>
      </c>
      <c r="C81" s="13">
        <f>'TRIBAL R&amp;R CALC.'!F83</f>
        <v>527</v>
      </c>
      <c r="D81" s="28">
        <f t="shared" si="1"/>
        <v>20932</v>
      </c>
    </row>
    <row r="82" spans="1:4" ht="12">
      <c r="A82" s="31" t="s">
        <v>59</v>
      </c>
      <c r="B82" s="13">
        <f>'TRIBAL DISCRETIONARY'!E81</f>
        <v>22275</v>
      </c>
      <c r="C82" s="13">
        <f>'TRIBAL R&amp;R CALC.'!F84</f>
        <v>542</v>
      </c>
      <c r="D82" s="28">
        <f t="shared" si="1"/>
        <v>21733</v>
      </c>
    </row>
    <row r="83" spans="1:4" ht="12">
      <c r="A83" s="31" t="s">
        <v>60</v>
      </c>
      <c r="B83" s="13">
        <f>'TRIBAL DISCRETIONARY'!E82</f>
        <v>83379</v>
      </c>
      <c r="C83" s="13">
        <f>'TRIBAL R&amp;R CALC.'!F85</f>
        <v>1674</v>
      </c>
      <c r="D83" s="28">
        <f t="shared" si="1"/>
        <v>81705</v>
      </c>
    </row>
    <row r="84" spans="1:4" ht="12">
      <c r="A84" s="31" t="s">
        <v>61</v>
      </c>
      <c r="B84" s="13">
        <f>'TRIBAL DISCRETIONARY'!E83</f>
        <v>25571</v>
      </c>
      <c r="C84" s="13">
        <f>'TRIBAL R&amp;R CALC.'!F86</f>
        <v>603</v>
      </c>
      <c r="D84" s="28">
        <f t="shared" si="1"/>
        <v>24968</v>
      </c>
    </row>
    <row r="85" spans="1:4" ht="12">
      <c r="A85" s="31" t="s">
        <v>62</v>
      </c>
      <c r="B85" s="13">
        <f>'TRIBAL DISCRETIONARY'!E84</f>
        <v>53367</v>
      </c>
      <c r="C85" s="13">
        <f>'TRIBAL R&amp;R CALC.'!F87</f>
        <v>1118</v>
      </c>
      <c r="D85" s="28">
        <f t="shared" si="1"/>
        <v>52249</v>
      </c>
    </row>
    <row r="86" spans="1:4" ht="12">
      <c r="A86" s="31" t="s">
        <v>63</v>
      </c>
      <c r="B86" s="13">
        <f>'TRIBAL DISCRETIONARY'!E85</f>
        <v>21518</v>
      </c>
      <c r="C86" s="13">
        <f>'TRIBAL R&amp;R CALC.'!F88</f>
        <v>528</v>
      </c>
      <c r="D86" s="28">
        <f t="shared" si="1"/>
        <v>20990</v>
      </c>
    </row>
    <row r="87" spans="1:4" ht="12">
      <c r="A87" s="31" t="s">
        <v>329</v>
      </c>
      <c r="B87" s="13">
        <f>'TRIBAL DISCRETIONARY'!E86</f>
        <v>22187</v>
      </c>
      <c r="C87" s="13">
        <f>'TRIBAL R&amp;R CALC.'!F89</f>
        <v>541</v>
      </c>
      <c r="D87" s="28">
        <f t="shared" si="1"/>
        <v>21646</v>
      </c>
    </row>
    <row r="88" spans="1:4" ht="12">
      <c r="A88" s="31" t="s">
        <v>64</v>
      </c>
      <c r="B88" s="13">
        <f>'TRIBAL DISCRETIONARY'!E87</f>
        <v>28837</v>
      </c>
      <c r="C88" s="13">
        <f>'TRIBAL R&amp;R CALC.'!F90</f>
        <v>664</v>
      </c>
      <c r="D88" s="28">
        <f t="shared" si="1"/>
        <v>28173</v>
      </c>
    </row>
    <row r="89" spans="1:4" ht="12">
      <c r="A89" s="31" t="s">
        <v>65</v>
      </c>
      <c r="B89" s="13">
        <f>'TRIBAL DISCRETIONARY'!E88</f>
        <v>47167</v>
      </c>
      <c r="C89" s="13">
        <f>'TRIBAL R&amp;R CALC.'!F91</f>
        <v>573</v>
      </c>
      <c r="D89" s="28">
        <f t="shared" si="1"/>
        <v>46594</v>
      </c>
    </row>
    <row r="90" spans="1:4" ht="12">
      <c r="A90" s="31" t="s">
        <v>66</v>
      </c>
      <c r="B90" s="13">
        <f>'TRIBAL DISCRETIONARY'!E89</f>
        <v>28750</v>
      </c>
      <c r="C90" s="13">
        <f>'TRIBAL R&amp;R CALC.'!F92</f>
        <v>662</v>
      </c>
      <c r="D90" s="28">
        <f t="shared" si="1"/>
        <v>28088</v>
      </c>
    </row>
    <row r="91" spans="1:4" ht="12">
      <c r="A91" s="31" t="s">
        <v>330</v>
      </c>
      <c r="B91" s="13">
        <f>'TRIBAL DISCRETIONARY'!E90</f>
        <v>22421</v>
      </c>
      <c r="C91" s="13">
        <f>'TRIBAL R&amp;R CALC.'!F93</f>
        <v>545</v>
      </c>
      <c r="D91" s="28">
        <f t="shared" si="1"/>
        <v>21876</v>
      </c>
    </row>
    <row r="92" spans="1:4" ht="12">
      <c r="A92" s="31" t="s">
        <v>331</v>
      </c>
      <c r="B92" s="13">
        <f>'TRIBAL DISCRETIONARY'!E91</f>
        <v>23092</v>
      </c>
      <c r="C92" s="13">
        <f>'TRIBAL R&amp;R CALC.'!F94</f>
        <v>557</v>
      </c>
      <c r="D92" s="28">
        <f t="shared" si="1"/>
        <v>22535</v>
      </c>
    </row>
    <row r="93" spans="1:4" ht="12">
      <c r="A93" s="31" t="s">
        <v>332</v>
      </c>
      <c r="B93" s="13">
        <f>'TRIBAL DISCRETIONARY'!E92</f>
        <v>24083</v>
      </c>
      <c r="C93" s="13">
        <f>'TRIBAL R&amp;R CALC.'!F95</f>
        <v>576</v>
      </c>
      <c r="D93" s="28">
        <f t="shared" si="1"/>
        <v>23507</v>
      </c>
    </row>
    <row r="94" spans="1:4" ht="12">
      <c r="A94" s="31" t="s">
        <v>333</v>
      </c>
      <c r="B94" s="13">
        <f>'TRIBAL DISCRETIONARY'!E93</f>
        <v>52258</v>
      </c>
      <c r="C94" s="13">
        <f>'TRIBAL R&amp;R CALC.'!F96</f>
        <v>1098</v>
      </c>
      <c r="D94" s="28">
        <f t="shared" si="1"/>
        <v>51160</v>
      </c>
    </row>
    <row r="95" spans="1:4" ht="12">
      <c r="A95" s="12" t="s">
        <v>334</v>
      </c>
      <c r="B95" s="13">
        <f>'TRIBAL DISCRETIONARY'!E94</f>
        <v>0</v>
      </c>
      <c r="C95" s="13">
        <f>'TRIBAL R&amp;R CALC.'!F97</f>
      </c>
      <c r="D95" s="28">
        <f t="shared" si="1"/>
      </c>
    </row>
    <row r="96" spans="1:4" ht="12">
      <c r="A96" s="31" t="s">
        <v>335</v>
      </c>
      <c r="B96" s="13">
        <f>'TRIBAL DISCRETIONARY'!E95</f>
        <v>40212</v>
      </c>
      <c r="C96" s="13">
        <f>'TRIBAL R&amp;R CALC.'!F98</f>
        <v>874</v>
      </c>
      <c r="D96" s="28">
        <f t="shared" si="1"/>
        <v>39338</v>
      </c>
    </row>
    <row r="97" spans="1:4" ht="12">
      <c r="A97" s="31" t="s">
        <v>336</v>
      </c>
      <c r="B97" s="13">
        <f>'TRIBAL DISCRETIONARY'!E96</f>
        <v>34846</v>
      </c>
      <c r="C97" s="13">
        <f>'TRIBAL R&amp;R CALC.'!F99</f>
        <v>775</v>
      </c>
      <c r="D97" s="28">
        <f t="shared" si="1"/>
        <v>34071</v>
      </c>
    </row>
    <row r="98" spans="1:4" ht="12">
      <c r="A98" s="12" t="s">
        <v>337</v>
      </c>
      <c r="B98" s="13">
        <f>'TRIBAL DISCRETIONARY'!E97</f>
        <v>0</v>
      </c>
      <c r="C98" s="13">
        <f>'TRIBAL R&amp;R CALC.'!F100</f>
      </c>
      <c r="D98" s="28">
        <f t="shared" si="1"/>
      </c>
    </row>
    <row r="99" spans="1:4" ht="12">
      <c r="A99" s="31" t="s">
        <v>338</v>
      </c>
      <c r="B99" s="13">
        <f>'TRIBAL DISCRETIONARY'!E98</f>
        <v>26008</v>
      </c>
      <c r="C99" s="13">
        <f>'TRIBAL R&amp;R CALC.'!F101</f>
        <v>611</v>
      </c>
      <c r="D99" s="28">
        <f t="shared" si="1"/>
        <v>25397</v>
      </c>
    </row>
    <row r="100" spans="1:4" ht="12">
      <c r="A100" s="31" t="s">
        <v>339</v>
      </c>
      <c r="B100" s="13">
        <f>'TRIBAL DISCRETIONARY'!E99</f>
        <v>47125</v>
      </c>
      <c r="C100" s="13">
        <f>'TRIBAL R&amp;R CALC.'!F102</f>
        <v>1003</v>
      </c>
      <c r="D100" s="28">
        <f t="shared" si="1"/>
        <v>46122</v>
      </c>
    </row>
    <row r="101" spans="1:4" ht="12">
      <c r="A101" s="12" t="s">
        <v>340</v>
      </c>
      <c r="B101" s="13">
        <f>'TRIBAL DISCRETIONARY'!E100</f>
        <v>0</v>
      </c>
      <c r="C101" s="13">
        <f>'TRIBAL R&amp;R CALC.'!F103</f>
      </c>
      <c r="D101" s="28">
        <f t="shared" si="1"/>
      </c>
    </row>
    <row r="102" spans="1:4" ht="12">
      <c r="A102" s="31" t="s">
        <v>341</v>
      </c>
      <c r="B102" s="13">
        <f>'TRIBAL DISCRETIONARY'!E101</f>
        <v>49254</v>
      </c>
      <c r="C102" s="13">
        <f>'TRIBAL R&amp;R CALC.'!F104</f>
        <v>1042</v>
      </c>
      <c r="D102" s="28">
        <f t="shared" si="1"/>
        <v>48212</v>
      </c>
    </row>
    <row r="103" spans="1:4" ht="12">
      <c r="A103" s="31" t="s">
        <v>342</v>
      </c>
      <c r="B103" s="13">
        <f>'TRIBAL DISCRETIONARY'!E102</f>
        <v>43683</v>
      </c>
      <c r="C103" s="13">
        <f>'TRIBAL R&amp;R CALC.'!F105</f>
        <v>939</v>
      </c>
      <c r="D103" s="28">
        <f t="shared" si="1"/>
        <v>42744</v>
      </c>
    </row>
    <row r="104" spans="1:4" ht="12">
      <c r="A104" s="31" t="s">
        <v>343</v>
      </c>
      <c r="B104" s="13">
        <f>'TRIBAL DISCRETIONARY'!E103</f>
        <v>24608</v>
      </c>
      <c r="C104" s="13">
        <f>'TRIBAL R&amp;R CALC.'!F106</f>
        <v>585</v>
      </c>
      <c r="D104" s="28">
        <f t="shared" si="1"/>
        <v>24023</v>
      </c>
    </row>
    <row r="105" spans="1:4" ht="12">
      <c r="A105" s="31" t="s">
        <v>344</v>
      </c>
      <c r="B105" s="13">
        <f>'TRIBAL DISCRETIONARY'!E104</f>
        <v>89650</v>
      </c>
      <c r="C105" s="13">
        <f>'TRIBAL R&amp;R CALC.'!F107</f>
        <v>1790</v>
      </c>
      <c r="D105" s="28">
        <f t="shared" si="1"/>
        <v>87860</v>
      </c>
    </row>
    <row r="106" spans="1:4" ht="12">
      <c r="A106" s="12" t="s">
        <v>345</v>
      </c>
      <c r="B106" s="13">
        <f>'TRIBAL DISCRETIONARY'!E105</f>
        <v>0</v>
      </c>
      <c r="C106" s="13">
        <f>'TRIBAL R&amp;R CALC.'!F108</f>
      </c>
      <c r="D106" s="28">
        <f t="shared" si="1"/>
      </c>
    </row>
    <row r="107" spans="1:4" ht="12">
      <c r="A107" s="31" t="s">
        <v>346</v>
      </c>
      <c r="B107" s="13">
        <f>'TRIBAL DISCRETIONARY'!E106</f>
        <v>27583</v>
      </c>
      <c r="C107" s="13">
        <f>'TRIBAL R&amp;R CALC.'!F109</f>
        <v>640</v>
      </c>
      <c r="D107" s="28">
        <f t="shared" si="1"/>
        <v>26943</v>
      </c>
    </row>
    <row r="108" spans="1:4" ht="12">
      <c r="A108" s="31" t="s">
        <v>347</v>
      </c>
      <c r="B108" s="13">
        <f>'TRIBAL DISCRETIONARY'!E107</f>
        <v>32221</v>
      </c>
      <c r="C108" s="13">
        <f>'TRIBAL R&amp;R CALC.'!F110</f>
        <v>726</v>
      </c>
      <c r="D108" s="28">
        <f t="shared" si="1"/>
        <v>31495</v>
      </c>
    </row>
    <row r="109" spans="1:4" ht="12">
      <c r="A109" s="12" t="s">
        <v>348</v>
      </c>
      <c r="B109" s="13">
        <f>'TRIBAL DISCRETIONARY'!E108</f>
        <v>0</v>
      </c>
      <c r="C109" s="13">
        <f>'TRIBAL R&amp;R CALC.'!F111</f>
      </c>
      <c r="D109" s="28">
        <f t="shared" si="1"/>
      </c>
    </row>
    <row r="110" spans="1:4" ht="12">
      <c r="A110" s="14" t="s">
        <v>389</v>
      </c>
      <c r="B110" s="13">
        <f>'TRIBAL DISCRETIONARY'!E109</f>
        <v>28517</v>
      </c>
      <c r="C110" s="13">
        <f>'TRIBAL R&amp;R CALC.'!F112</f>
        <v>658</v>
      </c>
      <c r="D110" s="28">
        <f t="shared" si="1"/>
        <v>27859</v>
      </c>
    </row>
    <row r="111" spans="1:4" ht="12">
      <c r="A111" s="31" t="s">
        <v>349</v>
      </c>
      <c r="B111" s="13">
        <f>'TRIBAL DISCRETIONARY'!E110</f>
        <v>24608</v>
      </c>
      <c r="C111" s="13">
        <f>'TRIBAL R&amp;R CALC.'!F113</f>
        <v>585</v>
      </c>
      <c r="D111" s="28">
        <f t="shared" si="1"/>
        <v>24023</v>
      </c>
    </row>
    <row r="112" spans="1:4" ht="12">
      <c r="A112" s="31" t="s">
        <v>350</v>
      </c>
      <c r="B112" s="13">
        <f>'TRIBAL DISCRETIONARY'!E111</f>
        <v>22217</v>
      </c>
      <c r="C112" s="13">
        <f>'TRIBAL R&amp;R CALC.'!F114</f>
        <v>541</v>
      </c>
      <c r="D112" s="28">
        <f t="shared" si="1"/>
        <v>21676</v>
      </c>
    </row>
    <row r="113" spans="1:4" ht="12">
      <c r="A113" s="12" t="s">
        <v>351</v>
      </c>
      <c r="B113" s="13">
        <f>'TRIBAL DISCRETIONARY'!E112</f>
        <v>0</v>
      </c>
      <c r="C113" s="13">
        <f>'TRIBAL R&amp;R CALC.'!F115</f>
      </c>
      <c r="D113" s="28">
        <f t="shared" si="1"/>
      </c>
    </row>
    <row r="114" spans="1:4" ht="12">
      <c r="A114" s="31" t="s">
        <v>352</v>
      </c>
      <c r="B114" s="13">
        <f>'TRIBAL DISCRETIONARY'!E113</f>
        <v>27729</v>
      </c>
      <c r="C114" s="13">
        <f>'TRIBAL R&amp;R CALC.'!F116</f>
        <v>643</v>
      </c>
      <c r="D114" s="28">
        <f t="shared" si="1"/>
        <v>27086</v>
      </c>
    </row>
    <row r="115" spans="1:4" ht="12">
      <c r="A115" s="31" t="s">
        <v>353</v>
      </c>
      <c r="B115" s="13">
        <f>'TRIBAL DISCRETIONARY'!E114</f>
        <v>22683</v>
      </c>
      <c r="C115" s="13">
        <f>'TRIBAL R&amp;R CALC.'!F117</f>
        <v>550</v>
      </c>
      <c r="D115" s="28">
        <f t="shared" si="1"/>
        <v>22133</v>
      </c>
    </row>
    <row r="116" spans="1:4" ht="12">
      <c r="A116" s="31" t="s">
        <v>354</v>
      </c>
      <c r="B116" s="13">
        <f>'TRIBAL DISCRETIONARY'!E115</f>
        <v>29042</v>
      </c>
      <c r="C116" s="13">
        <f>'TRIBAL R&amp;R CALC.'!F118</f>
        <v>668</v>
      </c>
      <c r="D116" s="28">
        <f t="shared" si="1"/>
        <v>28374</v>
      </c>
    </row>
    <row r="117" spans="1:4" ht="12">
      <c r="A117" s="31" t="s">
        <v>355</v>
      </c>
      <c r="B117" s="13">
        <f>'TRIBAL DISCRETIONARY'!E116</f>
        <v>31812</v>
      </c>
      <c r="C117" s="13">
        <f>'TRIBAL R&amp;R CALC.'!F119</f>
        <v>719</v>
      </c>
      <c r="D117" s="28">
        <f t="shared" si="1"/>
        <v>31093</v>
      </c>
    </row>
    <row r="118" spans="1:4" ht="12">
      <c r="A118" s="31" t="s">
        <v>356</v>
      </c>
      <c r="B118" s="13">
        <f>'TRIBAL DISCRETIONARY'!E117</f>
        <v>33767</v>
      </c>
      <c r="C118" s="13">
        <f>'TRIBAL R&amp;R CALC.'!F120</f>
        <v>755</v>
      </c>
      <c r="D118" s="28">
        <f t="shared" si="1"/>
        <v>33012</v>
      </c>
    </row>
    <row r="119" spans="1:4" ht="12">
      <c r="A119" s="12" t="s">
        <v>357</v>
      </c>
      <c r="B119" s="13">
        <f>'TRIBAL DISCRETIONARY'!E118</f>
        <v>0</v>
      </c>
      <c r="C119" s="13">
        <f>'TRIBAL R&amp;R CALC.'!F121</f>
      </c>
      <c r="D119" s="28">
        <f t="shared" si="1"/>
      </c>
    </row>
    <row r="120" spans="1:4" ht="12">
      <c r="A120" s="31" t="s">
        <v>358</v>
      </c>
      <c r="B120" s="13">
        <f>'TRIBAL DISCRETIONARY'!E119</f>
        <v>22275</v>
      </c>
      <c r="C120" s="13">
        <f>'TRIBAL R&amp;R CALC.'!F122</f>
        <v>542</v>
      </c>
      <c r="D120" s="28">
        <f t="shared" si="1"/>
        <v>21733</v>
      </c>
    </row>
    <row r="121" spans="1:4" ht="12">
      <c r="A121" s="12" t="s">
        <v>359</v>
      </c>
      <c r="B121" s="13">
        <f>'TRIBAL DISCRETIONARY'!E120</f>
        <v>0</v>
      </c>
      <c r="C121" s="13">
        <f>'TRIBAL R&amp;R CALC.'!F123</f>
      </c>
      <c r="D121" s="28">
        <f t="shared" si="1"/>
      </c>
    </row>
    <row r="122" spans="1:4" ht="12">
      <c r="A122" s="31" t="s">
        <v>360</v>
      </c>
      <c r="B122" s="13">
        <f>'TRIBAL DISCRETIONARY'!E121</f>
        <v>28779</v>
      </c>
      <c r="C122" s="13">
        <f>'TRIBAL R&amp;R CALC.'!F124</f>
        <v>663</v>
      </c>
      <c r="D122" s="28">
        <f t="shared" si="1"/>
        <v>28116</v>
      </c>
    </row>
    <row r="123" spans="1:4" ht="12">
      <c r="A123" s="31" t="s">
        <v>361</v>
      </c>
      <c r="B123" s="13">
        <f>'TRIBAL DISCRETIONARY'!E122</f>
        <v>31608</v>
      </c>
      <c r="C123" s="13">
        <f>'TRIBAL R&amp;R CALC.'!F125</f>
        <v>715</v>
      </c>
      <c r="D123" s="28">
        <f t="shared" si="1"/>
        <v>30893</v>
      </c>
    </row>
    <row r="124" spans="1:4" ht="12">
      <c r="A124" s="31" t="s">
        <v>362</v>
      </c>
      <c r="B124" s="13">
        <f>'TRIBAL DISCRETIONARY'!E123</f>
        <v>27583</v>
      </c>
      <c r="C124" s="13">
        <f>'TRIBAL R&amp;R CALC.'!F126</f>
        <v>640</v>
      </c>
      <c r="D124" s="28">
        <f t="shared" si="1"/>
        <v>26943</v>
      </c>
    </row>
    <row r="125" spans="1:4" ht="12">
      <c r="A125" s="31" t="s">
        <v>363</v>
      </c>
      <c r="B125" s="13">
        <f>'TRIBAL DISCRETIONARY'!E124</f>
        <v>27087</v>
      </c>
      <c r="C125" s="13">
        <f>'TRIBAL R&amp;R CALC.'!F127</f>
        <v>631</v>
      </c>
      <c r="D125" s="28">
        <f t="shared" si="1"/>
        <v>26456</v>
      </c>
    </row>
    <row r="126" spans="1:4" ht="12">
      <c r="A126" s="31" t="s">
        <v>364</v>
      </c>
      <c r="B126" s="13">
        <f>'TRIBAL DISCRETIONARY'!E125</f>
        <v>24054</v>
      </c>
      <c r="C126" s="13">
        <f>'TRIBAL R&amp;R CALC.'!F128</f>
        <v>575</v>
      </c>
      <c r="D126" s="28">
        <f t="shared" si="1"/>
        <v>23479</v>
      </c>
    </row>
    <row r="127" spans="1:4" ht="12">
      <c r="A127" s="31" t="s">
        <v>365</v>
      </c>
      <c r="B127" s="13">
        <f>'TRIBAL DISCRETIONARY'!E126</f>
        <v>34875</v>
      </c>
      <c r="C127" s="13">
        <f>'TRIBAL R&amp;R CALC.'!F129</f>
        <v>776</v>
      </c>
      <c r="D127" s="28">
        <f t="shared" si="1"/>
        <v>34099</v>
      </c>
    </row>
    <row r="128" spans="1:4" ht="12">
      <c r="A128" s="31" t="s">
        <v>366</v>
      </c>
      <c r="B128" s="13">
        <f>'TRIBAL DISCRETIONARY'!E127</f>
        <v>108812</v>
      </c>
      <c r="C128" s="13">
        <f>'TRIBAL R&amp;R CALC.'!F130</f>
        <v>2145</v>
      </c>
      <c r="D128" s="28">
        <f t="shared" si="1"/>
        <v>106667</v>
      </c>
    </row>
    <row r="129" spans="1:4" ht="12">
      <c r="A129" s="12" t="s">
        <v>367</v>
      </c>
      <c r="B129" s="13">
        <f>'TRIBAL DISCRETIONARY'!E128</f>
        <v>0</v>
      </c>
      <c r="C129" s="13">
        <f>'TRIBAL R&amp;R CALC.'!F131</f>
      </c>
      <c r="D129" s="28">
        <f t="shared" si="1"/>
      </c>
    </row>
    <row r="130" spans="1:4" ht="12">
      <c r="A130" s="31" t="s">
        <v>368</v>
      </c>
      <c r="B130" s="13">
        <f>'TRIBAL DISCRETIONARY'!E129</f>
        <v>37471</v>
      </c>
      <c r="C130" s="13">
        <f>'TRIBAL R&amp;R CALC.'!F132</f>
        <v>824</v>
      </c>
      <c r="D130" s="28">
        <f t="shared" si="1"/>
        <v>36647</v>
      </c>
    </row>
    <row r="131" spans="1:4" ht="12">
      <c r="A131" s="31" t="s">
        <v>369</v>
      </c>
      <c r="B131" s="13">
        <f>'TRIBAL DISCRETIONARY'!E130</f>
        <v>90700</v>
      </c>
      <c r="C131" s="13">
        <f>'TRIBAL R&amp;R CALC.'!F133</f>
        <v>1810</v>
      </c>
      <c r="D131" s="28">
        <f t="shared" si="1"/>
        <v>88890</v>
      </c>
    </row>
    <row r="132" spans="1:4" ht="12">
      <c r="A132" s="31" t="s">
        <v>370</v>
      </c>
      <c r="B132" s="13">
        <f>'TRIBAL DISCRETIONARY'!E131</f>
        <v>22975</v>
      </c>
      <c r="C132" s="13">
        <f>'TRIBAL R&amp;R CALC.'!F134</f>
        <v>555</v>
      </c>
      <c r="D132" s="28">
        <f t="shared" si="1"/>
        <v>22420</v>
      </c>
    </row>
    <row r="133" spans="1:4" ht="12">
      <c r="A133" s="31" t="s">
        <v>371</v>
      </c>
      <c r="B133" s="13">
        <f>'TRIBAL DISCRETIONARY'!E132</f>
        <v>135121</v>
      </c>
      <c r="C133" s="13">
        <f>'TRIBAL R&amp;R CALC.'!F135</f>
        <v>2633</v>
      </c>
      <c r="D133" s="28">
        <f t="shared" si="1"/>
        <v>132488</v>
      </c>
    </row>
    <row r="134" spans="1:4" ht="12">
      <c r="A134" s="31" t="s">
        <v>372</v>
      </c>
      <c r="B134" s="13">
        <f>'TRIBAL DISCRETIONARY'!E133</f>
        <v>42021</v>
      </c>
      <c r="C134" s="13">
        <f>'TRIBAL R&amp;R CALC.'!F136</f>
        <v>908</v>
      </c>
      <c r="D134" s="28">
        <f t="shared" si="1"/>
        <v>41113</v>
      </c>
    </row>
    <row r="135" spans="1:4" ht="12">
      <c r="A135" s="31" t="s">
        <v>373</v>
      </c>
      <c r="B135" s="13">
        <f>'TRIBAL DISCRETIONARY'!E134</f>
        <v>91721</v>
      </c>
      <c r="C135" s="13">
        <f>'TRIBAL R&amp;R CALC.'!F137</f>
        <v>1829</v>
      </c>
      <c r="D135" s="28">
        <f t="shared" si="1"/>
        <v>89892</v>
      </c>
    </row>
    <row r="136" spans="1:4" ht="12">
      <c r="A136" s="31" t="s">
        <v>374</v>
      </c>
      <c r="B136" s="13">
        <f>'TRIBAL DISCRETIONARY'!E135</f>
        <v>25862</v>
      </c>
      <c r="C136" s="13">
        <f>'TRIBAL R&amp;R CALC.'!F138</f>
        <v>609</v>
      </c>
      <c r="D136" s="28">
        <f t="shared" si="1"/>
        <v>25253</v>
      </c>
    </row>
    <row r="137" spans="1:4" ht="12">
      <c r="A137" s="31" t="s">
        <v>375</v>
      </c>
      <c r="B137" s="13">
        <f>'TRIBAL DISCRETIONARY'!E136</f>
        <v>22479</v>
      </c>
      <c r="C137" s="13">
        <f>'TRIBAL R&amp;R CALC.'!F139</f>
        <v>546</v>
      </c>
      <c r="D137" s="28">
        <f t="shared" si="1"/>
        <v>21933</v>
      </c>
    </row>
    <row r="138" spans="1:4" ht="12">
      <c r="A138" s="31" t="s">
        <v>376</v>
      </c>
      <c r="B138" s="13">
        <f>'TRIBAL DISCRETIONARY'!E137</f>
        <v>113012</v>
      </c>
      <c r="C138" s="13">
        <f>'TRIBAL R&amp;R CALC.'!F140</f>
        <v>2223</v>
      </c>
      <c r="D138" s="28">
        <f t="shared" si="1"/>
        <v>110789</v>
      </c>
    </row>
    <row r="139" spans="1:4" ht="12">
      <c r="A139" s="31" t="s">
        <v>377</v>
      </c>
      <c r="B139" s="13">
        <f>'TRIBAL DISCRETIONARY'!E138</f>
        <v>25979</v>
      </c>
      <c r="C139" s="13">
        <f>'TRIBAL R&amp;R CALC.'!F141</f>
        <v>611</v>
      </c>
      <c r="D139" s="28">
        <f aca="true" t="shared" si="2" ref="D139:D202">IF(C139&lt;&gt;"",B139-C139,"")</f>
        <v>25368</v>
      </c>
    </row>
    <row r="140" spans="1:4" ht="12">
      <c r="A140" s="31" t="s">
        <v>378</v>
      </c>
      <c r="B140" s="13">
        <f>'TRIBAL DISCRETIONARY'!E139</f>
        <v>28692</v>
      </c>
      <c r="C140" s="13">
        <f>'TRIBAL R&amp;R CALC.'!F142</f>
        <v>661</v>
      </c>
      <c r="D140" s="28">
        <f t="shared" si="2"/>
        <v>28031</v>
      </c>
    </row>
    <row r="141" spans="1:4" ht="12">
      <c r="A141" s="12" t="s">
        <v>379</v>
      </c>
      <c r="B141" s="13">
        <f>'TRIBAL DISCRETIONARY'!E140</f>
        <v>0</v>
      </c>
      <c r="C141" s="13">
        <f>'TRIBAL R&amp;R CALC.'!F143</f>
      </c>
      <c r="D141" s="28">
        <f t="shared" si="2"/>
      </c>
    </row>
    <row r="142" spans="1:4" ht="12">
      <c r="A142" s="31" t="s">
        <v>380</v>
      </c>
      <c r="B142" s="13">
        <f>'TRIBAL DISCRETIONARY'!E141</f>
        <v>95337</v>
      </c>
      <c r="C142" s="13">
        <f>'TRIBAL R&amp;R CALC.'!F144</f>
        <v>1896</v>
      </c>
      <c r="D142" s="28">
        <f t="shared" si="2"/>
        <v>93441</v>
      </c>
    </row>
    <row r="143" spans="1:4" ht="12">
      <c r="A143" s="12" t="s">
        <v>381</v>
      </c>
      <c r="B143" s="13">
        <f>'TRIBAL DISCRETIONARY'!E142</f>
        <v>0</v>
      </c>
      <c r="C143" s="13">
        <f>'TRIBAL R&amp;R CALC.'!F145</f>
      </c>
      <c r="D143" s="28">
        <f t="shared" si="2"/>
      </c>
    </row>
    <row r="144" spans="1:4" ht="12">
      <c r="A144" s="31" t="s">
        <v>382</v>
      </c>
      <c r="B144" s="13">
        <f>'TRIBAL DISCRETIONARY'!E143</f>
        <v>99392</v>
      </c>
      <c r="C144" s="13">
        <f>'TRIBAL R&amp;R CALC.'!F146</f>
        <v>1971</v>
      </c>
      <c r="D144" s="28">
        <f t="shared" si="2"/>
        <v>97421</v>
      </c>
    </row>
    <row r="145" spans="1:4" ht="12">
      <c r="A145" s="31" t="s">
        <v>383</v>
      </c>
      <c r="B145" s="13">
        <f>'TRIBAL DISCRETIONARY'!E144</f>
        <v>53717</v>
      </c>
      <c r="C145" s="13">
        <f>'TRIBAL R&amp;R CALC.'!F147</f>
        <v>1125</v>
      </c>
      <c r="D145" s="28">
        <f t="shared" si="2"/>
        <v>52592</v>
      </c>
    </row>
    <row r="146" spans="1:4" ht="12">
      <c r="A146" s="31" t="s">
        <v>384</v>
      </c>
      <c r="B146" s="13">
        <f>'TRIBAL DISCRETIONARY'!E145</f>
        <v>118204</v>
      </c>
      <c r="C146" s="13">
        <f>'TRIBAL R&amp;R CALC.'!F148</f>
        <v>2319</v>
      </c>
      <c r="D146" s="28">
        <f t="shared" si="2"/>
        <v>115885</v>
      </c>
    </row>
    <row r="147" spans="1:4" ht="12">
      <c r="A147" s="31" t="s">
        <v>385</v>
      </c>
      <c r="B147" s="13">
        <f>'TRIBAL DISCRETIONARY'!E146</f>
        <v>135296</v>
      </c>
      <c r="C147" s="13">
        <f>'TRIBAL R&amp;R CALC.'!F149</f>
        <v>2636</v>
      </c>
      <c r="D147" s="28">
        <f t="shared" si="2"/>
        <v>132660</v>
      </c>
    </row>
    <row r="148" spans="1:4" ht="12">
      <c r="A148" s="31" t="s">
        <v>386</v>
      </c>
      <c r="B148" s="13">
        <f>'TRIBAL DISCRETIONARY'!E147</f>
        <v>99100</v>
      </c>
      <c r="C148" s="13">
        <f>'TRIBAL R&amp;R CALC.'!F150</f>
        <v>1965</v>
      </c>
      <c r="D148" s="28">
        <f t="shared" si="2"/>
        <v>97135</v>
      </c>
    </row>
    <row r="149" spans="1:4" ht="12">
      <c r="A149" s="31" t="s">
        <v>387</v>
      </c>
      <c r="B149" s="13">
        <f>'TRIBAL DISCRETIONARY'!E148</f>
        <v>108142</v>
      </c>
      <c r="C149" s="13">
        <f>'TRIBAL R&amp;R CALC.'!F151</f>
        <v>2133</v>
      </c>
      <c r="D149" s="28">
        <f t="shared" si="2"/>
        <v>106009</v>
      </c>
    </row>
    <row r="150" spans="1:4" ht="12">
      <c r="A150" s="31" t="s">
        <v>388</v>
      </c>
      <c r="B150" s="13">
        <f>'TRIBAL DISCRETIONARY'!E149</f>
        <v>76408</v>
      </c>
      <c r="C150" s="13">
        <f>'TRIBAL R&amp;R CALC.'!F152</f>
        <v>1545</v>
      </c>
      <c r="D150" s="28">
        <f t="shared" si="2"/>
        <v>74863</v>
      </c>
    </row>
    <row r="151" spans="1:4" ht="12">
      <c r="A151" s="12" t="s">
        <v>68</v>
      </c>
      <c r="B151" s="13">
        <f>'TRIBAL DISCRETIONARY'!E150</f>
        <v>0</v>
      </c>
      <c r="C151" s="13">
        <f>'TRIBAL R&amp;R CALC.'!F153</f>
      </c>
      <c r="D151" s="28">
        <f t="shared" si="2"/>
      </c>
    </row>
    <row r="152" spans="1:4" ht="12">
      <c r="A152" s="31" t="s">
        <v>69</v>
      </c>
      <c r="B152" s="13">
        <f>'TRIBAL DISCRETIONARY'!E151</f>
        <v>39775</v>
      </c>
      <c r="C152" s="13">
        <f>'TRIBAL R&amp;R CALC.'!F154</f>
        <v>866</v>
      </c>
      <c r="D152" s="28">
        <f t="shared" si="2"/>
        <v>38909</v>
      </c>
    </row>
    <row r="153" spans="1:4" ht="12">
      <c r="A153" s="31" t="s">
        <v>70</v>
      </c>
      <c r="B153" s="13">
        <f>'TRIBAL DISCRETIONARY'!E152</f>
        <v>26971</v>
      </c>
      <c r="C153" s="13">
        <f>'TRIBAL R&amp;R CALC.'!F155</f>
        <v>629</v>
      </c>
      <c r="D153" s="28">
        <f t="shared" si="2"/>
        <v>26342</v>
      </c>
    </row>
    <row r="154" spans="1:4" ht="12">
      <c r="A154" s="31" t="s">
        <v>71</v>
      </c>
      <c r="B154" s="13">
        <f>'TRIBAL DISCRETIONARY'!E153</f>
        <v>26067</v>
      </c>
      <c r="C154" s="13">
        <f>'TRIBAL R&amp;R CALC.'!F156</f>
        <v>612</v>
      </c>
      <c r="D154" s="28">
        <f t="shared" si="2"/>
        <v>25455</v>
      </c>
    </row>
    <row r="155" spans="1:4" ht="12">
      <c r="A155" s="31" t="s">
        <v>72</v>
      </c>
      <c r="B155" s="13">
        <f>'TRIBAL DISCRETIONARY'!E154</f>
        <v>48262</v>
      </c>
      <c r="C155" s="13">
        <f>'TRIBAL R&amp;R CALC.'!F157</f>
        <v>1024</v>
      </c>
      <c r="D155" s="28">
        <f t="shared" si="2"/>
        <v>47238</v>
      </c>
    </row>
    <row r="156" spans="1:4" ht="12">
      <c r="A156" s="12" t="s">
        <v>73</v>
      </c>
      <c r="B156" s="13">
        <f>'TRIBAL DISCRETIONARY'!E155</f>
        <v>0</v>
      </c>
      <c r="C156" s="13">
        <f>'TRIBAL R&amp;R CALC.'!F158</f>
      </c>
      <c r="D156" s="28">
        <f t="shared" si="2"/>
      </c>
    </row>
    <row r="157" spans="1:4" ht="12">
      <c r="A157" s="31" t="s">
        <v>74</v>
      </c>
      <c r="B157" s="13">
        <f>'TRIBAL DISCRETIONARY'!E156</f>
        <v>36771</v>
      </c>
      <c r="C157" s="13">
        <f>'TRIBAL R&amp;R CALC.'!F159</f>
        <v>551</v>
      </c>
      <c r="D157" s="28">
        <f t="shared" si="2"/>
        <v>36220</v>
      </c>
    </row>
    <row r="158" spans="1:4" ht="12">
      <c r="A158" s="31" t="s">
        <v>75</v>
      </c>
      <c r="B158" s="13">
        <f>'TRIBAL DISCRETIONARY'!E157</f>
        <v>32512</v>
      </c>
      <c r="C158" s="13">
        <f>'TRIBAL R&amp;R CALC.'!F160</f>
        <v>732</v>
      </c>
      <c r="D158" s="28">
        <f t="shared" si="2"/>
        <v>31780</v>
      </c>
    </row>
    <row r="159" spans="1:4" ht="12">
      <c r="A159" s="31" t="s">
        <v>76</v>
      </c>
      <c r="B159" s="13">
        <f>'TRIBAL DISCRETIONARY'!E158</f>
        <v>27554</v>
      </c>
      <c r="C159" s="13">
        <f>'TRIBAL R&amp;R CALC.'!F161</f>
        <v>640</v>
      </c>
      <c r="D159" s="28">
        <f t="shared" si="2"/>
        <v>26914</v>
      </c>
    </row>
    <row r="160" spans="1:4" ht="12">
      <c r="A160" s="31" t="s">
        <v>77</v>
      </c>
      <c r="B160" s="13">
        <f>'TRIBAL DISCRETIONARY'!E159</f>
        <v>134258</v>
      </c>
      <c r="C160" s="13">
        <f>'TRIBAL R&amp;R CALC.'!F162</f>
        <v>786</v>
      </c>
      <c r="D160" s="28">
        <f t="shared" si="2"/>
        <v>133472</v>
      </c>
    </row>
    <row r="161" spans="1:4" ht="12">
      <c r="A161" s="31" t="s">
        <v>390</v>
      </c>
      <c r="B161" s="13">
        <f>'TRIBAL DISCRETIONARY'!E160</f>
        <v>53746</v>
      </c>
      <c r="C161" s="13">
        <f>'TRIBAL R&amp;R CALC.'!F163</f>
        <v>1125</v>
      </c>
      <c r="D161" s="28">
        <f t="shared" si="2"/>
        <v>52621</v>
      </c>
    </row>
    <row r="162" spans="1:4" ht="12">
      <c r="A162" s="31" t="s">
        <v>78</v>
      </c>
      <c r="B162" s="13">
        <f>'TRIBAL DISCRETIONARY'!E161</f>
        <v>33183</v>
      </c>
      <c r="C162" s="13">
        <f>'TRIBAL R&amp;R CALC.'!F164</f>
        <v>744</v>
      </c>
      <c r="D162" s="28">
        <f t="shared" si="2"/>
        <v>32439</v>
      </c>
    </row>
    <row r="163" spans="1:4" ht="12">
      <c r="A163" s="31" t="s">
        <v>79</v>
      </c>
      <c r="B163" s="13">
        <f>'TRIBAL DISCRETIONARY'!E162</f>
        <v>29071</v>
      </c>
      <c r="C163" s="13">
        <f>'TRIBAL R&amp;R CALC.'!F165</f>
        <v>668</v>
      </c>
      <c r="D163" s="28">
        <f t="shared" si="2"/>
        <v>28403</v>
      </c>
    </row>
    <row r="164" spans="1:4" ht="12">
      <c r="A164" s="31" t="s">
        <v>80</v>
      </c>
      <c r="B164" s="13">
        <f>'TRIBAL DISCRETIONARY'!E163</f>
        <v>36946</v>
      </c>
      <c r="C164" s="13">
        <f>'TRIBAL R&amp;R CALC.'!F166</f>
        <v>814</v>
      </c>
      <c r="D164" s="28">
        <f t="shared" si="2"/>
        <v>36132</v>
      </c>
    </row>
    <row r="165" spans="1:4" ht="12">
      <c r="A165" s="31" t="s">
        <v>81</v>
      </c>
      <c r="B165" s="13">
        <f>'TRIBAL DISCRETIONARY'!E164</f>
        <v>28167</v>
      </c>
      <c r="C165" s="13">
        <f>'TRIBAL R&amp;R CALC.'!F167</f>
        <v>651</v>
      </c>
      <c r="D165" s="28">
        <f t="shared" si="2"/>
        <v>27516</v>
      </c>
    </row>
    <row r="166" spans="1:4" ht="12">
      <c r="A166" s="31" t="s">
        <v>82</v>
      </c>
      <c r="B166" s="13">
        <f>'TRIBAL DISCRETIONARY'!E165</f>
        <v>22130</v>
      </c>
      <c r="C166" s="13">
        <f>'TRIBAL R&amp;R CALC.'!F168</f>
        <v>539</v>
      </c>
      <c r="D166" s="28">
        <f t="shared" si="2"/>
        <v>21591</v>
      </c>
    </row>
    <row r="167" spans="1:4" ht="12">
      <c r="A167" s="12" t="s">
        <v>83</v>
      </c>
      <c r="B167" s="13">
        <f>'TRIBAL DISCRETIONARY'!E166</f>
        <v>0</v>
      </c>
      <c r="C167" s="13">
        <f>'TRIBAL R&amp;R CALC.'!F169</f>
      </c>
      <c r="D167" s="28">
        <f t="shared" si="2"/>
      </c>
    </row>
    <row r="168" spans="1:4" ht="12">
      <c r="A168" s="31" t="s">
        <v>84</v>
      </c>
      <c r="B168" s="13">
        <f>'TRIBAL DISCRETIONARY'!E167</f>
        <v>184100</v>
      </c>
      <c r="C168" s="13">
        <f>'TRIBAL R&amp;R CALC.'!F170</f>
        <v>1317</v>
      </c>
      <c r="D168" s="28">
        <f t="shared" si="2"/>
        <v>182783</v>
      </c>
    </row>
    <row r="169" spans="1:4" ht="12">
      <c r="A169" s="31" t="s">
        <v>85</v>
      </c>
      <c r="B169" s="13">
        <f>'TRIBAL DISCRETIONARY'!E168</f>
        <v>53571</v>
      </c>
      <c r="C169" s="13">
        <f>'TRIBAL R&amp;R CALC.'!F171</f>
        <v>1122</v>
      </c>
      <c r="D169" s="28">
        <f t="shared" si="2"/>
        <v>52449</v>
      </c>
    </row>
    <row r="170" spans="1:4" ht="12">
      <c r="A170" s="31" t="s">
        <v>86</v>
      </c>
      <c r="B170" s="13">
        <f>'TRIBAL DISCRETIONARY'!E169</f>
        <v>54475</v>
      </c>
      <c r="C170" s="13">
        <f>'TRIBAL R&amp;R CALC.'!F172</f>
        <v>1139</v>
      </c>
      <c r="D170" s="28">
        <f t="shared" si="2"/>
        <v>53336</v>
      </c>
    </row>
    <row r="171" spans="1:4" ht="12">
      <c r="A171" s="31" t="s">
        <v>87</v>
      </c>
      <c r="B171" s="13">
        <f>'TRIBAL DISCRETIONARY'!E170</f>
        <v>29392</v>
      </c>
      <c r="C171" s="13">
        <f>'TRIBAL R&amp;R CALC.'!F173</f>
        <v>674</v>
      </c>
      <c r="D171" s="28">
        <f t="shared" si="2"/>
        <v>28718</v>
      </c>
    </row>
    <row r="172" spans="1:4" ht="12">
      <c r="A172" s="31" t="s">
        <v>88</v>
      </c>
      <c r="B172" s="13">
        <f>'TRIBAL DISCRETIONARY'!E171</f>
        <v>49283</v>
      </c>
      <c r="C172" s="13">
        <f>'TRIBAL R&amp;R CALC.'!F174</f>
        <v>1042</v>
      </c>
      <c r="D172" s="28">
        <f t="shared" si="2"/>
        <v>48241</v>
      </c>
    </row>
    <row r="173" spans="1:4" ht="12">
      <c r="A173" s="31" t="s">
        <v>89</v>
      </c>
      <c r="B173" s="13">
        <f>'TRIBAL DISCRETIONARY'!E172</f>
        <v>39308</v>
      </c>
      <c r="C173" s="13">
        <f>'TRIBAL R&amp;R CALC.'!F175</f>
        <v>858</v>
      </c>
      <c r="D173" s="28">
        <f t="shared" si="2"/>
        <v>38450</v>
      </c>
    </row>
    <row r="174" spans="1:4" ht="12">
      <c r="A174" s="31" t="s">
        <v>90</v>
      </c>
      <c r="B174" s="13">
        <f>'TRIBAL DISCRETIONARY'!E173</f>
        <v>66754</v>
      </c>
      <c r="C174" s="13">
        <f>'TRIBAL R&amp;R CALC.'!F176</f>
        <v>1366</v>
      </c>
      <c r="D174" s="28">
        <f t="shared" si="2"/>
        <v>65388</v>
      </c>
    </row>
    <row r="175" spans="1:4" ht="12">
      <c r="A175" s="31" t="s">
        <v>91</v>
      </c>
      <c r="B175" s="13">
        <f>'TRIBAL DISCRETIONARY'!E174</f>
        <v>23179</v>
      </c>
      <c r="C175" s="13">
        <f>'TRIBAL R&amp;R CALC.'!F177</f>
        <v>559</v>
      </c>
      <c r="D175" s="28">
        <f t="shared" si="2"/>
        <v>22620</v>
      </c>
    </row>
    <row r="176" spans="1:4" ht="12">
      <c r="A176" s="31" t="s">
        <v>92</v>
      </c>
      <c r="B176" s="13">
        <f>'TRIBAL DISCRETIONARY'!E175</f>
        <v>45375</v>
      </c>
      <c r="C176" s="13">
        <f>'TRIBAL R&amp;R CALC.'!F178</f>
        <v>970</v>
      </c>
      <c r="D176" s="28">
        <f t="shared" si="2"/>
        <v>44405</v>
      </c>
    </row>
    <row r="177" spans="1:4" ht="12">
      <c r="A177" s="31" t="s">
        <v>93</v>
      </c>
      <c r="B177" s="13">
        <f>'TRIBAL DISCRETIONARY'!E176</f>
        <v>25133</v>
      </c>
      <c r="C177" s="13">
        <f>'TRIBAL R&amp;R CALC.'!F179</f>
        <v>595</v>
      </c>
      <c r="D177" s="28">
        <f t="shared" si="2"/>
        <v>24538</v>
      </c>
    </row>
    <row r="178" spans="1:4" ht="12">
      <c r="A178" s="31" t="s">
        <v>94</v>
      </c>
      <c r="B178" s="13">
        <f>'TRIBAL DISCRETIONARY'!E177</f>
        <v>104875</v>
      </c>
      <c r="C178" s="13">
        <f>'TRIBAL R&amp;R CALC.'!F180</f>
        <v>2072</v>
      </c>
      <c r="D178" s="28">
        <f t="shared" si="2"/>
        <v>102803</v>
      </c>
    </row>
    <row r="179" spans="1:4" ht="12">
      <c r="A179" s="31" t="s">
        <v>95</v>
      </c>
      <c r="B179" s="13">
        <f>'TRIBAL DISCRETIONARY'!E178</f>
        <v>23879</v>
      </c>
      <c r="C179" s="13">
        <f>'TRIBAL R&amp;R CALC.'!F181</f>
        <v>572</v>
      </c>
      <c r="D179" s="28">
        <f t="shared" si="2"/>
        <v>23307</v>
      </c>
    </row>
    <row r="180" spans="1:4" ht="12">
      <c r="A180" s="31" t="s">
        <v>96</v>
      </c>
      <c r="B180" s="13">
        <f>'TRIBAL DISCRETIONARY'!E179</f>
        <v>54154</v>
      </c>
      <c r="C180" s="13">
        <f>'TRIBAL R&amp;R CALC.'!F182</f>
        <v>1133</v>
      </c>
      <c r="D180" s="28">
        <f t="shared" si="2"/>
        <v>53021</v>
      </c>
    </row>
    <row r="181" spans="1:4" ht="12">
      <c r="A181" s="31" t="s">
        <v>97</v>
      </c>
      <c r="B181" s="13">
        <f>'TRIBAL DISCRETIONARY'!E180</f>
        <v>39950</v>
      </c>
      <c r="C181" s="13">
        <f>'TRIBAL R&amp;R CALC.'!F183</f>
        <v>870</v>
      </c>
      <c r="D181" s="28">
        <f t="shared" si="2"/>
        <v>39080</v>
      </c>
    </row>
    <row r="182" spans="1:4" ht="12">
      <c r="A182" s="12" t="s">
        <v>98</v>
      </c>
      <c r="B182" s="13">
        <f>'TRIBAL DISCRETIONARY'!E181</f>
        <v>0</v>
      </c>
      <c r="C182" s="13">
        <f>'TRIBAL R&amp;R CALC.'!F184</f>
      </c>
      <c r="D182" s="28">
        <f t="shared" si="2"/>
      </c>
    </row>
    <row r="183" spans="1:4" ht="12">
      <c r="A183" s="31" t="s">
        <v>99</v>
      </c>
      <c r="B183" s="13">
        <f>'TRIBAL DISCRETIONARY'!E182</f>
        <v>54446</v>
      </c>
      <c r="C183" s="13">
        <f>'TRIBAL R&amp;R CALC.'!F185</f>
        <v>1138</v>
      </c>
      <c r="D183" s="28">
        <f t="shared" si="2"/>
        <v>53308</v>
      </c>
    </row>
    <row r="184" spans="1:4" ht="12">
      <c r="A184" s="31" t="s">
        <v>100</v>
      </c>
      <c r="B184" s="13">
        <f>'TRIBAL DISCRETIONARY'!E183</f>
        <v>53804</v>
      </c>
      <c r="C184" s="13">
        <f>'TRIBAL R&amp;R CALC.'!F186</f>
        <v>1126</v>
      </c>
      <c r="D184" s="28">
        <f t="shared" si="2"/>
        <v>52678</v>
      </c>
    </row>
    <row r="185" spans="1:4" ht="12">
      <c r="A185" s="12" t="s">
        <v>101</v>
      </c>
      <c r="B185" s="13">
        <f>'TRIBAL DISCRETIONARY'!E184</f>
        <v>0</v>
      </c>
      <c r="C185" s="13">
        <f>'TRIBAL R&amp;R CALC.'!F187</f>
      </c>
      <c r="D185" s="28">
        <f t="shared" si="2"/>
      </c>
    </row>
    <row r="186" spans="1:4" ht="12">
      <c r="A186" s="31" t="s">
        <v>102</v>
      </c>
      <c r="B186" s="13">
        <f>'TRIBAL DISCRETIONARY'!E185</f>
        <v>101871</v>
      </c>
      <c r="C186" s="13">
        <f>'TRIBAL R&amp;R CALC.'!F188</f>
        <v>2017</v>
      </c>
      <c r="D186" s="28">
        <f t="shared" si="2"/>
        <v>99854</v>
      </c>
    </row>
    <row r="187" spans="1:4" ht="12">
      <c r="A187" s="12" t="s">
        <v>103</v>
      </c>
      <c r="B187" s="13">
        <f>'TRIBAL DISCRETIONARY'!E186</f>
        <v>0</v>
      </c>
      <c r="C187" s="13">
        <f>'TRIBAL R&amp;R CALC.'!F189</f>
      </c>
      <c r="D187" s="28">
        <f t="shared" si="2"/>
      </c>
    </row>
    <row r="188" spans="1:4" ht="12">
      <c r="A188" s="31" t="s">
        <v>104</v>
      </c>
      <c r="B188" s="13">
        <f>'TRIBAL DISCRETIONARY'!E187</f>
        <v>102221</v>
      </c>
      <c r="C188" s="13">
        <f>'TRIBAL R&amp;R CALC.'!F190</f>
        <v>2023</v>
      </c>
      <c r="D188" s="28">
        <f t="shared" si="2"/>
        <v>100198</v>
      </c>
    </row>
    <row r="189" spans="1:4" ht="12">
      <c r="A189" s="31" t="s">
        <v>105</v>
      </c>
      <c r="B189" s="13">
        <f>'TRIBAL DISCRETIONARY'!E188</f>
        <v>118758</v>
      </c>
      <c r="C189" s="13">
        <f>'TRIBAL R&amp;R CALC.'!F191</f>
        <v>2330</v>
      </c>
      <c r="D189" s="28">
        <f t="shared" si="2"/>
        <v>116428</v>
      </c>
    </row>
    <row r="190" spans="1:4" ht="12">
      <c r="A190" s="31" t="s">
        <v>106</v>
      </c>
      <c r="B190" s="13">
        <f>'TRIBAL DISCRETIONARY'!E189</f>
        <v>78800</v>
      </c>
      <c r="C190" s="13">
        <f>'TRIBAL R&amp;R CALC.'!F192</f>
        <v>1589</v>
      </c>
      <c r="D190" s="28">
        <f t="shared" si="2"/>
        <v>77211</v>
      </c>
    </row>
    <row r="191" spans="1:4" ht="12">
      <c r="A191" s="31" t="s">
        <v>107</v>
      </c>
      <c r="B191" s="13">
        <f>'TRIBAL DISCRETIONARY'!E190</f>
        <v>39104</v>
      </c>
      <c r="C191" s="13">
        <f>'TRIBAL R&amp;R CALC.'!F193</f>
        <v>854</v>
      </c>
      <c r="D191" s="28">
        <f t="shared" si="2"/>
        <v>38250</v>
      </c>
    </row>
    <row r="192" spans="1:4" ht="12">
      <c r="A192" s="31" t="s">
        <v>108</v>
      </c>
      <c r="B192" s="13">
        <f>'TRIBAL DISCRETIONARY'!E191</f>
        <v>161371</v>
      </c>
      <c r="C192" s="13">
        <f>'TRIBAL R&amp;R CALC.'!F194</f>
        <v>3119</v>
      </c>
      <c r="D192" s="28">
        <f t="shared" si="2"/>
        <v>158252</v>
      </c>
    </row>
    <row r="193" spans="1:4" ht="12">
      <c r="A193" s="12" t="s">
        <v>109</v>
      </c>
      <c r="B193" s="13">
        <f>'TRIBAL DISCRETIONARY'!E192</f>
        <v>0</v>
      </c>
      <c r="C193" s="13">
        <f>'TRIBAL R&amp;R CALC.'!F195</f>
      </c>
      <c r="D193" s="28">
        <f t="shared" si="2"/>
      </c>
    </row>
    <row r="194" spans="1:4" ht="12">
      <c r="A194" s="31" t="s">
        <v>110</v>
      </c>
      <c r="B194" s="13">
        <f>'TRIBAL DISCRETIONARY'!E193</f>
        <v>32658</v>
      </c>
      <c r="C194" s="13">
        <f>'TRIBAL R&amp;R CALC.'!F196</f>
        <v>735</v>
      </c>
      <c r="D194" s="28">
        <f t="shared" si="2"/>
        <v>31923</v>
      </c>
    </row>
    <row r="195" spans="1:4" ht="12">
      <c r="A195" s="31" t="s">
        <v>111</v>
      </c>
      <c r="B195" s="13">
        <f>'TRIBAL DISCRETIONARY'!E194</f>
        <v>36800</v>
      </c>
      <c r="C195" s="13">
        <f>'TRIBAL R&amp;R CALC.'!F197</f>
        <v>811</v>
      </c>
      <c r="D195" s="28">
        <f t="shared" si="2"/>
        <v>35989</v>
      </c>
    </row>
    <row r="196" spans="1:4" ht="12">
      <c r="A196" s="31" t="s">
        <v>112</v>
      </c>
      <c r="B196" s="13">
        <f>'TRIBAL DISCRETIONARY'!E195</f>
        <v>36946</v>
      </c>
      <c r="C196" s="13">
        <f>'TRIBAL R&amp;R CALC.'!F198</f>
        <v>814</v>
      </c>
      <c r="D196" s="28">
        <f t="shared" si="2"/>
        <v>36132</v>
      </c>
    </row>
    <row r="197" spans="1:4" ht="12">
      <c r="A197" s="31" t="s">
        <v>113</v>
      </c>
      <c r="B197" s="13">
        <f>'TRIBAL DISCRETIONARY'!E196</f>
        <v>28750</v>
      </c>
      <c r="C197" s="13">
        <f>'TRIBAL R&amp;R CALC.'!F199</f>
        <v>662</v>
      </c>
      <c r="D197" s="28">
        <f t="shared" si="2"/>
        <v>28088</v>
      </c>
    </row>
    <row r="198" spans="1:4" ht="12">
      <c r="A198" s="31" t="s">
        <v>114</v>
      </c>
      <c r="B198" s="13">
        <f>'TRIBAL DISCRETIONARY'!E197</f>
        <v>110883</v>
      </c>
      <c r="C198" s="13">
        <f>'TRIBAL R&amp;R CALC.'!F200</f>
        <v>2184</v>
      </c>
      <c r="D198" s="28">
        <f t="shared" si="2"/>
        <v>108699</v>
      </c>
    </row>
    <row r="199" spans="1:4" ht="12">
      <c r="A199" s="31" t="s">
        <v>115</v>
      </c>
      <c r="B199" s="13">
        <f>'TRIBAL DISCRETIONARY'!E198</f>
        <v>1132037</v>
      </c>
      <c r="C199" s="13">
        <f>'TRIBAL R&amp;R CALC.'!F201</f>
        <v>21101</v>
      </c>
      <c r="D199" s="28">
        <f t="shared" si="2"/>
        <v>1110936</v>
      </c>
    </row>
    <row r="200" spans="1:4" ht="12">
      <c r="A200" s="31" t="s">
        <v>116</v>
      </c>
      <c r="B200" s="13">
        <f>'TRIBAL DISCRETIONARY'!E199</f>
        <v>113567</v>
      </c>
      <c r="C200" s="13">
        <f>'TRIBAL R&amp;R CALC.'!F202</f>
        <v>2233</v>
      </c>
      <c r="D200" s="28">
        <f t="shared" si="2"/>
        <v>111334</v>
      </c>
    </row>
    <row r="201" spans="1:4" ht="12">
      <c r="A201" s="31" t="s">
        <v>117</v>
      </c>
      <c r="B201" s="13">
        <f>'TRIBAL DISCRETIONARY'!E200</f>
        <v>229825</v>
      </c>
      <c r="C201" s="13">
        <f>'TRIBAL R&amp;R CALC.'!F203</f>
        <v>4387</v>
      </c>
      <c r="D201" s="28">
        <f t="shared" si="2"/>
        <v>225438</v>
      </c>
    </row>
    <row r="202" spans="1:4" ht="12">
      <c r="A202" s="31" t="s">
        <v>118</v>
      </c>
      <c r="B202" s="13">
        <f>'TRIBAL DISCRETIONARY'!E201</f>
        <v>550512</v>
      </c>
      <c r="C202" s="13">
        <f>'TRIBAL R&amp;R CALC.'!F204</f>
        <v>10328</v>
      </c>
      <c r="D202" s="28">
        <f t="shared" si="2"/>
        <v>540184</v>
      </c>
    </row>
    <row r="203" spans="1:4" ht="12">
      <c r="A203" s="31" t="s">
        <v>119</v>
      </c>
      <c r="B203" s="13">
        <f>'TRIBAL DISCRETIONARY'!E202</f>
        <v>317558</v>
      </c>
      <c r="C203" s="13">
        <f>'TRIBAL R&amp;R CALC.'!F205</f>
        <v>6012</v>
      </c>
      <c r="D203" s="28">
        <f aca="true" t="shared" si="3" ref="D203:D266">IF(C203&lt;&gt;"",B203-C203,"")</f>
        <v>311546</v>
      </c>
    </row>
    <row r="204" spans="1:4" ht="12">
      <c r="A204" s="31" t="s">
        <v>120</v>
      </c>
      <c r="B204" s="13">
        <f>'TRIBAL DISCRETIONARY'!E203</f>
        <v>59521</v>
      </c>
      <c r="C204" s="13">
        <f>'TRIBAL R&amp;R CALC.'!F206</f>
        <v>1232</v>
      </c>
      <c r="D204" s="28">
        <f t="shared" si="3"/>
        <v>58289</v>
      </c>
    </row>
    <row r="205" spans="1:4" ht="12">
      <c r="A205" s="31" t="s">
        <v>121</v>
      </c>
      <c r="B205" s="13">
        <f>'TRIBAL DISCRETIONARY'!E204</f>
        <v>162917</v>
      </c>
      <c r="C205" s="13">
        <f>'TRIBAL R&amp;R CALC.'!F207</f>
        <v>3148</v>
      </c>
      <c r="D205" s="28">
        <f t="shared" si="3"/>
        <v>159769</v>
      </c>
    </row>
    <row r="206" spans="1:4" ht="12">
      <c r="A206" s="31" t="s">
        <v>122</v>
      </c>
      <c r="B206" s="13">
        <f>'TRIBAL DISCRETIONARY'!E205</f>
        <v>25833</v>
      </c>
      <c r="C206" s="13">
        <f>'TRIBAL R&amp;R CALC.'!F208</f>
        <v>608</v>
      </c>
      <c r="D206" s="28">
        <f t="shared" si="3"/>
        <v>25225</v>
      </c>
    </row>
    <row r="207" spans="1:4" ht="12">
      <c r="A207" s="31" t="s">
        <v>123</v>
      </c>
      <c r="B207" s="13">
        <f>'TRIBAL DISCRETIONARY'!E206</f>
        <v>125525</v>
      </c>
      <c r="C207" s="13">
        <f>'TRIBAL R&amp;R CALC.'!F209</f>
        <v>2455</v>
      </c>
      <c r="D207" s="28">
        <f t="shared" si="3"/>
        <v>123070</v>
      </c>
    </row>
    <row r="208" spans="1:4" ht="12">
      <c r="A208" s="31" t="s">
        <v>124</v>
      </c>
      <c r="B208" s="13">
        <f>'TRIBAL DISCRETIONARY'!E207</f>
        <v>22917</v>
      </c>
      <c r="C208" s="13">
        <f>'TRIBAL R&amp;R CALC.'!F210</f>
        <v>554</v>
      </c>
      <c r="D208" s="28">
        <f t="shared" si="3"/>
        <v>22363</v>
      </c>
    </row>
    <row r="209" spans="1:4" ht="12">
      <c r="A209" s="31" t="s">
        <v>125</v>
      </c>
      <c r="B209" s="13">
        <f>'TRIBAL DISCRETIONARY'!E208</f>
        <v>49342</v>
      </c>
      <c r="C209" s="13">
        <f>'TRIBAL R&amp;R CALC.'!F211</f>
        <v>1044</v>
      </c>
      <c r="D209" s="28">
        <f t="shared" si="3"/>
        <v>48298</v>
      </c>
    </row>
    <row r="210" spans="1:4" ht="12">
      <c r="A210" s="31" t="s">
        <v>126</v>
      </c>
      <c r="B210" s="13">
        <f>'TRIBAL DISCRETIONARY'!E209</f>
        <v>53600</v>
      </c>
      <c r="C210" s="13">
        <f>'TRIBAL R&amp;R CALC.'!F212</f>
        <v>1122</v>
      </c>
      <c r="D210" s="28">
        <f t="shared" si="3"/>
        <v>52478</v>
      </c>
    </row>
    <row r="211" spans="1:4" ht="12">
      <c r="A211" s="31" t="s">
        <v>127</v>
      </c>
      <c r="B211" s="13">
        <f>'TRIBAL DISCRETIONARY'!E210</f>
        <v>21751</v>
      </c>
      <c r="C211" s="13">
        <f>'TRIBAL R&amp;R CALC.'!F213</f>
        <v>532</v>
      </c>
      <c r="D211" s="28">
        <f t="shared" si="3"/>
        <v>21219</v>
      </c>
    </row>
    <row r="212" spans="1:4" ht="12">
      <c r="A212" s="31" t="s">
        <v>128</v>
      </c>
      <c r="B212" s="13">
        <f>'TRIBAL DISCRETIONARY'!E211</f>
        <v>38667</v>
      </c>
      <c r="C212" s="13">
        <f>'TRIBAL R&amp;R CALC.'!F214</f>
        <v>846</v>
      </c>
      <c r="D212" s="28">
        <f t="shared" si="3"/>
        <v>37821</v>
      </c>
    </row>
    <row r="213" spans="1:4" ht="12">
      <c r="A213" s="31" t="s">
        <v>129</v>
      </c>
      <c r="B213" s="13">
        <f>'TRIBAL DISCRETIONARY'!E212</f>
        <v>80171</v>
      </c>
      <c r="C213" s="13">
        <f>'TRIBAL R&amp;R CALC.'!F215</f>
        <v>1615</v>
      </c>
      <c r="D213" s="28">
        <f t="shared" si="3"/>
        <v>78556</v>
      </c>
    </row>
    <row r="214" spans="1:4" ht="12">
      <c r="A214" s="31" t="s">
        <v>130</v>
      </c>
      <c r="B214" s="13">
        <f>'TRIBAL DISCRETIONARY'!E213</f>
        <v>178971</v>
      </c>
      <c r="C214" s="13">
        <f>'TRIBAL R&amp;R CALC.'!F216</f>
        <v>2704</v>
      </c>
      <c r="D214" s="28">
        <f t="shared" si="3"/>
        <v>176267</v>
      </c>
    </row>
    <row r="215" spans="1:4" ht="12">
      <c r="A215" s="31" t="s">
        <v>131</v>
      </c>
      <c r="B215" s="13">
        <f>'TRIBAL DISCRETIONARY'!E214</f>
        <v>70954</v>
      </c>
      <c r="C215" s="13">
        <f>'TRIBAL R&amp;R CALC.'!F217</f>
        <v>1444</v>
      </c>
      <c r="D215" s="28">
        <f t="shared" si="3"/>
        <v>69510</v>
      </c>
    </row>
    <row r="216" spans="1:4" ht="12">
      <c r="A216" s="31" t="s">
        <v>132</v>
      </c>
      <c r="B216" s="13">
        <f>'TRIBAL DISCRETIONARY'!E215</f>
        <v>713816</v>
      </c>
      <c r="C216" s="13">
        <f>'TRIBAL R&amp;R CALC.'!F218</f>
        <v>13353</v>
      </c>
      <c r="D216" s="28">
        <f t="shared" si="3"/>
        <v>700463</v>
      </c>
    </row>
    <row r="217" spans="1:4" ht="12">
      <c r="A217" s="31" t="s">
        <v>133</v>
      </c>
      <c r="B217" s="13">
        <f>'TRIBAL DISCRETIONARY'!E216</f>
        <v>168312</v>
      </c>
      <c r="C217" s="13">
        <f>'TRIBAL R&amp;R CALC.'!F219</f>
        <v>3248</v>
      </c>
      <c r="D217" s="28">
        <f t="shared" si="3"/>
        <v>165064</v>
      </c>
    </row>
    <row r="218" spans="1:4" ht="12">
      <c r="A218" s="31" t="s">
        <v>134</v>
      </c>
      <c r="B218" s="13">
        <f>'TRIBAL DISCRETIONARY'!E217</f>
        <v>34817</v>
      </c>
      <c r="C218" s="13">
        <f>'TRIBAL R&amp;R CALC.'!F220</f>
        <v>774</v>
      </c>
      <c r="D218" s="28">
        <f t="shared" si="3"/>
        <v>34043</v>
      </c>
    </row>
    <row r="219" spans="1:4" ht="12">
      <c r="A219" s="31" t="s">
        <v>135</v>
      </c>
      <c r="B219" s="13">
        <f>'TRIBAL DISCRETIONARY'!E218</f>
        <v>29858</v>
      </c>
      <c r="C219" s="13">
        <f>'TRIBAL R&amp;R CALC.'!F221</f>
        <v>683</v>
      </c>
      <c r="D219" s="28">
        <f t="shared" si="3"/>
        <v>29175</v>
      </c>
    </row>
    <row r="220" spans="1:4" ht="12">
      <c r="A220" s="31" t="s">
        <v>136</v>
      </c>
      <c r="B220" s="13">
        <f>'TRIBAL DISCRETIONARY'!E219</f>
        <v>42225</v>
      </c>
      <c r="C220" s="13">
        <f>'TRIBAL R&amp;R CALC.'!F222</f>
        <v>912</v>
      </c>
      <c r="D220" s="28">
        <f t="shared" si="3"/>
        <v>41313</v>
      </c>
    </row>
    <row r="221" spans="1:4" ht="12">
      <c r="A221" s="31" t="s">
        <v>137</v>
      </c>
      <c r="B221" s="13">
        <f>'TRIBAL DISCRETIONARY'!E220</f>
        <v>87492</v>
      </c>
      <c r="C221" s="13">
        <f>'TRIBAL R&amp;R CALC.'!F223</f>
        <v>1750</v>
      </c>
      <c r="D221" s="28">
        <f t="shared" si="3"/>
        <v>85742</v>
      </c>
    </row>
    <row r="222" spans="1:4" ht="12">
      <c r="A222" s="31" t="s">
        <v>138</v>
      </c>
      <c r="B222" s="13">
        <f>'TRIBAL DISCRETIONARY'!E221</f>
        <v>85333</v>
      </c>
      <c r="C222" s="13">
        <f>'TRIBAL R&amp;R CALC.'!F224</f>
        <v>1710</v>
      </c>
      <c r="D222" s="28">
        <f t="shared" si="3"/>
        <v>83623</v>
      </c>
    </row>
    <row r="223" spans="1:4" ht="12">
      <c r="A223" s="31" t="s">
        <v>139</v>
      </c>
      <c r="B223" s="13">
        <f>'TRIBAL DISCRETIONARY'!E222</f>
        <v>112517</v>
      </c>
      <c r="C223" s="13">
        <f>'TRIBAL R&amp;R CALC.'!F225</f>
        <v>2214</v>
      </c>
      <c r="D223" s="28">
        <f t="shared" si="3"/>
        <v>110303</v>
      </c>
    </row>
    <row r="224" spans="1:4" ht="12">
      <c r="A224" s="31" t="s">
        <v>140</v>
      </c>
      <c r="B224" s="13">
        <f>'TRIBAL DISCRETIONARY'!E223</f>
        <v>24667</v>
      </c>
      <c r="C224" s="13">
        <f>'TRIBAL R&amp;R CALC.'!F226</f>
        <v>586</v>
      </c>
      <c r="D224" s="28">
        <f t="shared" si="3"/>
        <v>24081</v>
      </c>
    </row>
    <row r="225" spans="1:4" ht="12">
      <c r="A225" s="31" t="s">
        <v>141</v>
      </c>
      <c r="B225" s="13">
        <f>'TRIBAL DISCRETIONARY'!E224</f>
        <v>30996</v>
      </c>
      <c r="C225" s="13">
        <f>'TRIBAL R&amp;R CALC.'!F227</f>
        <v>704</v>
      </c>
      <c r="D225" s="28">
        <f t="shared" si="3"/>
        <v>30292</v>
      </c>
    </row>
    <row r="226" spans="1:4" ht="12">
      <c r="A226" s="31" t="s">
        <v>142</v>
      </c>
      <c r="B226" s="13">
        <f>'TRIBAL DISCRETIONARY'!E225</f>
        <v>38317</v>
      </c>
      <c r="C226" s="13">
        <f>'TRIBAL R&amp;R CALC.'!F228</f>
        <v>839</v>
      </c>
      <c r="D226" s="28">
        <f t="shared" si="3"/>
        <v>37478</v>
      </c>
    </row>
    <row r="227" spans="1:4" ht="12">
      <c r="A227" s="31" t="s">
        <v>143</v>
      </c>
      <c r="B227" s="13">
        <f>'TRIBAL DISCRETIONARY'!E226</f>
        <v>112517</v>
      </c>
      <c r="C227" s="13">
        <f>'TRIBAL R&amp;R CALC.'!F229</f>
        <v>2214</v>
      </c>
      <c r="D227" s="28">
        <f t="shared" si="3"/>
        <v>110303</v>
      </c>
    </row>
    <row r="228" spans="1:4" ht="12">
      <c r="A228" s="12" t="s">
        <v>144</v>
      </c>
      <c r="B228" s="13">
        <f>'TRIBAL DISCRETIONARY'!E227</f>
        <v>0</v>
      </c>
      <c r="C228" s="13">
        <f>'TRIBAL R&amp;R CALC.'!F230</f>
      </c>
      <c r="D228" s="28">
        <f t="shared" si="3"/>
      </c>
    </row>
    <row r="229" spans="1:4" ht="12">
      <c r="A229" s="31" t="s">
        <v>145</v>
      </c>
      <c r="B229" s="13">
        <f>'TRIBAL DISCRETIONARY'!E228</f>
        <v>22130</v>
      </c>
      <c r="C229" s="13">
        <f>'TRIBAL R&amp;R CALC.'!F231</f>
        <v>539</v>
      </c>
      <c r="D229" s="28">
        <f t="shared" si="3"/>
        <v>21591</v>
      </c>
    </row>
    <row r="230" spans="1:4" ht="12">
      <c r="A230" s="31" t="s">
        <v>146</v>
      </c>
      <c r="B230" s="13">
        <f>'TRIBAL DISCRETIONARY'!E229</f>
        <v>24812</v>
      </c>
      <c r="C230" s="13">
        <f>'TRIBAL R&amp;R CALC.'!F232</f>
        <v>589</v>
      </c>
      <c r="D230" s="28">
        <f t="shared" si="3"/>
        <v>24223</v>
      </c>
    </row>
    <row r="231" spans="1:4" ht="12">
      <c r="A231" s="31" t="s">
        <v>452</v>
      </c>
      <c r="B231" s="13">
        <f>'TRIBAL DISCRETIONARY'!E230</f>
        <v>58325</v>
      </c>
      <c r="C231" s="13">
        <f>'TRIBAL R&amp;R CALC.'!F233</f>
        <v>1210</v>
      </c>
      <c r="D231" s="28">
        <f t="shared" si="3"/>
        <v>57115</v>
      </c>
    </row>
    <row r="232" spans="1:4" ht="12">
      <c r="A232" s="31" t="s">
        <v>453</v>
      </c>
      <c r="B232" s="13">
        <f>'TRIBAL DISCRETIONARY'!E231</f>
        <v>35983</v>
      </c>
      <c r="C232" s="13">
        <f>'TRIBAL R&amp;R CALC.'!F234</f>
        <v>796</v>
      </c>
      <c r="D232" s="28">
        <f t="shared" si="3"/>
        <v>35187</v>
      </c>
    </row>
    <row r="233" spans="1:4" ht="12">
      <c r="A233" s="31" t="s">
        <v>454</v>
      </c>
      <c r="B233" s="13">
        <f>'TRIBAL DISCRETIONARY'!E232</f>
        <v>34000</v>
      </c>
      <c r="C233" s="13">
        <f>'TRIBAL R&amp;R CALC.'!F235</f>
        <v>759</v>
      </c>
      <c r="D233" s="28">
        <f t="shared" si="3"/>
        <v>33241</v>
      </c>
    </row>
    <row r="234" spans="1:4" ht="12">
      <c r="A234" s="31" t="s">
        <v>455</v>
      </c>
      <c r="B234" s="13">
        <f>'TRIBAL DISCRETIONARY'!E233</f>
        <v>52492</v>
      </c>
      <c r="C234" s="13">
        <f>'TRIBAL R&amp;R CALC.'!F236</f>
        <v>1102</v>
      </c>
      <c r="D234" s="28">
        <f t="shared" si="3"/>
        <v>51390</v>
      </c>
    </row>
    <row r="235" spans="1:4" ht="12">
      <c r="A235" s="31" t="s">
        <v>456</v>
      </c>
      <c r="B235" s="13">
        <f>'TRIBAL DISCRETIONARY'!E234</f>
        <v>23296</v>
      </c>
      <c r="C235" s="13">
        <f>'TRIBAL R&amp;R CALC.'!F237</f>
        <v>561</v>
      </c>
      <c r="D235" s="28">
        <f t="shared" si="3"/>
        <v>22735</v>
      </c>
    </row>
    <row r="236" spans="1:4" ht="12">
      <c r="A236" s="31" t="s">
        <v>457</v>
      </c>
      <c r="B236" s="13">
        <f>'TRIBAL DISCRETIONARY'!E235</f>
        <v>23617</v>
      </c>
      <c r="C236" s="13">
        <f>'TRIBAL R&amp;R CALC.'!F238</f>
        <v>567</v>
      </c>
      <c r="D236" s="28">
        <f t="shared" si="3"/>
        <v>23050</v>
      </c>
    </row>
    <row r="237" spans="1:4" ht="12">
      <c r="A237" s="31" t="s">
        <v>458</v>
      </c>
      <c r="B237" s="13">
        <f>'TRIBAL DISCRETIONARY'!E236</f>
        <v>48612</v>
      </c>
      <c r="C237" s="13">
        <f>'TRIBAL R&amp;R CALC.'!F239</f>
        <v>1030</v>
      </c>
      <c r="D237" s="28">
        <f t="shared" si="3"/>
        <v>47582</v>
      </c>
    </row>
    <row r="238" spans="1:4" ht="12">
      <c r="A238" s="12" t="s">
        <v>459</v>
      </c>
      <c r="B238" s="13">
        <f>'TRIBAL DISCRETIONARY'!E237</f>
        <v>0</v>
      </c>
      <c r="C238" s="13">
        <f>'TRIBAL R&amp;R CALC.'!F240</f>
      </c>
      <c r="D238" s="28">
        <f t="shared" si="3"/>
      </c>
    </row>
    <row r="239" spans="1:4" ht="12">
      <c r="A239" s="31" t="s">
        <v>460</v>
      </c>
      <c r="B239" s="13">
        <f>'TRIBAL DISCRETIONARY'!E238</f>
        <v>34846</v>
      </c>
      <c r="C239" s="13">
        <f>'TRIBAL R&amp;R CALC.'!F241</f>
        <v>775</v>
      </c>
      <c r="D239" s="28">
        <f t="shared" si="3"/>
        <v>34071</v>
      </c>
    </row>
    <row r="240" spans="1:4" ht="12">
      <c r="A240" s="12" t="s">
        <v>461</v>
      </c>
      <c r="B240" s="13">
        <f>'TRIBAL DISCRETIONARY'!E239</f>
        <v>0</v>
      </c>
      <c r="C240" s="13">
        <f>'TRIBAL R&amp;R CALC.'!F242</f>
      </c>
      <c r="D240" s="28">
        <f t="shared" si="3"/>
      </c>
    </row>
    <row r="241" spans="1:4" ht="12">
      <c r="A241" s="31" t="s">
        <v>462</v>
      </c>
      <c r="B241" s="13">
        <f>'TRIBAL DISCRETIONARY'!E240</f>
        <v>44967</v>
      </c>
      <c r="C241" s="13">
        <f>'TRIBAL R&amp;R CALC.'!F243</f>
        <v>963</v>
      </c>
      <c r="D241" s="28">
        <f t="shared" si="3"/>
        <v>44004</v>
      </c>
    </row>
    <row r="242" spans="1:4" ht="12">
      <c r="A242" s="12" t="s">
        <v>463</v>
      </c>
      <c r="B242" s="13">
        <f>'TRIBAL DISCRETIONARY'!E241</f>
        <v>0</v>
      </c>
      <c r="C242" s="13">
        <f>'TRIBAL R&amp;R CALC.'!F244</f>
      </c>
      <c r="D242" s="28">
        <f t="shared" si="3"/>
      </c>
    </row>
    <row r="243" spans="1:4" ht="12">
      <c r="A243" s="31" t="s">
        <v>464</v>
      </c>
      <c r="B243" s="13">
        <f>'TRIBAL DISCRETIONARY'!E242</f>
        <v>110737</v>
      </c>
      <c r="C243" s="13">
        <f>'TRIBAL R&amp;R CALC.'!F245</f>
        <v>2181</v>
      </c>
      <c r="D243" s="28">
        <f t="shared" si="3"/>
        <v>108556</v>
      </c>
    </row>
    <row r="244" spans="1:4" ht="12">
      <c r="A244" s="31" t="s">
        <v>465</v>
      </c>
      <c r="B244" s="13">
        <f>'TRIBAL DISCRETIONARY'!E243</f>
        <v>51704</v>
      </c>
      <c r="C244" s="13">
        <f>'TRIBAL R&amp;R CALC.'!F246</f>
        <v>1087</v>
      </c>
      <c r="D244" s="28">
        <f t="shared" si="3"/>
        <v>50617</v>
      </c>
    </row>
    <row r="245" spans="1:4" ht="12">
      <c r="A245" s="31" t="s">
        <v>466</v>
      </c>
      <c r="B245" s="13">
        <f>'TRIBAL DISCRETIONARY'!E244</f>
        <v>32396</v>
      </c>
      <c r="C245" s="13">
        <f>'TRIBAL R&amp;R CALC.'!F247</f>
        <v>730</v>
      </c>
      <c r="D245" s="28">
        <f t="shared" si="3"/>
        <v>31666</v>
      </c>
    </row>
    <row r="246" spans="1:4" ht="12">
      <c r="A246" s="31" t="s">
        <v>467</v>
      </c>
      <c r="B246" s="13">
        <f>'TRIBAL DISCRETIONARY'!E245</f>
        <v>34087</v>
      </c>
      <c r="C246" s="13">
        <f>'TRIBAL R&amp;R CALC.'!F248</f>
        <v>761</v>
      </c>
      <c r="D246" s="28">
        <f t="shared" si="3"/>
        <v>33326</v>
      </c>
    </row>
    <row r="247" spans="1:4" ht="12">
      <c r="A247" s="31" t="s">
        <v>468</v>
      </c>
      <c r="B247" s="13">
        <f>'TRIBAL DISCRETIONARY'!E246</f>
        <v>403541</v>
      </c>
      <c r="C247" s="13">
        <f>'TRIBAL R&amp;R CALC.'!F249</f>
        <v>7605</v>
      </c>
      <c r="D247" s="28">
        <f t="shared" si="3"/>
        <v>395936</v>
      </c>
    </row>
    <row r="248" spans="1:4" ht="12">
      <c r="A248" s="31" t="s">
        <v>469</v>
      </c>
      <c r="B248" s="13">
        <f>'TRIBAL DISCRETIONARY'!E247</f>
        <v>191237</v>
      </c>
      <c r="C248" s="13">
        <f>'TRIBAL R&amp;R CALC.'!F250</f>
        <v>3672</v>
      </c>
      <c r="D248" s="28">
        <f t="shared" si="3"/>
        <v>187565</v>
      </c>
    </row>
    <row r="249" spans="1:4" ht="12">
      <c r="A249" s="31" t="s">
        <v>470</v>
      </c>
      <c r="B249" s="13">
        <f>'TRIBAL DISCRETIONARY'!E248</f>
        <v>57217</v>
      </c>
      <c r="C249" s="13">
        <f>'TRIBAL R&amp;R CALC.'!F251</f>
        <v>1189</v>
      </c>
      <c r="D249" s="28">
        <f t="shared" si="3"/>
        <v>56028</v>
      </c>
    </row>
    <row r="250" spans="1:4" ht="12">
      <c r="A250" s="31" t="s">
        <v>471</v>
      </c>
      <c r="B250" s="13">
        <f>'TRIBAL DISCRETIONARY'!E249</f>
        <v>71654</v>
      </c>
      <c r="C250" s="13">
        <f>'TRIBAL R&amp;R CALC.'!F252</f>
        <v>1457</v>
      </c>
      <c r="D250" s="28">
        <f t="shared" si="3"/>
        <v>70197</v>
      </c>
    </row>
    <row r="251" spans="1:4" ht="12">
      <c r="A251" s="12" t="s">
        <v>472</v>
      </c>
      <c r="B251" s="13">
        <f>'TRIBAL DISCRETIONARY'!E250</f>
        <v>0</v>
      </c>
      <c r="C251" s="13">
        <f>'TRIBAL R&amp;R CALC.'!F253</f>
      </c>
      <c r="D251" s="28">
        <f t="shared" si="3"/>
      </c>
    </row>
    <row r="252" spans="1:4" ht="12">
      <c r="A252" s="31" t="s">
        <v>473</v>
      </c>
      <c r="B252" s="13">
        <f>'TRIBAL DISCRETIONARY'!E251</f>
        <v>26183</v>
      </c>
      <c r="C252" s="13">
        <f>'TRIBAL R&amp;R CALC.'!F254</f>
        <v>615</v>
      </c>
      <c r="D252" s="28">
        <f t="shared" si="3"/>
        <v>25568</v>
      </c>
    </row>
    <row r="253" spans="1:4" ht="12">
      <c r="A253" s="31" t="s">
        <v>474</v>
      </c>
      <c r="B253" s="13">
        <f>'TRIBAL DISCRETIONARY'!E252</f>
        <v>26067</v>
      </c>
      <c r="C253" s="13">
        <f>'TRIBAL R&amp;R CALC.'!F255</f>
        <v>612</v>
      </c>
      <c r="D253" s="28">
        <f t="shared" si="3"/>
        <v>25455</v>
      </c>
    </row>
    <row r="254" spans="1:4" ht="12">
      <c r="A254" s="12" t="s">
        <v>475</v>
      </c>
      <c r="B254" s="13">
        <f>'TRIBAL DISCRETIONARY'!E253</f>
        <v>0</v>
      </c>
      <c r="C254" s="13">
        <f>'TRIBAL R&amp;R CALC.'!F256</f>
      </c>
      <c r="D254" s="28">
        <f t="shared" si="3"/>
      </c>
    </row>
    <row r="255" spans="1:4" ht="12">
      <c r="A255" s="31" t="s">
        <v>476</v>
      </c>
      <c r="B255" s="13">
        <f>'TRIBAL DISCRETIONARY'!E254</f>
        <v>24958</v>
      </c>
      <c r="C255" s="13">
        <f>'TRIBAL R&amp;R CALC.'!F257</f>
        <v>592</v>
      </c>
      <c r="D255" s="28">
        <f t="shared" si="3"/>
        <v>24366</v>
      </c>
    </row>
    <row r="256" spans="1:4" ht="12">
      <c r="A256" s="31" t="s">
        <v>477</v>
      </c>
      <c r="B256" s="13">
        <f>'TRIBAL DISCRETIONARY'!E255</f>
        <v>62992</v>
      </c>
      <c r="C256" s="13">
        <f>'TRIBAL R&amp;R CALC.'!F258</f>
        <v>1296</v>
      </c>
      <c r="D256" s="28">
        <f t="shared" si="3"/>
        <v>61696</v>
      </c>
    </row>
    <row r="257" spans="1:4" ht="12">
      <c r="A257" s="12" t="s">
        <v>478</v>
      </c>
      <c r="B257" s="13">
        <f>'TRIBAL DISCRETIONARY'!E256</f>
        <v>0</v>
      </c>
      <c r="C257" s="13">
        <f>'TRIBAL R&amp;R CALC.'!F259</f>
      </c>
      <c r="D257" s="28">
        <f t="shared" si="3"/>
      </c>
    </row>
    <row r="258" spans="1:4" ht="12">
      <c r="A258" s="31" t="s">
        <v>479</v>
      </c>
      <c r="B258" s="13">
        <f>'TRIBAL DISCRETIONARY'!E257</f>
        <v>55875</v>
      </c>
      <c r="C258" s="13">
        <f>'TRIBAL R&amp;R CALC.'!F260</f>
        <v>1165</v>
      </c>
      <c r="D258" s="28">
        <f t="shared" si="3"/>
        <v>54710</v>
      </c>
    </row>
    <row r="259" spans="1:4" ht="12">
      <c r="A259" s="31" t="s">
        <v>480</v>
      </c>
      <c r="B259" s="13">
        <f>'TRIBAL DISCRETIONARY'!E258</f>
        <v>171200</v>
      </c>
      <c r="C259" s="13">
        <f>'TRIBAL R&amp;R CALC.'!F261</f>
        <v>3301</v>
      </c>
      <c r="D259" s="28">
        <f t="shared" si="3"/>
        <v>167899</v>
      </c>
    </row>
    <row r="260" spans="1:4" ht="12">
      <c r="A260" s="31" t="s">
        <v>481</v>
      </c>
      <c r="B260" s="13">
        <f>'TRIBAL DISCRETIONARY'!E259</f>
        <v>49721</v>
      </c>
      <c r="C260" s="13">
        <f>'TRIBAL R&amp;R CALC.'!F262</f>
        <v>1051</v>
      </c>
      <c r="D260" s="28">
        <f t="shared" si="3"/>
        <v>48670</v>
      </c>
    </row>
    <row r="261" spans="1:4" ht="12">
      <c r="A261" s="31" t="s">
        <v>482</v>
      </c>
      <c r="B261" s="13">
        <f>'TRIBAL DISCRETIONARY'!E260</f>
        <v>22304</v>
      </c>
      <c r="C261" s="13">
        <f>'TRIBAL R&amp;R CALC.'!F263</f>
        <v>543</v>
      </c>
      <c r="D261" s="28">
        <f t="shared" si="3"/>
        <v>21761</v>
      </c>
    </row>
    <row r="262" spans="1:4" ht="12">
      <c r="A262" s="31" t="s">
        <v>483</v>
      </c>
      <c r="B262" s="13">
        <f>'TRIBAL DISCRETIONARY'!E261</f>
        <v>49575</v>
      </c>
      <c r="C262" s="13">
        <f>'TRIBAL R&amp;R CALC.'!F264</f>
        <v>1048</v>
      </c>
      <c r="D262" s="28">
        <f t="shared" si="3"/>
        <v>48527</v>
      </c>
    </row>
    <row r="263" spans="1:4" ht="12">
      <c r="A263" s="31" t="s">
        <v>484</v>
      </c>
      <c r="B263" s="13">
        <f>'TRIBAL DISCRETIONARY'!E262</f>
        <v>55525</v>
      </c>
      <c r="C263" s="13">
        <f>'TRIBAL R&amp;R CALC.'!F265</f>
        <v>1158</v>
      </c>
      <c r="D263" s="28">
        <f t="shared" si="3"/>
        <v>54367</v>
      </c>
    </row>
    <row r="264" spans="1:4" ht="12">
      <c r="A264" s="31" t="s">
        <v>485</v>
      </c>
      <c r="B264" s="13">
        <f>'TRIBAL DISCRETIONARY'!E263</f>
        <v>37004</v>
      </c>
      <c r="C264" s="13">
        <f>'TRIBAL R&amp;R CALC.'!F266</f>
        <v>815</v>
      </c>
      <c r="D264" s="28">
        <f t="shared" si="3"/>
        <v>36189</v>
      </c>
    </row>
    <row r="265" spans="1:4" ht="12">
      <c r="A265" s="31" t="s">
        <v>486</v>
      </c>
      <c r="B265" s="13">
        <f>'TRIBAL DISCRETIONARY'!E264</f>
        <v>53075</v>
      </c>
      <c r="C265" s="13">
        <f>'TRIBAL R&amp;R CALC.'!F267</f>
        <v>1113</v>
      </c>
      <c r="D265" s="28">
        <f t="shared" si="3"/>
        <v>51962</v>
      </c>
    </row>
    <row r="266" spans="1:4" ht="12">
      <c r="A266" s="31" t="s">
        <v>487</v>
      </c>
      <c r="B266" s="13">
        <f>'TRIBAL DISCRETIONARY'!E265</f>
        <v>31025</v>
      </c>
      <c r="C266" s="13">
        <f>'TRIBAL R&amp;R CALC.'!F268</f>
        <v>704</v>
      </c>
      <c r="D266" s="28">
        <f t="shared" si="3"/>
        <v>30321</v>
      </c>
    </row>
    <row r="267" spans="1:4" ht="12">
      <c r="A267" s="31" t="s">
        <v>488</v>
      </c>
      <c r="B267" s="13">
        <f>'TRIBAL DISCRETIONARY'!E266</f>
        <v>26679</v>
      </c>
      <c r="C267" s="13">
        <f>'TRIBAL R&amp;R CALC.'!F269</f>
        <v>624</v>
      </c>
      <c r="D267" s="28">
        <f aca="true" t="shared" si="4" ref="D267:D295">IF(C267&lt;&gt;"",B267-C267,"")</f>
        <v>26055</v>
      </c>
    </row>
    <row r="268" spans="1:4" ht="12">
      <c r="A268" s="31" t="s">
        <v>489</v>
      </c>
      <c r="B268" s="13">
        <f>'TRIBAL DISCRETIONARY'!E267</f>
        <v>239275</v>
      </c>
      <c r="C268" s="13">
        <f>'TRIBAL R&amp;R CALC.'!F270</f>
        <v>4562</v>
      </c>
      <c r="D268" s="28">
        <f t="shared" si="4"/>
        <v>234713</v>
      </c>
    </row>
    <row r="269" spans="1:4" ht="12">
      <c r="A269" s="31" t="s">
        <v>490</v>
      </c>
      <c r="B269" s="13">
        <f>'TRIBAL DISCRETIONARY'!E268</f>
        <v>25104</v>
      </c>
      <c r="C269" s="13">
        <f>'TRIBAL R&amp;R CALC.'!F271</f>
        <v>595</v>
      </c>
      <c r="D269" s="28">
        <f t="shared" si="4"/>
        <v>24509</v>
      </c>
    </row>
    <row r="270" spans="1:4" ht="12">
      <c r="A270" s="31" t="s">
        <v>491</v>
      </c>
      <c r="B270" s="13">
        <f>'TRIBAL DISCRETIONARY'!E269</f>
        <v>34262</v>
      </c>
      <c r="C270" s="13">
        <f>'TRIBAL R&amp;R CALC.'!F272</f>
        <v>764</v>
      </c>
      <c r="D270" s="28">
        <f t="shared" si="4"/>
        <v>33498</v>
      </c>
    </row>
    <row r="271" spans="1:4" ht="12">
      <c r="A271" s="31" t="s">
        <v>492</v>
      </c>
      <c r="B271" s="13">
        <f>'TRIBAL DISCRETIONARY'!E270</f>
        <v>22800</v>
      </c>
      <c r="C271" s="13">
        <f>'TRIBAL R&amp;R CALC.'!F273</f>
        <v>552</v>
      </c>
      <c r="D271" s="28">
        <f t="shared" si="4"/>
        <v>22248</v>
      </c>
    </row>
    <row r="272" spans="1:4" ht="12">
      <c r="A272" s="31" t="s">
        <v>493</v>
      </c>
      <c r="B272" s="13">
        <f>'TRIBAL DISCRETIONARY'!E271</f>
        <v>21722</v>
      </c>
      <c r="C272" s="13">
        <f>'TRIBAL R&amp;R CALC.'!F274</f>
        <v>532</v>
      </c>
      <c r="D272" s="28">
        <f t="shared" si="4"/>
        <v>21190</v>
      </c>
    </row>
    <row r="273" spans="1:4" ht="12">
      <c r="A273" s="31" t="s">
        <v>494</v>
      </c>
      <c r="B273" s="13">
        <f>'TRIBAL DISCRETIONARY'!E272</f>
        <v>33562</v>
      </c>
      <c r="C273" s="13">
        <f>'TRIBAL R&amp;R CALC.'!F275</f>
        <v>751</v>
      </c>
      <c r="D273" s="28">
        <f t="shared" si="4"/>
        <v>32811</v>
      </c>
    </row>
    <row r="274" spans="1:4" ht="12">
      <c r="A274" s="31" t="s">
        <v>495</v>
      </c>
      <c r="B274" s="13">
        <f>'TRIBAL DISCRETIONARY'!E273</f>
        <v>143758</v>
      </c>
      <c r="C274" s="13">
        <f>'TRIBAL R&amp;R CALC.'!F276</f>
        <v>1681</v>
      </c>
      <c r="D274" s="28">
        <f t="shared" si="4"/>
        <v>142077</v>
      </c>
    </row>
    <row r="275" spans="1:4" ht="12">
      <c r="A275" s="31" t="s">
        <v>496</v>
      </c>
      <c r="B275" s="13">
        <f>'TRIBAL DISCRETIONARY'!E274</f>
        <v>38929</v>
      </c>
      <c r="C275" s="13">
        <f>'TRIBAL R&amp;R CALC.'!F277</f>
        <v>851</v>
      </c>
      <c r="D275" s="28">
        <f t="shared" si="4"/>
        <v>38078</v>
      </c>
    </row>
    <row r="276" spans="1:4" ht="12">
      <c r="A276" s="31" t="s">
        <v>497</v>
      </c>
      <c r="B276" s="13">
        <f>'TRIBAL DISCRETIONARY'!E275</f>
        <v>34437</v>
      </c>
      <c r="C276" s="13">
        <f>'TRIBAL R&amp;R CALC.'!F278</f>
        <v>767</v>
      </c>
      <c r="D276" s="28">
        <f t="shared" si="4"/>
        <v>33670</v>
      </c>
    </row>
    <row r="277" spans="1:4" ht="12">
      <c r="A277" s="31" t="s">
        <v>498</v>
      </c>
      <c r="B277" s="13">
        <f>'TRIBAL DISCRETIONARY'!E276</f>
        <v>28342</v>
      </c>
      <c r="C277" s="13">
        <f>'TRIBAL R&amp;R CALC.'!F279</f>
        <v>655</v>
      </c>
      <c r="D277" s="28">
        <f t="shared" si="4"/>
        <v>27687</v>
      </c>
    </row>
    <row r="278" spans="1:4" ht="12">
      <c r="A278" s="31" t="s">
        <v>499</v>
      </c>
      <c r="B278" s="13">
        <f>'TRIBAL DISCRETIONARY'!E277</f>
        <v>26854</v>
      </c>
      <c r="C278" s="13">
        <f>'TRIBAL R&amp;R CALC.'!F280</f>
        <v>627</v>
      </c>
      <c r="D278" s="28">
        <f t="shared" si="4"/>
        <v>26227</v>
      </c>
    </row>
    <row r="279" spans="1:4" ht="12">
      <c r="A279" s="31" t="s">
        <v>500</v>
      </c>
      <c r="B279" s="13">
        <f>'TRIBAL DISCRETIONARY'!E278</f>
        <v>56954</v>
      </c>
      <c r="C279" s="13">
        <f>'TRIBAL R&amp;R CALC.'!F281</f>
        <v>1185</v>
      </c>
      <c r="D279" s="28">
        <f t="shared" si="4"/>
        <v>55769</v>
      </c>
    </row>
    <row r="280" spans="1:4" ht="12">
      <c r="A280" s="31" t="s">
        <v>501</v>
      </c>
      <c r="B280" s="13">
        <f>'TRIBAL DISCRETIONARY'!E279</f>
        <v>24812</v>
      </c>
      <c r="C280" s="13">
        <f>'TRIBAL R&amp;R CALC.'!F282</f>
        <v>589</v>
      </c>
      <c r="D280" s="28">
        <f t="shared" si="4"/>
        <v>24223</v>
      </c>
    </row>
    <row r="281" spans="1:4" ht="12">
      <c r="A281" s="12" t="s">
        <v>502</v>
      </c>
      <c r="B281" s="13">
        <f>'TRIBAL DISCRETIONARY'!E280</f>
        <v>0</v>
      </c>
      <c r="C281" s="13">
        <f>'TRIBAL R&amp;R CALC.'!F283</f>
      </c>
      <c r="D281" s="28">
        <f t="shared" si="4"/>
      </c>
    </row>
    <row r="282" spans="1:4" ht="12">
      <c r="A282" s="31" t="s">
        <v>503</v>
      </c>
      <c r="B282" s="13">
        <f>'TRIBAL DISCRETIONARY'!E281</f>
        <v>31229</v>
      </c>
      <c r="C282" s="13">
        <f>'TRIBAL R&amp;R CALC.'!F284</f>
        <v>708</v>
      </c>
      <c r="D282" s="28">
        <f t="shared" si="4"/>
        <v>30521</v>
      </c>
    </row>
    <row r="283" spans="1:4" ht="12">
      <c r="A283" s="31" t="s">
        <v>504</v>
      </c>
      <c r="B283" s="13">
        <f>'TRIBAL DISCRETIONARY'!E282</f>
        <v>32833</v>
      </c>
      <c r="C283" s="13">
        <f>'TRIBAL R&amp;R CALC.'!F285</f>
        <v>738</v>
      </c>
      <c r="D283" s="28">
        <f t="shared" si="4"/>
        <v>32095</v>
      </c>
    </row>
    <row r="284" spans="1:4" ht="12">
      <c r="A284" s="31" t="s">
        <v>505</v>
      </c>
      <c r="B284" s="13">
        <f>'TRIBAL DISCRETIONARY'!E283</f>
        <v>41992</v>
      </c>
      <c r="C284" s="13">
        <f>'TRIBAL R&amp;R CALC.'!F286</f>
        <v>907</v>
      </c>
      <c r="D284" s="28">
        <f t="shared" si="4"/>
        <v>41085</v>
      </c>
    </row>
    <row r="285" spans="1:4" ht="12">
      <c r="A285" s="31" t="s">
        <v>506</v>
      </c>
      <c r="B285" s="13">
        <f>'TRIBAL DISCRETIONARY'!E284</f>
        <v>47358</v>
      </c>
      <c r="C285" s="13">
        <f>'TRIBAL R&amp;R CALC.'!F287</f>
        <v>1007</v>
      </c>
      <c r="D285" s="28">
        <f t="shared" si="4"/>
        <v>46351</v>
      </c>
    </row>
    <row r="286" spans="1:4" ht="12">
      <c r="A286" s="31" t="s">
        <v>507</v>
      </c>
      <c r="B286" s="13">
        <f>'TRIBAL DISCRETIONARY'!E285</f>
        <v>38025</v>
      </c>
      <c r="C286" s="13">
        <f>'TRIBAL R&amp;R CALC.'!F288</f>
        <v>834</v>
      </c>
      <c r="D286" s="28">
        <f t="shared" si="4"/>
        <v>37191</v>
      </c>
    </row>
    <row r="287" spans="1:4" ht="12">
      <c r="A287" s="31" t="s">
        <v>238</v>
      </c>
      <c r="B287" s="13">
        <f>'TRIBAL DISCRETIONARY'!E286</f>
        <v>68037</v>
      </c>
      <c r="C287" s="13">
        <f>'TRIBAL R&amp;R CALC.'!F289</f>
        <v>1390</v>
      </c>
      <c r="D287" s="28">
        <f t="shared" si="4"/>
        <v>66647</v>
      </c>
    </row>
    <row r="288" spans="1:4" ht="12">
      <c r="A288" s="31" t="s">
        <v>239</v>
      </c>
      <c r="B288" s="13">
        <f>'TRIBAL DISCRETIONARY'!E287</f>
        <v>100354</v>
      </c>
      <c r="C288" s="13">
        <f>'TRIBAL R&amp;R CALC.'!F290</f>
        <v>1989</v>
      </c>
      <c r="D288" s="28">
        <f t="shared" si="4"/>
        <v>98365</v>
      </c>
    </row>
    <row r="289" spans="1:4" ht="12">
      <c r="A289" s="31" t="s">
        <v>240</v>
      </c>
      <c r="B289" s="13">
        <f>'TRIBAL DISCRETIONARY'!E288</f>
        <v>35137</v>
      </c>
      <c r="C289" s="13">
        <f>'TRIBAL R&amp;R CALC.'!F291</f>
        <v>780</v>
      </c>
      <c r="D289" s="28">
        <f t="shared" si="4"/>
        <v>34357</v>
      </c>
    </row>
    <row r="290" spans="1:4" ht="12">
      <c r="A290" s="31" t="s">
        <v>241</v>
      </c>
      <c r="B290" s="13">
        <f>'TRIBAL DISCRETIONARY'!E289</f>
        <v>23150</v>
      </c>
      <c r="C290" s="13">
        <f>'TRIBAL R&amp;R CALC.'!F292</f>
        <v>558</v>
      </c>
      <c r="D290" s="28">
        <f t="shared" si="4"/>
        <v>22592</v>
      </c>
    </row>
    <row r="291" spans="1:4" ht="12">
      <c r="A291" s="31" t="s">
        <v>242</v>
      </c>
      <c r="B291" s="13">
        <f>'TRIBAL DISCRETIONARY'!E290</f>
        <v>36858</v>
      </c>
      <c r="C291" s="13">
        <f>'TRIBAL R&amp;R CALC.'!F293</f>
        <v>812</v>
      </c>
      <c r="D291" s="28">
        <f t="shared" si="4"/>
        <v>36046</v>
      </c>
    </row>
    <row r="292" spans="1:4" ht="12">
      <c r="A292" s="31" t="s">
        <v>243</v>
      </c>
      <c r="B292" s="13">
        <f>'TRIBAL DISCRETIONARY'!E291</f>
        <v>26300</v>
      </c>
      <c r="C292" s="13">
        <f>'TRIBAL R&amp;R CALC.'!F294</f>
        <v>617</v>
      </c>
      <c r="D292" s="28">
        <f t="shared" si="4"/>
        <v>25683</v>
      </c>
    </row>
    <row r="293" spans="1:4" ht="12">
      <c r="A293" s="12" t="s">
        <v>244</v>
      </c>
      <c r="B293" s="13">
        <f>'TRIBAL DISCRETIONARY'!E292</f>
        <v>0</v>
      </c>
      <c r="C293" s="13">
        <f>'TRIBAL R&amp;R CALC.'!F295</f>
      </c>
      <c r="D293" s="28">
        <f t="shared" si="4"/>
      </c>
    </row>
    <row r="294" spans="1:4" ht="12">
      <c r="A294" s="31" t="s">
        <v>391</v>
      </c>
      <c r="B294" s="13">
        <f>'TRIBAL DISCRETIONARY'!E293</f>
        <v>39717</v>
      </c>
      <c r="C294" s="13">
        <f>'TRIBAL R&amp;R CALC.'!F296</f>
        <v>865</v>
      </c>
      <c r="D294" s="28">
        <f t="shared" si="4"/>
        <v>38852</v>
      </c>
    </row>
    <row r="295" spans="1:4" ht="12">
      <c r="A295" s="31" t="s">
        <v>392</v>
      </c>
      <c r="B295" s="13">
        <f>'TRIBAL DISCRETIONARY'!E294</f>
        <v>89212</v>
      </c>
      <c r="C295" s="13">
        <f>'TRIBAL R&amp;R CALC.'!F297</f>
        <v>1782</v>
      </c>
      <c r="D295" s="28">
        <f t="shared" si="4"/>
        <v>87430</v>
      </c>
    </row>
    <row r="296" spans="1:4" ht="12">
      <c r="A296" s="31"/>
      <c r="D296" s="28"/>
    </row>
    <row r="297" spans="1:4" ht="12">
      <c r="A297" s="31" t="s">
        <v>393</v>
      </c>
      <c r="B297" s="13">
        <f>SUM(B9:B295)</f>
        <v>22653440</v>
      </c>
      <c r="C297" s="13">
        <f>SUM(C9:C295)</f>
        <v>382400</v>
      </c>
      <c r="D297" s="13">
        <f>SUM(D9:D295)</f>
        <v>22271040</v>
      </c>
    </row>
    <row r="298" spans="1:4" ht="12">
      <c r="A298" s="31"/>
      <c r="D298" s="28"/>
    </row>
    <row r="299" spans="1:4" ht="12">
      <c r="A299" s="31"/>
      <c r="D299" s="28"/>
    </row>
    <row r="300" spans="1:4" ht="12">
      <c r="A300" s="12"/>
      <c r="D300" s="28"/>
    </row>
    <row r="301" spans="1:4" ht="12">
      <c r="A301" s="31"/>
      <c r="D301" s="28"/>
    </row>
    <row r="302" spans="1:4" ht="12">
      <c r="A302" s="31"/>
      <c r="D302" s="28"/>
    </row>
    <row r="304" ht="12">
      <c r="D304" s="1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workbookViewId="0" topLeftCell="A1">
      <selection activeCell="A9" sqref="A9"/>
    </sheetView>
  </sheetViews>
  <sheetFormatPr defaultColWidth="11.421875" defaultRowHeight="12.75"/>
  <cols>
    <col min="1" max="1" width="51.140625" style="11" customWidth="1"/>
    <col min="2" max="2" width="20.7109375" style="42" customWidth="1"/>
    <col min="3" max="4" width="20.7109375" style="11" customWidth="1"/>
    <col min="5" max="5" width="20.7109375" style="13" customWidth="1"/>
    <col min="6" max="21" width="20.7109375" style="11" customWidth="1"/>
    <col min="22" max="22" width="12.421875" style="11" customWidth="1"/>
    <col min="23" max="23" width="15.421875" style="11" customWidth="1"/>
    <col min="24" max="24" width="16.140625" style="11" customWidth="1"/>
    <col min="25" max="25" width="45.140625" style="11" customWidth="1"/>
    <col min="26" max="16384" width="9.140625" style="11" customWidth="1"/>
  </cols>
  <sheetData>
    <row r="1" spans="1:6" ht="12">
      <c r="A1" s="18" t="s">
        <v>309</v>
      </c>
      <c r="C1" s="18"/>
      <c r="D1" s="18"/>
      <c r="E1" s="4"/>
      <c r="F1" s="18"/>
    </row>
    <row r="4" spans="1:2" ht="12">
      <c r="A4" s="11" t="s">
        <v>280</v>
      </c>
      <c r="B4" s="42">
        <v>382400</v>
      </c>
    </row>
    <row r="5" spans="1:2" ht="12">
      <c r="A5" s="11" t="s">
        <v>281</v>
      </c>
      <c r="B5" s="42">
        <f>D299</f>
        <v>128000</v>
      </c>
    </row>
    <row r="6" spans="1:2" ht="12">
      <c r="A6" s="11" t="s">
        <v>282</v>
      </c>
      <c r="B6" s="42">
        <f>B4-B5</f>
        <v>254400</v>
      </c>
    </row>
    <row r="8" spans="1:6" ht="12">
      <c r="A8" s="12"/>
      <c r="B8" s="1" t="s">
        <v>162</v>
      </c>
      <c r="C8" s="12"/>
      <c r="D8" s="44">
        <v>500</v>
      </c>
      <c r="E8" s="1" t="s">
        <v>283</v>
      </c>
      <c r="F8" s="12" t="s">
        <v>225</v>
      </c>
    </row>
    <row r="9" spans="1:6" ht="12">
      <c r="A9" s="12" t="s">
        <v>226</v>
      </c>
      <c r="B9" s="1" t="s">
        <v>284</v>
      </c>
      <c r="C9" s="12" t="s">
        <v>264</v>
      </c>
      <c r="D9" s="12" t="s">
        <v>277</v>
      </c>
      <c r="E9" s="1" t="s">
        <v>285</v>
      </c>
      <c r="F9" s="12" t="s">
        <v>171</v>
      </c>
    </row>
    <row r="11" ht="12">
      <c r="A11" s="12" t="s">
        <v>229</v>
      </c>
    </row>
    <row r="12" spans="1:6" ht="12">
      <c r="A12" s="31" t="s">
        <v>230</v>
      </c>
      <c r="B12" s="42">
        <v>417</v>
      </c>
      <c r="C12" s="45">
        <f>IF(B12&gt;0,B12/$B$299,"")</f>
        <v>0.00088568879826685</v>
      </c>
      <c r="D12" s="11">
        <f>IF(C12&lt;&gt;"",500,"")</f>
        <v>500</v>
      </c>
      <c r="E12" s="13">
        <f>IF(D12&lt;&gt;"",C12*$B$6,"")</f>
        <v>225</v>
      </c>
      <c r="F12" s="13">
        <f>IF(E12&lt;&gt;"",D12+E12,"")</f>
        <v>725</v>
      </c>
    </row>
    <row r="13" spans="1:6" ht="12">
      <c r="A13" s="12" t="s">
        <v>231</v>
      </c>
      <c r="C13" s="45">
        <f aca="true" t="shared" si="0" ref="C13:C30">IF(B13&gt;0,B13/$B$299,"")</f>
      </c>
      <c r="D13" s="11">
        <f aca="true" t="shared" si="1" ref="D13:D30">IF(C13&lt;&gt;"",500,"")</f>
      </c>
      <c r="E13" s="13">
        <f aca="true" t="shared" si="2" ref="E13:E30">IF(D13&lt;&gt;"",C13*$B$6,"")</f>
      </c>
      <c r="F13" s="13">
        <f aca="true" t="shared" si="3" ref="F13:F30">IF(E13&lt;&gt;"",D13+E13,"")</f>
      </c>
    </row>
    <row r="14" spans="1:6" ht="12">
      <c r="A14" s="31" t="s">
        <v>232</v>
      </c>
      <c r="B14" s="42">
        <v>189</v>
      </c>
      <c r="C14" s="45">
        <f t="shared" si="0"/>
        <v>0.0004014272970562</v>
      </c>
      <c r="D14" s="11">
        <f t="shared" si="1"/>
        <v>500</v>
      </c>
      <c r="E14" s="13">
        <f t="shared" si="2"/>
        <v>102</v>
      </c>
      <c r="F14" s="13">
        <f t="shared" si="3"/>
        <v>602</v>
      </c>
    </row>
    <row r="15" spans="1:6" ht="12">
      <c r="A15" s="31" t="s">
        <v>233</v>
      </c>
      <c r="B15" s="42">
        <v>214</v>
      </c>
      <c r="C15" s="45">
        <f t="shared" si="0"/>
        <v>0.00045452614587316</v>
      </c>
      <c r="D15" s="11">
        <f t="shared" si="1"/>
        <v>500</v>
      </c>
      <c r="E15" s="13">
        <f t="shared" si="2"/>
        <v>116</v>
      </c>
      <c r="F15" s="13">
        <f t="shared" si="3"/>
        <v>616</v>
      </c>
    </row>
    <row r="16" spans="1:6" ht="12">
      <c r="A16" s="31" t="s">
        <v>234</v>
      </c>
      <c r="B16" s="42">
        <v>118</v>
      </c>
      <c r="C16" s="45">
        <f t="shared" si="0"/>
        <v>0.00025062656641604</v>
      </c>
      <c r="D16" s="11">
        <f t="shared" si="1"/>
        <v>500</v>
      </c>
      <c r="E16" s="13">
        <f t="shared" si="2"/>
        <v>64</v>
      </c>
      <c r="F16" s="13">
        <f t="shared" si="3"/>
        <v>564</v>
      </c>
    </row>
    <row r="17" spans="1:6" ht="12">
      <c r="A17" s="31" t="s">
        <v>235</v>
      </c>
      <c r="B17" s="42">
        <v>342</v>
      </c>
      <c r="C17" s="45">
        <f t="shared" si="0"/>
        <v>0.00072639225181598</v>
      </c>
      <c r="D17" s="11">
        <f t="shared" si="1"/>
        <v>500</v>
      </c>
      <c r="E17" s="13">
        <f t="shared" si="2"/>
        <v>185</v>
      </c>
      <c r="F17" s="13">
        <f t="shared" si="3"/>
        <v>685</v>
      </c>
    </row>
    <row r="18" spans="1:6" ht="12">
      <c r="A18" s="31" t="s">
        <v>236</v>
      </c>
      <c r="B18" s="42">
        <v>1239</v>
      </c>
      <c r="C18" s="45">
        <f t="shared" si="0"/>
        <v>0.00263157894736842</v>
      </c>
      <c r="D18" s="11">
        <f t="shared" si="1"/>
        <v>500</v>
      </c>
      <c r="E18" s="13">
        <f t="shared" si="2"/>
        <v>669</v>
      </c>
      <c r="F18" s="13">
        <f t="shared" si="3"/>
        <v>1169</v>
      </c>
    </row>
    <row r="19" spans="1:6" ht="12">
      <c r="A19" s="31" t="s">
        <v>237</v>
      </c>
      <c r="B19" s="42">
        <v>5394</v>
      </c>
      <c r="C19" s="45">
        <f t="shared" si="0"/>
        <v>0.0114566076207468</v>
      </c>
      <c r="D19" s="11">
        <f t="shared" si="1"/>
        <v>500</v>
      </c>
      <c r="E19" s="13">
        <f t="shared" si="2"/>
        <v>2915</v>
      </c>
      <c r="F19" s="13">
        <f t="shared" si="3"/>
        <v>3415</v>
      </c>
    </row>
    <row r="20" spans="1:6" ht="12">
      <c r="A20" s="31" t="s">
        <v>0</v>
      </c>
      <c r="B20" s="42">
        <v>1787</v>
      </c>
      <c r="C20" s="45">
        <f t="shared" si="0"/>
        <v>0.00379550571343613</v>
      </c>
      <c r="D20" s="11">
        <f t="shared" si="1"/>
        <v>500</v>
      </c>
      <c r="E20" s="13">
        <f t="shared" si="2"/>
        <v>966</v>
      </c>
      <c r="F20" s="13">
        <f t="shared" si="3"/>
        <v>1466</v>
      </c>
    </row>
    <row r="21" spans="1:6" ht="12">
      <c r="A21" s="31" t="s">
        <v>1</v>
      </c>
      <c r="B21" s="42">
        <v>371</v>
      </c>
      <c r="C21" s="45">
        <f t="shared" si="0"/>
        <v>0.00078798691644365</v>
      </c>
      <c r="D21" s="11">
        <f t="shared" si="1"/>
        <v>500</v>
      </c>
      <c r="E21" s="13">
        <f t="shared" si="2"/>
        <v>200</v>
      </c>
      <c r="F21" s="13">
        <f t="shared" si="3"/>
        <v>700</v>
      </c>
    </row>
    <row r="22" spans="1:6" ht="12">
      <c r="A22" s="31" t="s">
        <v>2</v>
      </c>
      <c r="B22" s="42">
        <v>5728</v>
      </c>
      <c r="C22" s="45">
        <f t="shared" si="0"/>
        <v>0.0121660082409413</v>
      </c>
      <c r="D22" s="11">
        <f t="shared" si="1"/>
        <v>500</v>
      </c>
      <c r="E22" s="13">
        <f t="shared" si="2"/>
        <v>3095</v>
      </c>
      <c r="F22" s="13">
        <f t="shared" si="3"/>
        <v>3595</v>
      </c>
    </row>
    <row r="23" spans="1:6" ht="12">
      <c r="A23" s="31" t="s">
        <v>3</v>
      </c>
      <c r="B23" s="42">
        <v>216</v>
      </c>
      <c r="C23" s="45">
        <f t="shared" si="0"/>
        <v>0.00045877405377851</v>
      </c>
      <c r="D23" s="11">
        <f t="shared" si="1"/>
        <v>500</v>
      </c>
      <c r="E23" s="13">
        <f t="shared" si="2"/>
        <v>117</v>
      </c>
      <c r="F23" s="13">
        <f t="shared" si="3"/>
        <v>617</v>
      </c>
    </row>
    <row r="24" spans="1:6" ht="12">
      <c r="A24" s="31" t="s">
        <v>394</v>
      </c>
      <c r="B24" s="42">
        <v>80</v>
      </c>
      <c r="C24" s="45">
        <f t="shared" si="0"/>
        <v>0.00016991631621426</v>
      </c>
      <c r="D24" s="11">
        <f t="shared" si="1"/>
        <v>500</v>
      </c>
      <c r="E24" s="13">
        <f>IF(D24&lt;&gt;"",C24*$B$6,"")</f>
        <v>43</v>
      </c>
      <c r="F24" s="13">
        <f>IF(E24&lt;&gt;"",D24+E24,"")</f>
        <v>543</v>
      </c>
    </row>
    <row r="25" spans="1:6" ht="12">
      <c r="A25" s="31" t="s">
        <v>4</v>
      </c>
      <c r="B25" s="42">
        <v>2377</v>
      </c>
      <c r="C25" s="45">
        <f t="shared" si="0"/>
        <v>0.00504863854551633</v>
      </c>
      <c r="D25" s="11">
        <f t="shared" si="1"/>
        <v>500</v>
      </c>
      <c r="E25" s="13">
        <f t="shared" si="2"/>
        <v>1284</v>
      </c>
      <c r="F25" s="13">
        <f t="shared" si="3"/>
        <v>1784</v>
      </c>
    </row>
    <row r="26" spans="1:6" ht="12">
      <c r="A26" s="31" t="s">
        <v>5</v>
      </c>
      <c r="B26" s="42">
        <v>259</v>
      </c>
      <c r="C26" s="45">
        <f t="shared" si="0"/>
        <v>0.00055010407374368</v>
      </c>
      <c r="D26" s="11">
        <f t="shared" si="1"/>
        <v>500</v>
      </c>
      <c r="E26" s="13">
        <f t="shared" si="2"/>
        <v>140</v>
      </c>
      <c r="F26" s="13">
        <f t="shared" si="3"/>
        <v>640</v>
      </c>
    </row>
    <row r="27" spans="1:6" ht="12">
      <c r="A27" s="31" t="s">
        <v>6</v>
      </c>
      <c r="B27" s="42">
        <v>106</v>
      </c>
      <c r="C27" s="45">
        <f t="shared" si="0"/>
        <v>0.0002251391189839</v>
      </c>
      <c r="D27" s="11">
        <f t="shared" si="1"/>
        <v>500</v>
      </c>
      <c r="E27" s="13">
        <f t="shared" si="2"/>
        <v>57</v>
      </c>
      <c r="F27" s="13">
        <f t="shared" si="3"/>
        <v>557</v>
      </c>
    </row>
    <row r="28" spans="1:6" ht="12">
      <c r="A28" s="31" t="s">
        <v>325</v>
      </c>
      <c r="B28" s="42">
        <v>929</v>
      </c>
      <c r="C28" s="45">
        <f t="shared" si="0"/>
        <v>0.00197315322203815</v>
      </c>
      <c r="D28" s="11">
        <f t="shared" si="1"/>
        <v>500</v>
      </c>
      <c r="E28" s="13">
        <f>IF(D28&lt;&gt;"",C28*$B$6,"")</f>
        <v>502</v>
      </c>
      <c r="F28" s="13">
        <f>IF(E28&lt;&gt;"",D28+E28,"")</f>
        <v>1002</v>
      </c>
    </row>
    <row r="29" spans="1:6" ht="12">
      <c r="A29" s="31" t="s">
        <v>7</v>
      </c>
      <c r="B29" s="42">
        <v>1387</v>
      </c>
      <c r="C29" s="45">
        <f t="shared" si="0"/>
        <v>0.00294592413236481</v>
      </c>
      <c r="D29" s="11">
        <f t="shared" si="1"/>
        <v>500</v>
      </c>
      <c r="E29" s="13">
        <f t="shared" si="2"/>
        <v>749</v>
      </c>
      <c r="F29" s="13">
        <f t="shared" si="3"/>
        <v>1249</v>
      </c>
    </row>
    <row r="30" spans="1:6" ht="12">
      <c r="A30" s="31" t="s">
        <v>8</v>
      </c>
      <c r="B30" s="42">
        <v>386</v>
      </c>
      <c r="C30" s="45">
        <f t="shared" si="0"/>
        <v>0.00081984622573383</v>
      </c>
      <c r="D30" s="11">
        <f t="shared" si="1"/>
        <v>500</v>
      </c>
      <c r="E30" s="13">
        <f t="shared" si="2"/>
        <v>209</v>
      </c>
      <c r="F30" s="13">
        <f t="shared" si="3"/>
        <v>709</v>
      </c>
    </row>
    <row r="31" spans="1:6" ht="12">
      <c r="A31" s="31" t="s">
        <v>9</v>
      </c>
      <c r="B31" s="42">
        <v>2090</v>
      </c>
      <c r="C31" s="45">
        <f aca="true" t="shared" si="4" ref="C31:C62">IF(B31&gt;0,B31/$B$299,"")</f>
        <v>0.00443906376109766</v>
      </c>
      <c r="D31" s="11">
        <f aca="true" t="shared" si="5" ref="D31:D41">IF(C31&lt;&gt;"",500,"")</f>
        <v>500</v>
      </c>
      <c r="E31" s="13">
        <f aca="true" t="shared" si="6" ref="E31:E41">IF(D31&lt;&gt;"",C31*$B$6,"")</f>
        <v>1129</v>
      </c>
      <c r="F31" s="13">
        <f aca="true" t="shared" si="7" ref="F31:F41">IF(E31&lt;&gt;"",D31+E31,"")</f>
        <v>1629</v>
      </c>
    </row>
    <row r="32" spans="1:6" ht="12">
      <c r="A32" s="31" t="s">
        <v>10</v>
      </c>
      <c r="B32" s="42">
        <v>550</v>
      </c>
      <c r="C32" s="45">
        <f t="shared" si="4"/>
        <v>0.00116817467397307</v>
      </c>
      <c r="D32" s="11">
        <f t="shared" si="5"/>
        <v>500</v>
      </c>
      <c r="E32" s="13">
        <f t="shared" si="6"/>
        <v>297</v>
      </c>
      <c r="F32" s="13">
        <f t="shared" si="7"/>
        <v>797</v>
      </c>
    </row>
    <row r="33" spans="1:6" ht="12">
      <c r="A33" s="31" t="s">
        <v>11</v>
      </c>
      <c r="B33" s="42">
        <v>55</v>
      </c>
      <c r="C33" s="45">
        <f t="shared" si="4"/>
        <v>0.00011681746739731</v>
      </c>
      <c r="D33" s="11">
        <f t="shared" si="5"/>
        <v>500</v>
      </c>
      <c r="E33" s="13">
        <f t="shared" si="6"/>
        <v>30</v>
      </c>
      <c r="F33" s="13">
        <f t="shared" si="7"/>
        <v>530</v>
      </c>
    </row>
    <row r="34" spans="1:6" ht="12">
      <c r="A34" s="31" t="s">
        <v>12</v>
      </c>
      <c r="B34" s="42">
        <v>274</v>
      </c>
      <c r="C34" s="45">
        <f t="shared" si="4"/>
        <v>0.00058196338303386</v>
      </c>
      <c r="D34" s="11">
        <f t="shared" si="5"/>
        <v>500</v>
      </c>
      <c r="E34" s="13">
        <f t="shared" si="6"/>
        <v>148</v>
      </c>
      <c r="F34" s="13">
        <f t="shared" si="7"/>
        <v>648</v>
      </c>
    </row>
    <row r="35" spans="1:6" ht="12">
      <c r="A35" s="31" t="s">
        <v>326</v>
      </c>
      <c r="B35" s="42">
        <v>186</v>
      </c>
      <c r="C35" s="45">
        <f t="shared" si="4"/>
        <v>0.00039505543519817</v>
      </c>
      <c r="D35" s="11">
        <f t="shared" si="5"/>
        <v>500</v>
      </c>
      <c r="E35" s="13">
        <f>IF(D35&lt;&gt;"",C35*$B$6,"")</f>
        <v>101</v>
      </c>
      <c r="F35" s="13">
        <f>IF(E35&lt;&gt;"",D35+E35,"")</f>
        <v>601</v>
      </c>
    </row>
    <row r="36" spans="1:6" ht="12">
      <c r="A36" s="31" t="s">
        <v>13</v>
      </c>
      <c r="B36" s="42">
        <v>2144</v>
      </c>
      <c r="C36" s="45">
        <f t="shared" si="4"/>
        <v>0.00455375727454229</v>
      </c>
      <c r="D36" s="11">
        <f t="shared" si="5"/>
        <v>500</v>
      </c>
      <c r="E36" s="13">
        <f t="shared" si="6"/>
        <v>1158</v>
      </c>
      <c r="F36" s="13">
        <f t="shared" si="7"/>
        <v>1658</v>
      </c>
    </row>
    <row r="37" spans="1:6" ht="12">
      <c r="A37" s="31" t="s">
        <v>14</v>
      </c>
      <c r="B37" s="42">
        <v>677</v>
      </c>
      <c r="C37" s="45">
        <f t="shared" si="4"/>
        <v>0.00143791682596321</v>
      </c>
      <c r="D37" s="11">
        <f t="shared" si="5"/>
        <v>500</v>
      </c>
      <c r="E37" s="13">
        <f t="shared" si="6"/>
        <v>366</v>
      </c>
      <c r="F37" s="13">
        <f t="shared" si="7"/>
        <v>866</v>
      </c>
    </row>
    <row r="38" spans="1:6" ht="12">
      <c r="A38" s="31" t="s">
        <v>15</v>
      </c>
      <c r="B38" s="42">
        <v>5141</v>
      </c>
      <c r="C38" s="45">
        <f t="shared" si="4"/>
        <v>0.0109192472707192</v>
      </c>
      <c r="D38" s="11">
        <f t="shared" si="5"/>
        <v>500</v>
      </c>
      <c r="E38" s="13">
        <f t="shared" si="6"/>
        <v>2778</v>
      </c>
      <c r="F38" s="13">
        <f t="shared" si="7"/>
        <v>3278</v>
      </c>
    </row>
    <row r="39" spans="1:6" ht="12">
      <c r="A39" s="31" t="s">
        <v>16</v>
      </c>
      <c r="B39" s="42">
        <v>2633</v>
      </c>
      <c r="C39" s="45">
        <f t="shared" si="4"/>
        <v>0.00559237075740198</v>
      </c>
      <c r="D39" s="11">
        <f t="shared" si="5"/>
        <v>500</v>
      </c>
      <c r="E39" s="13">
        <f t="shared" si="6"/>
        <v>1423</v>
      </c>
      <c r="F39" s="13">
        <f t="shared" si="7"/>
        <v>1923</v>
      </c>
    </row>
    <row r="40" spans="1:6" ht="12">
      <c r="A40" s="31" t="s">
        <v>17</v>
      </c>
      <c r="B40" s="42">
        <v>78</v>
      </c>
      <c r="C40" s="45">
        <f t="shared" si="4"/>
        <v>0.00016566840830891</v>
      </c>
      <c r="D40" s="11">
        <f t="shared" si="5"/>
        <v>500</v>
      </c>
      <c r="E40" s="13">
        <f t="shared" si="6"/>
        <v>42</v>
      </c>
      <c r="F40" s="13">
        <f t="shared" si="7"/>
        <v>542</v>
      </c>
    </row>
    <row r="41" spans="1:6" ht="12">
      <c r="A41" s="31" t="s">
        <v>18</v>
      </c>
      <c r="B41" s="42">
        <v>304</v>
      </c>
      <c r="C41" s="45">
        <f t="shared" si="4"/>
        <v>0.00064568200161421</v>
      </c>
      <c r="D41" s="11">
        <f t="shared" si="5"/>
        <v>500</v>
      </c>
      <c r="E41" s="13">
        <f t="shared" si="6"/>
        <v>164</v>
      </c>
      <c r="F41" s="13">
        <f t="shared" si="7"/>
        <v>664</v>
      </c>
    </row>
    <row r="42" spans="1:6" ht="12">
      <c r="A42" s="12" t="s">
        <v>19</v>
      </c>
      <c r="C42" s="45">
        <f t="shared" si="4"/>
      </c>
      <c r="D42" s="11">
        <f>IF(C42&lt;&gt;"",500,"")</f>
      </c>
      <c r="E42" s="13">
        <f>IF(D42&lt;&gt;"",C42*$B$6,"")</f>
      </c>
      <c r="F42" s="13">
        <f>IF(E42&lt;&gt;"",D42+E42,"")</f>
      </c>
    </row>
    <row r="43" spans="1:6" ht="12">
      <c r="A43" s="31" t="s">
        <v>20</v>
      </c>
      <c r="B43" s="42">
        <v>188</v>
      </c>
      <c r="C43" s="45">
        <f t="shared" si="4"/>
        <v>0.00039930334310352</v>
      </c>
      <c r="D43" s="11">
        <f>IF(C43&lt;&gt;"",500,"")</f>
        <v>500</v>
      </c>
      <c r="E43" s="13">
        <f>IF(D43&lt;&gt;"",C43*$B$6,"")</f>
        <v>102</v>
      </c>
      <c r="F43" s="13">
        <f>IF(E43&lt;&gt;"",D43+E43,"")</f>
        <v>602</v>
      </c>
    </row>
    <row r="44" spans="1:6" ht="12">
      <c r="A44" s="31" t="s">
        <v>21</v>
      </c>
      <c r="B44" s="42">
        <v>197</v>
      </c>
      <c r="C44" s="45">
        <f t="shared" si="4"/>
        <v>0.00041841892867763</v>
      </c>
      <c r="D44" s="11">
        <f>IF(C44&lt;&gt;"",500,"")</f>
        <v>500</v>
      </c>
      <c r="E44" s="13">
        <f>IF(D44&lt;&gt;"",C44*$B$6,"")</f>
        <v>106</v>
      </c>
      <c r="F44" s="13">
        <f>IF(E44&lt;&gt;"",D44+E44,"")</f>
        <v>606</v>
      </c>
    </row>
    <row r="45" spans="1:6" ht="12">
      <c r="A45" s="31" t="s">
        <v>22</v>
      </c>
      <c r="B45" s="42">
        <v>3803</v>
      </c>
      <c r="C45" s="45">
        <f t="shared" si="4"/>
        <v>0.0080773968820356</v>
      </c>
      <c r="D45" s="11">
        <f aca="true" t="shared" si="8" ref="D45:D59">IF(C45&lt;&gt;"",500,"")</f>
        <v>500</v>
      </c>
      <c r="E45" s="13">
        <f aca="true" t="shared" si="9" ref="E45:E59">IF(D45&lt;&gt;"",C45*$B$6,"")</f>
        <v>2055</v>
      </c>
      <c r="F45" s="13">
        <f aca="true" t="shared" si="10" ref="F45:F59">IF(E45&lt;&gt;"",D45+E45,"")</f>
        <v>2555</v>
      </c>
    </row>
    <row r="46" spans="1:6" ht="12">
      <c r="A46" s="31" t="s">
        <v>23</v>
      </c>
      <c r="B46" s="42">
        <v>2376</v>
      </c>
      <c r="C46" s="45">
        <f t="shared" si="4"/>
        <v>0.00504651459156366</v>
      </c>
      <c r="D46" s="11">
        <f t="shared" si="8"/>
        <v>500</v>
      </c>
      <c r="E46" s="13">
        <f t="shared" si="9"/>
        <v>1284</v>
      </c>
      <c r="F46" s="13">
        <f t="shared" si="10"/>
        <v>1784</v>
      </c>
    </row>
    <row r="47" spans="1:6" ht="12">
      <c r="A47" s="31" t="s">
        <v>24</v>
      </c>
      <c r="B47" s="42">
        <v>1398</v>
      </c>
      <c r="C47" s="45">
        <f t="shared" si="4"/>
        <v>0.00296928762584427</v>
      </c>
      <c r="D47" s="11">
        <f t="shared" si="8"/>
        <v>500</v>
      </c>
      <c r="E47" s="13">
        <f t="shared" si="9"/>
        <v>755</v>
      </c>
      <c r="F47" s="13">
        <f t="shared" si="10"/>
        <v>1255</v>
      </c>
    </row>
    <row r="48" spans="1:6" ht="12">
      <c r="A48" s="31" t="s">
        <v>25</v>
      </c>
      <c r="B48" s="42">
        <v>172</v>
      </c>
      <c r="C48" s="45">
        <f t="shared" si="4"/>
        <v>0.00036532007986067</v>
      </c>
      <c r="D48" s="11">
        <f t="shared" si="8"/>
        <v>500</v>
      </c>
      <c r="E48" s="13">
        <f t="shared" si="9"/>
        <v>93</v>
      </c>
      <c r="F48" s="13">
        <f t="shared" si="10"/>
        <v>593</v>
      </c>
    </row>
    <row r="49" spans="1:6" ht="12">
      <c r="A49" s="31" t="s">
        <v>26</v>
      </c>
      <c r="B49" s="42">
        <v>87736</v>
      </c>
      <c r="C49" s="45">
        <f t="shared" si="4"/>
        <v>0.186347223992184</v>
      </c>
      <c r="D49" s="11">
        <f t="shared" si="8"/>
        <v>500</v>
      </c>
      <c r="E49" s="13">
        <f>IF(D49&lt;&gt;"",C49*$B$6,"")+3</f>
        <v>47410</v>
      </c>
      <c r="F49" s="13">
        <f>IF(E49&lt;&gt;"",D49+E49,"")</f>
        <v>47910</v>
      </c>
    </row>
    <row r="50" spans="1:6" ht="12">
      <c r="A50" s="31" t="s">
        <v>27</v>
      </c>
      <c r="B50" s="42">
        <v>2849</v>
      </c>
      <c r="C50" s="45">
        <f t="shared" si="4"/>
        <v>0.00605114481118049</v>
      </c>
      <c r="D50" s="11">
        <f t="shared" si="8"/>
        <v>500</v>
      </c>
      <c r="E50" s="13">
        <f t="shared" si="9"/>
        <v>1539</v>
      </c>
      <c r="F50" s="13">
        <f t="shared" si="10"/>
        <v>2039</v>
      </c>
    </row>
    <row r="51" spans="1:6" ht="12">
      <c r="A51" s="31" t="s">
        <v>28</v>
      </c>
      <c r="B51" s="42">
        <v>1507</v>
      </c>
      <c r="C51" s="45">
        <f t="shared" si="4"/>
        <v>0.00320079860668621</v>
      </c>
      <c r="D51" s="11">
        <f t="shared" si="8"/>
        <v>500</v>
      </c>
      <c r="E51" s="13">
        <f t="shared" si="9"/>
        <v>814</v>
      </c>
      <c r="F51" s="13">
        <f t="shared" si="10"/>
        <v>1314</v>
      </c>
    </row>
    <row r="52" spans="1:6" ht="12">
      <c r="A52" s="31" t="s">
        <v>29</v>
      </c>
      <c r="B52" s="42">
        <v>2004</v>
      </c>
      <c r="C52" s="45">
        <f t="shared" si="4"/>
        <v>0.00425640372116733</v>
      </c>
      <c r="D52" s="11">
        <f t="shared" si="8"/>
        <v>500</v>
      </c>
      <c r="E52" s="13">
        <f t="shared" si="9"/>
        <v>1083</v>
      </c>
      <c r="F52" s="13">
        <f t="shared" si="10"/>
        <v>1583</v>
      </c>
    </row>
    <row r="53" spans="1:6" ht="12">
      <c r="A53" s="31" t="s">
        <v>30</v>
      </c>
      <c r="B53" s="42">
        <v>2870</v>
      </c>
      <c r="C53" s="45">
        <f t="shared" si="4"/>
        <v>0.00609574784418674</v>
      </c>
      <c r="D53" s="11">
        <f t="shared" si="8"/>
        <v>500</v>
      </c>
      <c r="E53" s="13">
        <f t="shared" si="9"/>
        <v>1551</v>
      </c>
      <c r="F53" s="13">
        <f t="shared" si="10"/>
        <v>2051</v>
      </c>
    </row>
    <row r="54" spans="1:6" ht="12">
      <c r="A54" s="31" t="s">
        <v>31</v>
      </c>
      <c r="B54" s="42">
        <v>2174</v>
      </c>
      <c r="C54" s="45">
        <f t="shared" si="4"/>
        <v>0.00461747589312264</v>
      </c>
      <c r="D54" s="11">
        <f t="shared" si="8"/>
        <v>500</v>
      </c>
      <c r="E54" s="13">
        <f t="shared" si="9"/>
        <v>1175</v>
      </c>
      <c r="F54" s="13">
        <f t="shared" si="10"/>
        <v>1675</v>
      </c>
    </row>
    <row r="55" spans="1:6" ht="12">
      <c r="A55" s="31" t="s">
        <v>32</v>
      </c>
      <c r="B55" s="42">
        <v>4573</v>
      </c>
      <c r="C55" s="45">
        <f t="shared" si="4"/>
        <v>0.00971284142559789</v>
      </c>
      <c r="D55" s="11">
        <f t="shared" si="8"/>
        <v>500</v>
      </c>
      <c r="E55" s="13">
        <f t="shared" si="9"/>
        <v>2471</v>
      </c>
      <c r="F55" s="13">
        <f t="shared" si="10"/>
        <v>2971</v>
      </c>
    </row>
    <row r="56" spans="1:6" ht="12">
      <c r="A56" s="31" t="s">
        <v>33</v>
      </c>
      <c r="B56" s="42">
        <v>246</v>
      </c>
      <c r="C56" s="45">
        <f t="shared" si="4"/>
        <v>0.00052249267235886</v>
      </c>
      <c r="D56" s="11">
        <f t="shared" si="8"/>
        <v>500</v>
      </c>
      <c r="E56" s="13">
        <f t="shared" si="9"/>
        <v>133</v>
      </c>
      <c r="F56" s="13">
        <f t="shared" si="10"/>
        <v>633</v>
      </c>
    </row>
    <row r="57" spans="1:6" ht="12">
      <c r="A57" s="12" t="s">
        <v>34</v>
      </c>
      <c r="C57" s="45">
        <f t="shared" si="4"/>
      </c>
      <c r="D57" s="11">
        <f t="shared" si="8"/>
      </c>
      <c r="E57" s="13">
        <f t="shared" si="9"/>
      </c>
      <c r="F57" s="13">
        <f t="shared" si="10"/>
      </c>
    </row>
    <row r="58" spans="1:6" ht="12">
      <c r="A58" s="31" t="s">
        <v>35</v>
      </c>
      <c r="B58" s="42">
        <v>151</v>
      </c>
      <c r="C58" s="45">
        <f t="shared" si="4"/>
        <v>0.00032071704685442</v>
      </c>
      <c r="D58" s="11">
        <f t="shared" si="8"/>
        <v>500</v>
      </c>
      <c r="E58" s="13">
        <f t="shared" si="9"/>
        <v>82</v>
      </c>
      <c r="F58" s="13">
        <f t="shared" si="10"/>
        <v>582</v>
      </c>
    </row>
    <row r="59" spans="1:6" ht="12">
      <c r="A59" s="31" t="s">
        <v>36</v>
      </c>
      <c r="B59" s="42">
        <v>400</v>
      </c>
      <c r="C59" s="45">
        <f t="shared" si="4"/>
        <v>0.00084958158107132</v>
      </c>
      <c r="D59" s="11">
        <f t="shared" si="8"/>
        <v>500</v>
      </c>
      <c r="E59" s="13">
        <f t="shared" si="9"/>
        <v>216</v>
      </c>
      <c r="F59" s="13">
        <f t="shared" si="10"/>
        <v>716</v>
      </c>
    </row>
    <row r="60" spans="1:6" ht="12">
      <c r="A60" s="31" t="s">
        <v>37</v>
      </c>
      <c r="B60" s="42">
        <v>994</v>
      </c>
      <c r="C60" s="45">
        <f t="shared" si="4"/>
        <v>0.00211121022896224</v>
      </c>
      <c r="D60" s="11">
        <f aca="true" t="shared" si="11" ref="D60:D76">IF(C60&lt;&gt;"",500,"")</f>
        <v>500</v>
      </c>
      <c r="E60" s="13">
        <f aca="true" t="shared" si="12" ref="E60:E76">IF(D60&lt;&gt;"",C60*$B$6,"")</f>
        <v>537</v>
      </c>
      <c r="F60" s="13">
        <f aca="true" t="shared" si="13" ref="F60:F76">IF(E60&lt;&gt;"",D60+E60,"")</f>
        <v>1037</v>
      </c>
    </row>
    <row r="61" spans="1:6" ht="12">
      <c r="A61" s="31" t="s">
        <v>38</v>
      </c>
      <c r="B61" s="42">
        <v>424</v>
      </c>
      <c r="C61" s="45">
        <f t="shared" si="4"/>
        <v>0.0009005564759356</v>
      </c>
      <c r="D61" s="11">
        <f t="shared" si="11"/>
        <v>500</v>
      </c>
      <c r="E61" s="13">
        <f t="shared" si="12"/>
        <v>229</v>
      </c>
      <c r="F61" s="13">
        <f t="shared" si="13"/>
        <v>729</v>
      </c>
    </row>
    <row r="62" spans="1:6" ht="12">
      <c r="A62" s="31" t="s">
        <v>39</v>
      </c>
      <c r="B62" s="42">
        <v>301</v>
      </c>
      <c r="C62" s="45">
        <f t="shared" si="4"/>
        <v>0.00063931013975617</v>
      </c>
      <c r="D62" s="11">
        <f t="shared" si="11"/>
        <v>500</v>
      </c>
      <c r="E62" s="13">
        <f t="shared" si="12"/>
        <v>163</v>
      </c>
      <c r="F62" s="13">
        <f t="shared" si="13"/>
        <v>663</v>
      </c>
    </row>
    <row r="63" spans="1:6" ht="12">
      <c r="A63" s="31" t="s">
        <v>40</v>
      </c>
      <c r="B63" s="42">
        <v>242</v>
      </c>
      <c r="C63" s="45">
        <f aca="true" t="shared" si="14" ref="C63:C94">IF(B63&gt;0,B63/$B$299,"")</f>
        <v>0.00051399685654815</v>
      </c>
      <c r="D63" s="11">
        <f t="shared" si="11"/>
        <v>500</v>
      </c>
      <c r="E63" s="13">
        <f t="shared" si="12"/>
        <v>131</v>
      </c>
      <c r="F63" s="13">
        <f t="shared" si="13"/>
        <v>631</v>
      </c>
    </row>
    <row r="64" spans="1:6" ht="12">
      <c r="A64" s="31" t="s">
        <v>41</v>
      </c>
      <c r="B64" s="42">
        <v>348</v>
      </c>
      <c r="C64" s="45">
        <f t="shared" si="14"/>
        <v>0.00073913597553205</v>
      </c>
      <c r="D64" s="11">
        <f t="shared" si="11"/>
        <v>500</v>
      </c>
      <c r="E64" s="13">
        <f t="shared" si="12"/>
        <v>188</v>
      </c>
      <c r="F64" s="13">
        <f t="shared" si="13"/>
        <v>688</v>
      </c>
    </row>
    <row r="65" spans="1:6" ht="12">
      <c r="A65" s="31" t="s">
        <v>42</v>
      </c>
      <c r="B65" s="42">
        <v>122</v>
      </c>
      <c r="C65" s="45">
        <f t="shared" si="14"/>
        <v>0.00025912238222675</v>
      </c>
      <c r="D65" s="11">
        <f t="shared" si="11"/>
        <v>500</v>
      </c>
      <c r="E65" s="13">
        <f t="shared" si="12"/>
        <v>66</v>
      </c>
      <c r="F65" s="13">
        <f t="shared" si="13"/>
        <v>566</v>
      </c>
    </row>
    <row r="66" spans="1:6" ht="12">
      <c r="A66" s="31" t="s">
        <v>327</v>
      </c>
      <c r="B66" s="42">
        <v>62</v>
      </c>
      <c r="C66" s="45">
        <f t="shared" si="14"/>
        <v>0.00013168514506606</v>
      </c>
      <c r="D66" s="11">
        <f t="shared" si="11"/>
        <v>500</v>
      </c>
      <c r="E66" s="13">
        <f>IF(D66&lt;&gt;"",C66*$B$6,"")</f>
        <v>34</v>
      </c>
      <c r="F66" s="13">
        <f>IF(E66&lt;&gt;"",D66+E66,"")</f>
        <v>534</v>
      </c>
    </row>
    <row r="67" spans="1:6" ht="12">
      <c r="A67" s="31" t="s">
        <v>328</v>
      </c>
      <c r="B67" s="42">
        <v>178</v>
      </c>
      <c r="C67" s="45">
        <f t="shared" si="14"/>
        <v>0.00037806380357674</v>
      </c>
      <c r="D67" s="11">
        <f t="shared" si="11"/>
        <v>500</v>
      </c>
      <c r="E67" s="13">
        <f>IF(D67&lt;&gt;"",C67*$B$6,"")</f>
        <v>96</v>
      </c>
      <c r="F67" s="13">
        <f>IF(E67&lt;&gt;"",D67+E67,"")</f>
        <v>596</v>
      </c>
    </row>
    <row r="68" spans="1:6" ht="12">
      <c r="A68" s="31" t="s">
        <v>43</v>
      </c>
      <c r="B68" s="42">
        <v>165</v>
      </c>
      <c r="C68" s="45">
        <f t="shared" si="14"/>
        <v>0.00035045240219192</v>
      </c>
      <c r="D68" s="11">
        <f t="shared" si="11"/>
        <v>500</v>
      </c>
      <c r="E68" s="13">
        <f t="shared" si="12"/>
        <v>89</v>
      </c>
      <c r="F68" s="13">
        <f t="shared" si="13"/>
        <v>589</v>
      </c>
    </row>
    <row r="69" spans="1:6" ht="12">
      <c r="A69" s="31" t="s">
        <v>44</v>
      </c>
      <c r="B69" s="42">
        <v>313</v>
      </c>
      <c r="C69" s="45">
        <f t="shared" si="14"/>
        <v>0.00066479758718831</v>
      </c>
      <c r="D69" s="11">
        <f t="shared" si="11"/>
        <v>500</v>
      </c>
      <c r="E69" s="13">
        <f t="shared" si="12"/>
        <v>169</v>
      </c>
      <c r="F69" s="13">
        <f t="shared" si="13"/>
        <v>669</v>
      </c>
    </row>
    <row r="70" spans="1:6" ht="12">
      <c r="A70" s="31" t="s">
        <v>45</v>
      </c>
      <c r="B70" s="42">
        <v>1080</v>
      </c>
      <c r="C70" s="45">
        <f t="shared" si="14"/>
        <v>0.00229387026889257</v>
      </c>
      <c r="D70" s="11">
        <f t="shared" si="11"/>
        <v>500</v>
      </c>
      <c r="E70" s="13">
        <f t="shared" si="12"/>
        <v>584</v>
      </c>
      <c r="F70" s="13">
        <f t="shared" si="13"/>
        <v>1084</v>
      </c>
    </row>
    <row r="71" spans="1:6" ht="12">
      <c r="A71" s="31" t="s">
        <v>46</v>
      </c>
      <c r="B71" s="42">
        <v>105</v>
      </c>
      <c r="C71" s="45">
        <f t="shared" si="14"/>
        <v>0.00022301516503122</v>
      </c>
      <c r="D71" s="11">
        <f t="shared" si="11"/>
        <v>500</v>
      </c>
      <c r="E71" s="13">
        <f t="shared" si="12"/>
        <v>57</v>
      </c>
      <c r="F71" s="13">
        <f t="shared" si="13"/>
        <v>557</v>
      </c>
    </row>
    <row r="72" spans="1:6" ht="12">
      <c r="A72" s="31" t="s">
        <v>47</v>
      </c>
      <c r="B72" s="42">
        <v>1738</v>
      </c>
      <c r="C72" s="45">
        <f t="shared" si="14"/>
        <v>0.0036914319697549</v>
      </c>
      <c r="D72" s="11">
        <f t="shared" si="11"/>
        <v>500</v>
      </c>
      <c r="E72" s="13">
        <f t="shared" si="12"/>
        <v>939</v>
      </c>
      <c r="F72" s="13">
        <f t="shared" si="13"/>
        <v>1439</v>
      </c>
    </row>
    <row r="73" spans="1:6" ht="12">
      <c r="A73" s="31" t="s">
        <v>48</v>
      </c>
      <c r="B73" s="42">
        <v>916</v>
      </c>
      <c r="C73" s="45">
        <f t="shared" si="14"/>
        <v>0.00194554182065333</v>
      </c>
      <c r="D73" s="11">
        <f t="shared" si="11"/>
        <v>500</v>
      </c>
      <c r="E73" s="13">
        <f t="shared" si="12"/>
        <v>495</v>
      </c>
      <c r="F73" s="13">
        <f t="shared" si="13"/>
        <v>995</v>
      </c>
    </row>
    <row r="74" spans="1:6" ht="12">
      <c r="A74" s="31" t="s">
        <v>49</v>
      </c>
      <c r="B74" s="42">
        <v>116</v>
      </c>
      <c r="C74" s="45">
        <f t="shared" si="14"/>
        <v>0.00024637865851068</v>
      </c>
      <c r="D74" s="11">
        <f t="shared" si="11"/>
        <v>500</v>
      </c>
      <c r="E74" s="13">
        <f t="shared" si="12"/>
        <v>63</v>
      </c>
      <c r="F74" s="13">
        <f t="shared" si="13"/>
        <v>563</v>
      </c>
    </row>
    <row r="75" spans="1:6" ht="12">
      <c r="A75" s="31" t="s">
        <v>50</v>
      </c>
      <c r="B75" s="42">
        <v>91</v>
      </c>
      <c r="C75" s="45">
        <f t="shared" si="14"/>
        <v>0.00019327980969373</v>
      </c>
      <c r="D75" s="11">
        <f t="shared" si="11"/>
        <v>500</v>
      </c>
      <c r="E75" s="13">
        <f t="shared" si="12"/>
        <v>49</v>
      </c>
      <c r="F75" s="13">
        <f t="shared" si="13"/>
        <v>549</v>
      </c>
    </row>
    <row r="76" spans="1:6" ht="12">
      <c r="A76" s="31" t="s">
        <v>51</v>
      </c>
      <c r="B76" s="42">
        <v>254</v>
      </c>
      <c r="C76" s="45">
        <f t="shared" si="14"/>
        <v>0.00053948430398029</v>
      </c>
      <c r="D76" s="11">
        <f t="shared" si="11"/>
        <v>500</v>
      </c>
      <c r="E76" s="13">
        <f t="shared" si="12"/>
        <v>137</v>
      </c>
      <c r="F76" s="13">
        <f t="shared" si="13"/>
        <v>637</v>
      </c>
    </row>
    <row r="77" spans="1:6" ht="12">
      <c r="A77" s="31" t="s">
        <v>52</v>
      </c>
      <c r="B77" s="42">
        <v>153</v>
      </c>
      <c r="C77" s="45">
        <f t="shared" si="14"/>
        <v>0.00032496495475978</v>
      </c>
      <c r="D77" s="11">
        <f aca="true" t="shared" si="15" ref="D77:D92">IF(C77&lt;&gt;"",500,"")</f>
        <v>500</v>
      </c>
      <c r="E77" s="13">
        <f aca="true" t="shared" si="16" ref="E77:E92">IF(D77&lt;&gt;"",C77*$B$6,"")</f>
        <v>83</v>
      </c>
      <c r="F77" s="13">
        <f aca="true" t="shared" si="17" ref="F77:F92">IF(E77&lt;&gt;"",D77+E77,"")</f>
        <v>583</v>
      </c>
    </row>
    <row r="78" spans="1:6" ht="12">
      <c r="A78" s="31" t="s">
        <v>53</v>
      </c>
      <c r="B78" s="42">
        <v>205</v>
      </c>
      <c r="C78" s="45">
        <f t="shared" si="14"/>
        <v>0.00043541056029905</v>
      </c>
      <c r="D78" s="11">
        <f t="shared" si="15"/>
        <v>500</v>
      </c>
      <c r="E78" s="13">
        <f t="shared" si="16"/>
        <v>111</v>
      </c>
      <c r="F78" s="13">
        <f t="shared" si="17"/>
        <v>611</v>
      </c>
    </row>
    <row r="79" spans="1:6" ht="12">
      <c r="A79" s="31" t="s">
        <v>54</v>
      </c>
      <c r="B79" s="42">
        <v>54</v>
      </c>
      <c r="C79" s="45">
        <f t="shared" si="14"/>
        <v>0.00011469351344463</v>
      </c>
      <c r="D79" s="11">
        <f t="shared" si="15"/>
        <v>500</v>
      </c>
      <c r="E79" s="13">
        <f t="shared" si="16"/>
        <v>29</v>
      </c>
      <c r="F79" s="13">
        <f t="shared" si="17"/>
        <v>529</v>
      </c>
    </row>
    <row r="80" spans="1:6" ht="12">
      <c r="A80" s="31" t="s">
        <v>55</v>
      </c>
      <c r="B80" s="42">
        <v>110</v>
      </c>
      <c r="C80" s="45">
        <f t="shared" si="14"/>
        <v>0.00023363493479461</v>
      </c>
      <c r="D80" s="11">
        <f t="shared" si="15"/>
        <v>500</v>
      </c>
      <c r="E80" s="13">
        <f t="shared" si="16"/>
        <v>59</v>
      </c>
      <c r="F80" s="13">
        <f t="shared" si="17"/>
        <v>559</v>
      </c>
    </row>
    <row r="81" spans="1:6" ht="12">
      <c r="A81" s="31" t="s">
        <v>56</v>
      </c>
      <c r="B81" s="42">
        <v>546</v>
      </c>
      <c r="C81" s="45">
        <f t="shared" si="14"/>
        <v>0.00115967885816236</v>
      </c>
      <c r="D81" s="11">
        <f t="shared" si="15"/>
        <v>500</v>
      </c>
      <c r="E81" s="13">
        <f t="shared" si="16"/>
        <v>295</v>
      </c>
      <c r="F81" s="13">
        <f t="shared" si="17"/>
        <v>795</v>
      </c>
    </row>
    <row r="82" spans="1:6" ht="12">
      <c r="A82" s="31" t="s">
        <v>57</v>
      </c>
      <c r="B82" s="42">
        <v>230</v>
      </c>
      <c r="C82" s="45">
        <f t="shared" si="14"/>
        <v>0.00048850940911601</v>
      </c>
      <c r="D82" s="11">
        <f t="shared" si="15"/>
        <v>500</v>
      </c>
      <c r="E82" s="13">
        <f t="shared" si="16"/>
        <v>124</v>
      </c>
      <c r="F82" s="13">
        <f t="shared" si="17"/>
        <v>624</v>
      </c>
    </row>
    <row r="83" spans="1:6" ht="12">
      <c r="A83" s="31" t="s">
        <v>58</v>
      </c>
      <c r="B83" s="42">
        <v>50</v>
      </c>
      <c r="C83" s="45">
        <f t="shared" si="14"/>
        <v>0.00010619769763392</v>
      </c>
      <c r="D83" s="11">
        <f t="shared" si="15"/>
        <v>500</v>
      </c>
      <c r="E83" s="13">
        <f t="shared" si="16"/>
        <v>27</v>
      </c>
      <c r="F83" s="13">
        <f t="shared" si="17"/>
        <v>527</v>
      </c>
    </row>
    <row r="84" spans="1:6" ht="12">
      <c r="A84" s="31" t="s">
        <v>59</v>
      </c>
      <c r="B84" s="42">
        <v>78</v>
      </c>
      <c r="C84" s="45">
        <f t="shared" si="14"/>
        <v>0.00016566840830891</v>
      </c>
      <c r="D84" s="11">
        <f t="shared" si="15"/>
        <v>500</v>
      </c>
      <c r="E84" s="13">
        <f t="shared" si="16"/>
        <v>42</v>
      </c>
      <c r="F84" s="13">
        <f t="shared" si="17"/>
        <v>542</v>
      </c>
    </row>
    <row r="85" spans="1:6" ht="12">
      <c r="A85" s="31" t="s">
        <v>60</v>
      </c>
      <c r="B85" s="42">
        <v>2173</v>
      </c>
      <c r="C85" s="45">
        <f t="shared" si="14"/>
        <v>0.00461535193916996</v>
      </c>
      <c r="D85" s="11">
        <f t="shared" si="15"/>
        <v>500</v>
      </c>
      <c r="E85" s="13">
        <f t="shared" si="16"/>
        <v>1174</v>
      </c>
      <c r="F85" s="13">
        <f t="shared" si="17"/>
        <v>1674</v>
      </c>
    </row>
    <row r="86" spans="1:6" ht="12">
      <c r="A86" s="31" t="s">
        <v>61</v>
      </c>
      <c r="B86" s="42">
        <v>191</v>
      </c>
      <c r="C86" s="45">
        <f t="shared" si="14"/>
        <v>0.00040567520496156</v>
      </c>
      <c r="D86" s="11">
        <f t="shared" si="15"/>
        <v>500</v>
      </c>
      <c r="E86" s="13">
        <f t="shared" si="16"/>
        <v>103</v>
      </c>
      <c r="F86" s="13">
        <f t="shared" si="17"/>
        <v>603</v>
      </c>
    </row>
    <row r="87" spans="1:6" ht="12">
      <c r="A87" s="31" t="s">
        <v>62</v>
      </c>
      <c r="B87" s="42">
        <v>1144</v>
      </c>
      <c r="C87" s="45">
        <f t="shared" si="14"/>
        <v>0.00242980332186398</v>
      </c>
      <c r="D87" s="11">
        <f t="shared" si="15"/>
        <v>500</v>
      </c>
      <c r="E87" s="13">
        <f t="shared" si="16"/>
        <v>618</v>
      </c>
      <c r="F87" s="13">
        <f t="shared" si="17"/>
        <v>1118</v>
      </c>
    </row>
    <row r="88" spans="1:6" ht="12">
      <c r="A88" s="31" t="s">
        <v>63</v>
      </c>
      <c r="B88" s="42">
        <v>52</v>
      </c>
      <c r="C88" s="45">
        <f t="shared" si="14"/>
        <v>0.00011044560553927</v>
      </c>
      <c r="D88" s="11">
        <f t="shared" si="15"/>
        <v>500</v>
      </c>
      <c r="E88" s="13">
        <f t="shared" si="16"/>
        <v>28</v>
      </c>
      <c r="F88" s="13">
        <f t="shared" si="17"/>
        <v>528</v>
      </c>
    </row>
    <row r="89" spans="1:6" ht="12">
      <c r="A89" s="31" t="s">
        <v>329</v>
      </c>
      <c r="B89" s="42">
        <v>75</v>
      </c>
      <c r="C89" s="45">
        <f t="shared" si="14"/>
        <v>0.00015929654645087</v>
      </c>
      <c r="D89" s="11">
        <f t="shared" si="15"/>
        <v>500</v>
      </c>
      <c r="E89" s="13">
        <f>IF(D89&lt;&gt;"",C89*$B$6,"")</f>
        <v>41</v>
      </c>
      <c r="F89" s="13">
        <f>IF(E89&lt;&gt;"",D89+E89,"")</f>
        <v>541</v>
      </c>
    </row>
    <row r="90" spans="1:6" ht="12">
      <c r="A90" s="31" t="s">
        <v>64</v>
      </c>
      <c r="B90" s="42">
        <v>303</v>
      </c>
      <c r="C90" s="45">
        <f t="shared" si="14"/>
        <v>0.00064355804766153</v>
      </c>
      <c r="D90" s="11">
        <f t="shared" si="15"/>
        <v>500</v>
      </c>
      <c r="E90" s="13">
        <f t="shared" si="16"/>
        <v>164</v>
      </c>
      <c r="F90" s="13">
        <f t="shared" si="17"/>
        <v>664</v>
      </c>
    </row>
    <row r="91" spans="1:6" ht="12">
      <c r="A91" s="31" t="s">
        <v>65</v>
      </c>
      <c r="B91" s="42">
        <v>136</v>
      </c>
      <c r="C91" s="45">
        <f t="shared" si="14"/>
        <v>0.00028885773756425</v>
      </c>
      <c r="D91" s="11">
        <f t="shared" si="15"/>
        <v>500</v>
      </c>
      <c r="E91" s="13">
        <f t="shared" si="16"/>
        <v>73</v>
      </c>
      <c r="F91" s="13">
        <f t="shared" si="17"/>
        <v>573</v>
      </c>
    </row>
    <row r="92" spans="1:6" ht="12">
      <c r="A92" s="31" t="s">
        <v>66</v>
      </c>
      <c r="B92" s="42">
        <v>300</v>
      </c>
      <c r="C92" s="45">
        <f t="shared" si="14"/>
        <v>0.00063718618580349</v>
      </c>
      <c r="D92" s="11">
        <f t="shared" si="15"/>
        <v>500</v>
      </c>
      <c r="E92" s="13">
        <f t="shared" si="16"/>
        <v>162</v>
      </c>
      <c r="F92" s="13">
        <f t="shared" si="17"/>
        <v>662</v>
      </c>
    </row>
    <row r="93" spans="1:6" ht="12">
      <c r="A93" s="31" t="s">
        <v>330</v>
      </c>
      <c r="B93" s="42">
        <v>83</v>
      </c>
      <c r="C93" s="45">
        <f t="shared" si="14"/>
        <v>0.0001762881780723</v>
      </c>
      <c r="D93" s="11">
        <f aca="true" t="shared" si="18" ref="D93:D107">IF(C93&lt;&gt;"",500,"")</f>
        <v>500</v>
      </c>
      <c r="E93" s="13">
        <f aca="true" t="shared" si="19" ref="E93:E107">IF(D93&lt;&gt;"",C93*$B$6,"")</f>
        <v>45</v>
      </c>
      <c r="F93" s="13">
        <f aca="true" t="shared" si="20" ref="F93:F107">IF(E93&lt;&gt;"",D93+E93,"")</f>
        <v>545</v>
      </c>
    </row>
    <row r="94" spans="1:6" ht="12">
      <c r="A94" s="31" t="s">
        <v>331</v>
      </c>
      <c r="B94" s="42">
        <v>106</v>
      </c>
      <c r="C94" s="45">
        <f t="shared" si="14"/>
        <v>0.0002251391189839</v>
      </c>
      <c r="D94" s="11">
        <f t="shared" si="18"/>
        <v>500</v>
      </c>
      <c r="E94" s="13">
        <f t="shared" si="19"/>
        <v>57</v>
      </c>
      <c r="F94" s="13">
        <f t="shared" si="20"/>
        <v>557</v>
      </c>
    </row>
    <row r="95" spans="1:6" ht="12">
      <c r="A95" s="31" t="s">
        <v>332</v>
      </c>
      <c r="B95" s="42">
        <v>140</v>
      </c>
      <c r="C95" s="45">
        <f aca="true" t="shared" si="21" ref="C95:C107">IF(B95&gt;0,B95/$B$299,"")</f>
        <v>0.00029735355337496</v>
      </c>
      <c r="D95" s="11">
        <f t="shared" si="18"/>
        <v>500</v>
      </c>
      <c r="E95" s="13">
        <f t="shared" si="19"/>
        <v>76</v>
      </c>
      <c r="F95" s="13">
        <f t="shared" si="20"/>
        <v>576</v>
      </c>
    </row>
    <row r="96" spans="1:6" ht="12">
      <c r="A96" s="31" t="s">
        <v>333</v>
      </c>
      <c r="B96" s="42">
        <v>1106</v>
      </c>
      <c r="C96" s="45">
        <f t="shared" si="21"/>
        <v>0.00234909307166221</v>
      </c>
      <c r="D96" s="11">
        <f t="shared" si="18"/>
        <v>500</v>
      </c>
      <c r="E96" s="13">
        <f t="shared" si="19"/>
        <v>598</v>
      </c>
      <c r="F96" s="13">
        <f t="shared" si="20"/>
        <v>1098</v>
      </c>
    </row>
    <row r="97" spans="1:6" ht="12">
      <c r="A97" s="12" t="s">
        <v>334</v>
      </c>
      <c r="C97" s="45">
        <f t="shared" si="21"/>
      </c>
      <c r="D97" s="11">
        <f t="shared" si="18"/>
      </c>
      <c r="E97" s="13">
        <f t="shared" si="19"/>
      </c>
      <c r="F97" s="13">
        <f t="shared" si="20"/>
      </c>
    </row>
    <row r="98" spans="1:6" ht="12">
      <c r="A98" s="31" t="s">
        <v>335</v>
      </c>
      <c r="B98" s="42">
        <v>693</v>
      </c>
      <c r="C98" s="45">
        <f t="shared" si="21"/>
        <v>0.00147190008920607</v>
      </c>
      <c r="D98" s="11">
        <f t="shared" si="18"/>
        <v>500</v>
      </c>
      <c r="E98" s="13">
        <f t="shared" si="19"/>
        <v>374</v>
      </c>
      <c r="F98" s="13">
        <f t="shared" si="20"/>
        <v>874</v>
      </c>
    </row>
    <row r="99" spans="1:6" ht="12">
      <c r="A99" s="31" t="s">
        <v>336</v>
      </c>
      <c r="B99" s="42">
        <v>509</v>
      </c>
      <c r="C99" s="45">
        <f t="shared" si="21"/>
        <v>0.00108109256191326</v>
      </c>
      <c r="D99" s="11">
        <f t="shared" si="18"/>
        <v>500</v>
      </c>
      <c r="E99" s="13">
        <f t="shared" si="19"/>
        <v>275</v>
      </c>
      <c r="F99" s="13">
        <f t="shared" si="20"/>
        <v>775</v>
      </c>
    </row>
    <row r="100" spans="1:6" ht="12">
      <c r="A100" s="12" t="s">
        <v>337</v>
      </c>
      <c r="C100" s="45">
        <f t="shared" si="21"/>
      </c>
      <c r="D100" s="11">
        <f t="shared" si="18"/>
      </c>
      <c r="E100" s="13">
        <f t="shared" si="19"/>
      </c>
      <c r="F100" s="13">
        <f t="shared" si="20"/>
      </c>
    </row>
    <row r="101" spans="1:6" ht="12">
      <c r="A101" s="31" t="s">
        <v>338</v>
      </c>
      <c r="B101" s="42">
        <v>206</v>
      </c>
      <c r="C101" s="45">
        <f t="shared" si="21"/>
        <v>0.00043753451425173</v>
      </c>
      <c r="D101" s="11">
        <f t="shared" si="18"/>
        <v>500</v>
      </c>
      <c r="E101" s="13">
        <f t="shared" si="19"/>
        <v>111</v>
      </c>
      <c r="F101" s="13">
        <f t="shared" si="20"/>
        <v>611</v>
      </c>
    </row>
    <row r="102" spans="1:6" ht="12">
      <c r="A102" s="31" t="s">
        <v>339</v>
      </c>
      <c r="B102" s="42">
        <v>930</v>
      </c>
      <c r="C102" s="45">
        <f t="shared" si="21"/>
        <v>0.00197527717599082</v>
      </c>
      <c r="D102" s="11">
        <f t="shared" si="18"/>
        <v>500</v>
      </c>
      <c r="E102" s="13">
        <f t="shared" si="19"/>
        <v>503</v>
      </c>
      <c r="F102" s="13">
        <f t="shared" si="20"/>
        <v>1003</v>
      </c>
    </row>
    <row r="103" spans="1:6" ht="12">
      <c r="A103" s="12" t="s">
        <v>340</v>
      </c>
      <c r="C103" s="45">
        <f t="shared" si="21"/>
      </c>
      <c r="D103" s="11">
        <f t="shared" si="18"/>
      </c>
      <c r="E103" s="13">
        <f t="shared" si="19"/>
      </c>
      <c r="F103" s="13">
        <f t="shared" si="20"/>
      </c>
    </row>
    <row r="104" spans="1:6" ht="12">
      <c r="A104" s="31" t="s">
        <v>341</v>
      </c>
      <c r="B104" s="42">
        <v>1003</v>
      </c>
      <c r="C104" s="45">
        <f t="shared" si="21"/>
        <v>0.00213032581453634</v>
      </c>
      <c r="D104" s="11">
        <f t="shared" si="18"/>
        <v>500</v>
      </c>
      <c r="E104" s="13">
        <f t="shared" si="19"/>
        <v>542</v>
      </c>
      <c r="F104" s="13">
        <f t="shared" si="20"/>
        <v>1042</v>
      </c>
    </row>
    <row r="105" spans="1:6" ht="12">
      <c r="A105" s="31" t="s">
        <v>342</v>
      </c>
      <c r="B105" s="42">
        <v>812</v>
      </c>
      <c r="C105" s="45">
        <f t="shared" si="21"/>
        <v>0.00172465060957478</v>
      </c>
      <c r="D105" s="11">
        <f t="shared" si="18"/>
        <v>500</v>
      </c>
      <c r="E105" s="13">
        <f t="shared" si="19"/>
        <v>439</v>
      </c>
      <c r="F105" s="13">
        <f t="shared" si="20"/>
        <v>939</v>
      </c>
    </row>
    <row r="106" spans="1:6" ht="12">
      <c r="A106" s="31" t="s">
        <v>343</v>
      </c>
      <c r="B106" s="42">
        <v>158</v>
      </c>
      <c r="C106" s="45">
        <f t="shared" si="21"/>
        <v>0.00033558472452317</v>
      </c>
      <c r="D106" s="11">
        <f t="shared" si="18"/>
        <v>500</v>
      </c>
      <c r="E106" s="13">
        <f t="shared" si="19"/>
        <v>85</v>
      </c>
      <c r="F106" s="13">
        <f t="shared" si="20"/>
        <v>585</v>
      </c>
    </row>
    <row r="107" spans="1:6" ht="12">
      <c r="A107" s="31" t="s">
        <v>344</v>
      </c>
      <c r="B107" s="42">
        <v>2388</v>
      </c>
      <c r="C107" s="45">
        <f t="shared" si="21"/>
        <v>0.00507200203899579</v>
      </c>
      <c r="D107" s="11">
        <f t="shared" si="18"/>
        <v>500</v>
      </c>
      <c r="E107" s="13">
        <f t="shared" si="19"/>
        <v>1290</v>
      </c>
      <c r="F107" s="13">
        <f t="shared" si="20"/>
        <v>1790</v>
      </c>
    </row>
    <row r="108" spans="1:6" ht="12">
      <c r="A108" s="12" t="s">
        <v>345</v>
      </c>
      <c r="C108" s="45">
        <f aca="true" t="shared" si="22" ref="C108:C124">IF(B108&gt;0,B108/$B$299,"")</f>
      </c>
      <c r="D108" s="11">
        <f aca="true" t="shared" si="23" ref="D108:D124">IF(C108&lt;&gt;"",500,"")</f>
      </c>
      <c r="E108" s="13">
        <f aca="true" t="shared" si="24" ref="E108:E124">IF(D108&lt;&gt;"",C108*$B$6,"")</f>
      </c>
      <c r="F108" s="13">
        <f aca="true" t="shared" si="25" ref="F108:F124">IF(E108&lt;&gt;"",D108+E108,"")</f>
      </c>
    </row>
    <row r="109" spans="1:6" ht="12">
      <c r="A109" s="31" t="s">
        <v>346</v>
      </c>
      <c r="B109" s="42">
        <v>260</v>
      </c>
      <c r="C109" s="45">
        <f t="shared" si="22"/>
        <v>0.00055222802769636</v>
      </c>
      <c r="D109" s="11">
        <f t="shared" si="23"/>
        <v>500</v>
      </c>
      <c r="E109" s="13">
        <f t="shared" si="24"/>
        <v>140</v>
      </c>
      <c r="F109" s="13">
        <f t="shared" si="25"/>
        <v>640</v>
      </c>
    </row>
    <row r="110" spans="1:6" ht="12">
      <c r="A110" s="31" t="s">
        <v>347</v>
      </c>
      <c r="B110" s="42">
        <v>419</v>
      </c>
      <c r="C110" s="45">
        <f t="shared" si="22"/>
        <v>0.00088993670617221</v>
      </c>
      <c r="D110" s="11">
        <f t="shared" si="23"/>
        <v>500</v>
      </c>
      <c r="E110" s="13">
        <f t="shared" si="24"/>
        <v>226</v>
      </c>
      <c r="F110" s="13">
        <f t="shared" si="25"/>
        <v>726</v>
      </c>
    </row>
    <row r="111" spans="1:6" ht="12">
      <c r="A111" s="12" t="s">
        <v>348</v>
      </c>
      <c r="C111" s="45">
        <f t="shared" si="22"/>
      </c>
      <c r="D111" s="11">
        <f t="shared" si="23"/>
      </c>
      <c r="E111" s="13">
        <f t="shared" si="24"/>
      </c>
      <c r="F111" s="13">
        <f t="shared" si="25"/>
      </c>
    </row>
    <row r="112" spans="1:6" ht="12">
      <c r="A112" s="14" t="s">
        <v>389</v>
      </c>
      <c r="B112" s="42">
        <v>292</v>
      </c>
      <c r="C112" s="45">
        <f t="shared" si="22"/>
        <v>0.00062019455418207</v>
      </c>
      <c r="D112" s="11">
        <f t="shared" si="23"/>
        <v>500</v>
      </c>
      <c r="E112" s="13">
        <f>IF(D112&lt;&gt;"",C112*$B$6,"")</f>
        <v>158</v>
      </c>
      <c r="F112" s="13">
        <f>IF(E112&lt;&gt;"",D112+E112,"")</f>
        <v>658</v>
      </c>
    </row>
    <row r="113" spans="1:6" ht="12">
      <c r="A113" s="31" t="s">
        <v>349</v>
      </c>
      <c r="B113" s="42">
        <v>158</v>
      </c>
      <c r="C113" s="45">
        <f t="shared" si="22"/>
        <v>0.00033558472452317</v>
      </c>
      <c r="D113" s="11">
        <f t="shared" si="23"/>
        <v>500</v>
      </c>
      <c r="E113" s="13">
        <f t="shared" si="24"/>
        <v>85</v>
      </c>
      <c r="F113" s="13">
        <f t="shared" si="25"/>
        <v>585</v>
      </c>
    </row>
    <row r="114" spans="1:6" ht="12">
      <c r="A114" s="31" t="s">
        <v>350</v>
      </c>
      <c r="B114" s="42">
        <v>76</v>
      </c>
      <c r="C114" s="45">
        <f t="shared" si="22"/>
        <v>0.00016142050040355</v>
      </c>
      <c r="D114" s="11">
        <f t="shared" si="23"/>
        <v>500</v>
      </c>
      <c r="E114" s="13">
        <f t="shared" si="24"/>
        <v>41</v>
      </c>
      <c r="F114" s="13">
        <f t="shared" si="25"/>
        <v>541</v>
      </c>
    </row>
    <row r="115" spans="1:6" ht="12">
      <c r="A115" s="12" t="s">
        <v>351</v>
      </c>
      <c r="C115" s="45">
        <f t="shared" si="22"/>
      </c>
      <c r="D115" s="11">
        <f t="shared" si="23"/>
      </c>
      <c r="E115" s="13">
        <f t="shared" si="24"/>
      </c>
      <c r="F115" s="13">
        <f t="shared" si="25"/>
      </c>
    </row>
    <row r="116" spans="1:6" ht="12">
      <c r="A116" s="31" t="s">
        <v>352</v>
      </c>
      <c r="B116" s="42">
        <v>265</v>
      </c>
      <c r="C116" s="45">
        <f t="shared" si="22"/>
        <v>0.00056284779745975</v>
      </c>
      <c r="D116" s="11">
        <f t="shared" si="23"/>
        <v>500</v>
      </c>
      <c r="E116" s="13">
        <f t="shared" si="24"/>
        <v>143</v>
      </c>
      <c r="F116" s="13">
        <f t="shared" si="25"/>
        <v>643</v>
      </c>
    </row>
    <row r="117" spans="1:6" ht="12">
      <c r="A117" s="31" t="s">
        <v>353</v>
      </c>
      <c r="B117" s="42">
        <v>92</v>
      </c>
      <c r="C117" s="45">
        <f t="shared" si="22"/>
        <v>0.0001954037636464</v>
      </c>
      <c r="D117" s="11">
        <f t="shared" si="23"/>
        <v>500</v>
      </c>
      <c r="E117" s="13">
        <f t="shared" si="24"/>
        <v>50</v>
      </c>
      <c r="F117" s="13">
        <f t="shared" si="25"/>
        <v>550</v>
      </c>
    </row>
    <row r="118" spans="1:6" ht="12">
      <c r="A118" s="31" t="s">
        <v>354</v>
      </c>
      <c r="B118" s="42">
        <v>310</v>
      </c>
      <c r="C118" s="45">
        <f t="shared" si="22"/>
        <v>0.00065842572533028</v>
      </c>
      <c r="D118" s="11">
        <f t="shared" si="23"/>
        <v>500</v>
      </c>
      <c r="E118" s="13">
        <f t="shared" si="24"/>
        <v>168</v>
      </c>
      <c r="F118" s="13">
        <f t="shared" si="25"/>
        <v>668</v>
      </c>
    </row>
    <row r="119" spans="1:6" ht="12">
      <c r="A119" s="31" t="s">
        <v>355</v>
      </c>
      <c r="B119" s="42">
        <v>405</v>
      </c>
      <c r="C119" s="45">
        <f t="shared" si="22"/>
        <v>0.00086020135083471</v>
      </c>
      <c r="D119" s="11">
        <f t="shared" si="23"/>
        <v>500</v>
      </c>
      <c r="E119" s="13">
        <f t="shared" si="24"/>
        <v>219</v>
      </c>
      <c r="F119" s="13">
        <f t="shared" si="25"/>
        <v>719</v>
      </c>
    </row>
    <row r="120" spans="1:6" ht="12">
      <c r="A120" s="31" t="s">
        <v>356</v>
      </c>
      <c r="B120" s="42">
        <v>472</v>
      </c>
      <c r="C120" s="45">
        <f t="shared" si="22"/>
        <v>0.00100250626566416</v>
      </c>
      <c r="D120" s="11">
        <f t="shared" si="23"/>
        <v>500</v>
      </c>
      <c r="E120" s="13">
        <f t="shared" si="24"/>
        <v>255</v>
      </c>
      <c r="F120" s="13">
        <f t="shared" si="25"/>
        <v>755</v>
      </c>
    </row>
    <row r="121" spans="1:6" ht="12">
      <c r="A121" s="12" t="s">
        <v>357</v>
      </c>
      <c r="C121" s="45">
        <f t="shared" si="22"/>
      </c>
      <c r="D121" s="11">
        <f t="shared" si="23"/>
      </c>
      <c r="E121" s="13">
        <f t="shared" si="24"/>
      </c>
      <c r="F121" s="13">
        <f t="shared" si="25"/>
      </c>
    </row>
    <row r="122" spans="1:6" ht="12">
      <c r="A122" s="31" t="s">
        <v>358</v>
      </c>
      <c r="B122" s="42">
        <v>78</v>
      </c>
      <c r="C122" s="45">
        <f t="shared" si="22"/>
        <v>0.00016566840830891</v>
      </c>
      <c r="D122" s="11">
        <f t="shared" si="23"/>
        <v>500</v>
      </c>
      <c r="E122" s="13">
        <f t="shared" si="24"/>
        <v>42</v>
      </c>
      <c r="F122" s="13">
        <f t="shared" si="25"/>
        <v>542</v>
      </c>
    </row>
    <row r="123" spans="1:6" ht="12">
      <c r="A123" s="12" t="s">
        <v>359</v>
      </c>
      <c r="C123" s="45">
        <f t="shared" si="22"/>
      </c>
      <c r="D123" s="11">
        <f t="shared" si="23"/>
      </c>
      <c r="E123" s="13">
        <f t="shared" si="24"/>
      </c>
      <c r="F123" s="13">
        <f t="shared" si="25"/>
      </c>
    </row>
    <row r="124" spans="1:6" ht="12">
      <c r="A124" s="31" t="s">
        <v>360</v>
      </c>
      <c r="B124" s="42">
        <v>301</v>
      </c>
      <c r="C124" s="45">
        <f t="shared" si="22"/>
        <v>0.00063931013975617</v>
      </c>
      <c r="D124" s="11">
        <f t="shared" si="23"/>
        <v>500</v>
      </c>
      <c r="E124" s="13">
        <f t="shared" si="24"/>
        <v>163</v>
      </c>
      <c r="F124" s="13">
        <f t="shared" si="25"/>
        <v>663</v>
      </c>
    </row>
    <row r="125" spans="1:6" ht="12">
      <c r="A125" s="31" t="s">
        <v>361</v>
      </c>
      <c r="B125" s="42">
        <v>398</v>
      </c>
      <c r="C125" s="45">
        <f aca="true" t="shared" si="26" ref="C125:C140">IF(B125&gt;0,B125/$B$299,"")</f>
        <v>0.00084533367316597</v>
      </c>
      <c r="D125" s="11">
        <f aca="true" t="shared" si="27" ref="D125:D140">IF(C125&lt;&gt;"",500,"")</f>
        <v>500</v>
      </c>
      <c r="E125" s="13">
        <f aca="true" t="shared" si="28" ref="E125:E140">IF(D125&lt;&gt;"",C125*$B$6,"")</f>
        <v>215</v>
      </c>
      <c r="F125" s="13">
        <f aca="true" t="shared" si="29" ref="F125:F140">IF(E125&lt;&gt;"",D125+E125,"")</f>
        <v>715</v>
      </c>
    </row>
    <row r="126" spans="1:6" ht="12">
      <c r="A126" s="31" t="s">
        <v>362</v>
      </c>
      <c r="B126" s="42">
        <v>260</v>
      </c>
      <c r="C126" s="45">
        <f t="shared" si="26"/>
        <v>0.00055222802769636</v>
      </c>
      <c r="D126" s="11">
        <f t="shared" si="27"/>
        <v>500</v>
      </c>
      <c r="E126" s="13">
        <f t="shared" si="28"/>
        <v>140</v>
      </c>
      <c r="F126" s="13">
        <f t="shared" si="29"/>
        <v>640</v>
      </c>
    </row>
    <row r="127" spans="1:6" ht="12">
      <c r="A127" s="31" t="s">
        <v>363</v>
      </c>
      <c r="B127" s="42">
        <v>243</v>
      </c>
      <c r="C127" s="45">
        <f t="shared" si="26"/>
        <v>0.00051612081050083</v>
      </c>
      <c r="D127" s="11">
        <f t="shared" si="27"/>
        <v>500</v>
      </c>
      <c r="E127" s="13">
        <f t="shared" si="28"/>
        <v>131</v>
      </c>
      <c r="F127" s="13">
        <f t="shared" si="29"/>
        <v>631</v>
      </c>
    </row>
    <row r="128" spans="1:6" ht="12">
      <c r="A128" s="31" t="s">
        <v>364</v>
      </c>
      <c r="B128" s="42">
        <v>139</v>
      </c>
      <c r="C128" s="45">
        <f t="shared" si="26"/>
        <v>0.00029522959942229</v>
      </c>
      <c r="D128" s="11">
        <f t="shared" si="27"/>
        <v>500</v>
      </c>
      <c r="E128" s="13">
        <f t="shared" si="28"/>
        <v>75</v>
      </c>
      <c r="F128" s="13">
        <f t="shared" si="29"/>
        <v>575</v>
      </c>
    </row>
    <row r="129" spans="1:6" ht="12">
      <c r="A129" s="31" t="s">
        <v>365</v>
      </c>
      <c r="B129" s="42">
        <v>510</v>
      </c>
      <c r="C129" s="45">
        <f t="shared" si="26"/>
        <v>0.00108321651586594</v>
      </c>
      <c r="D129" s="11">
        <f t="shared" si="27"/>
        <v>500</v>
      </c>
      <c r="E129" s="13">
        <f t="shared" si="28"/>
        <v>276</v>
      </c>
      <c r="F129" s="13">
        <f t="shared" si="29"/>
        <v>776</v>
      </c>
    </row>
    <row r="130" spans="1:6" ht="12">
      <c r="A130" s="31" t="s">
        <v>366</v>
      </c>
      <c r="B130" s="42">
        <v>3045</v>
      </c>
      <c r="C130" s="45">
        <f t="shared" si="26"/>
        <v>0.00646743978590544</v>
      </c>
      <c r="D130" s="11">
        <f t="shared" si="27"/>
        <v>500</v>
      </c>
      <c r="E130" s="13">
        <f t="shared" si="28"/>
        <v>1645</v>
      </c>
      <c r="F130" s="13">
        <f t="shared" si="29"/>
        <v>2145</v>
      </c>
    </row>
    <row r="131" spans="1:6" ht="12">
      <c r="A131" s="12" t="s">
        <v>367</v>
      </c>
      <c r="C131" s="45">
        <f t="shared" si="26"/>
      </c>
      <c r="D131" s="11">
        <f t="shared" si="27"/>
      </c>
      <c r="E131" s="13">
        <f t="shared" si="28"/>
      </c>
      <c r="F131" s="13">
        <f t="shared" si="29"/>
      </c>
    </row>
    <row r="132" spans="1:6" ht="12">
      <c r="A132" s="31" t="s">
        <v>368</v>
      </c>
      <c r="B132" s="42">
        <v>599</v>
      </c>
      <c r="C132" s="45">
        <f t="shared" si="26"/>
        <v>0.00127224841765431</v>
      </c>
      <c r="D132" s="11">
        <f t="shared" si="27"/>
        <v>500</v>
      </c>
      <c r="E132" s="13">
        <f t="shared" si="28"/>
        <v>324</v>
      </c>
      <c r="F132" s="13">
        <f t="shared" si="29"/>
        <v>824</v>
      </c>
    </row>
    <row r="133" spans="1:6" ht="12">
      <c r="A133" s="31" t="s">
        <v>369</v>
      </c>
      <c r="B133" s="42">
        <v>2424</v>
      </c>
      <c r="C133" s="45">
        <f t="shared" si="26"/>
        <v>0.00514846438129221</v>
      </c>
      <c r="D133" s="11">
        <f t="shared" si="27"/>
        <v>500</v>
      </c>
      <c r="E133" s="13">
        <f t="shared" si="28"/>
        <v>1310</v>
      </c>
      <c r="F133" s="13">
        <f t="shared" si="29"/>
        <v>1810</v>
      </c>
    </row>
    <row r="134" spans="1:6" ht="12">
      <c r="A134" s="31" t="s">
        <v>370</v>
      </c>
      <c r="B134" s="42">
        <v>102</v>
      </c>
      <c r="C134" s="45">
        <f t="shared" si="26"/>
        <v>0.00021664330317319</v>
      </c>
      <c r="D134" s="11">
        <f t="shared" si="27"/>
        <v>500</v>
      </c>
      <c r="E134" s="13">
        <f t="shared" si="28"/>
        <v>55</v>
      </c>
      <c r="F134" s="13">
        <f t="shared" si="29"/>
        <v>555</v>
      </c>
    </row>
    <row r="135" spans="1:6" ht="12">
      <c r="A135" s="31" t="s">
        <v>371</v>
      </c>
      <c r="B135" s="42">
        <v>3947</v>
      </c>
      <c r="C135" s="45">
        <f t="shared" si="26"/>
        <v>0.00838324625122127</v>
      </c>
      <c r="D135" s="11">
        <f t="shared" si="27"/>
        <v>500</v>
      </c>
      <c r="E135" s="13">
        <f t="shared" si="28"/>
        <v>2133</v>
      </c>
      <c r="F135" s="13">
        <f t="shared" si="29"/>
        <v>2633</v>
      </c>
    </row>
    <row r="136" spans="1:6" ht="12">
      <c r="A136" s="31" t="s">
        <v>372</v>
      </c>
      <c r="B136" s="42">
        <v>755</v>
      </c>
      <c r="C136" s="45">
        <f t="shared" si="26"/>
        <v>0.00160358523427212</v>
      </c>
      <c r="D136" s="11">
        <f t="shared" si="27"/>
        <v>500</v>
      </c>
      <c r="E136" s="13">
        <f t="shared" si="28"/>
        <v>408</v>
      </c>
      <c r="F136" s="13">
        <f t="shared" si="29"/>
        <v>908</v>
      </c>
    </row>
    <row r="137" spans="1:6" ht="12">
      <c r="A137" s="31" t="s">
        <v>373</v>
      </c>
      <c r="B137" s="42">
        <v>2459</v>
      </c>
      <c r="C137" s="45">
        <f t="shared" si="26"/>
        <v>0.00522280276963595</v>
      </c>
      <c r="D137" s="11">
        <f t="shared" si="27"/>
        <v>500</v>
      </c>
      <c r="E137" s="13">
        <f t="shared" si="28"/>
        <v>1329</v>
      </c>
      <c r="F137" s="13">
        <f t="shared" si="29"/>
        <v>1829</v>
      </c>
    </row>
    <row r="138" spans="1:6" ht="12">
      <c r="A138" s="31" t="s">
        <v>374</v>
      </c>
      <c r="B138" s="42">
        <v>201</v>
      </c>
      <c r="C138" s="45">
        <f t="shared" si="26"/>
        <v>0.00042691474448834</v>
      </c>
      <c r="D138" s="11">
        <f t="shared" si="27"/>
        <v>500</v>
      </c>
      <c r="E138" s="13">
        <f t="shared" si="28"/>
        <v>109</v>
      </c>
      <c r="F138" s="13">
        <f t="shared" si="29"/>
        <v>609</v>
      </c>
    </row>
    <row r="139" spans="1:6" ht="12">
      <c r="A139" s="31" t="s">
        <v>375</v>
      </c>
      <c r="B139" s="42">
        <v>85</v>
      </c>
      <c r="C139" s="45">
        <f t="shared" si="26"/>
        <v>0.00018053608597766</v>
      </c>
      <c r="D139" s="11">
        <f t="shared" si="27"/>
        <v>500</v>
      </c>
      <c r="E139" s="13">
        <f t="shared" si="28"/>
        <v>46</v>
      </c>
      <c r="F139" s="13">
        <f t="shared" si="29"/>
        <v>546</v>
      </c>
    </row>
    <row r="140" spans="1:6" ht="12">
      <c r="A140" s="31" t="s">
        <v>376</v>
      </c>
      <c r="B140" s="42">
        <v>3189</v>
      </c>
      <c r="C140" s="45">
        <f t="shared" si="26"/>
        <v>0.00677328915509112</v>
      </c>
      <c r="D140" s="11">
        <f t="shared" si="27"/>
        <v>500</v>
      </c>
      <c r="E140" s="13">
        <f t="shared" si="28"/>
        <v>1723</v>
      </c>
      <c r="F140" s="13">
        <f t="shared" si="29"/>
        <v>2223</v>
      </c>
    </row>
    <row r="141" spans="1:6" ht="12">
      <c r="A141" s="31" t="s">
        <v>377</v>
      </c>
      <c r="B141" s="42">
        <v>205</v>
      </c>
      <c r="C141" s="45">
        <f aca="true" t="shared" si="30" ref="C141:C156">IF(B141&gt;0,B141/$B$299,"")</f>
        <v>0.00043541056029905</v>
      </c>
      <c r="D141" s="11">
        <f aca="true" t="shared" si="31" ref="D141:D156">IF(C141&lt;&gt;"",500,"")</f>
        <v>500</v>
      </c>
      <c r="E141" s="13">
        <f aca="true" t="shared" si="32" ref="E141:E156">IF(D141&lt;&gt;"",C141*$B$6,"")</f>
        <v>111</v>
      </c>
      <c r="F141" s="13">
        <f aca="true" t="shared" si="33" ref="F141:F156">IF(E141&lt;&gt;"",D141+E141,"")</f>
        <v>611</v>
      </c>
    </row>
    <row r="142" spans="1:6" ht="12">
      <c r="A142" s="31" t="s">
        <v>378</v>
      </c>
      <c r="B142" s="42">
        <v>298</v>
      </c>
      <c r="C142" s="45">
        <f t="shared" si="30"/>
        <v>0.00063293827789814</v>
      </c>
      <c r="D142" s="11">
        <f t="shared" si="31"/>
        <v>500</v>
      </c>
      <c r="E142" s="13">
        <f t="shared" si="32"/>
        <v>161</v>
      </c>
      <c r="F142" s="13">
        <f t="shared" si="33"/>
        <v>661</v>
      </c>
    </row>
    <row r="143" spans="1:6" ht="12">
      <c r="A143" s="12" t="s">
        <v>379</v>
      </c>
      <c r="C143" s="45">
        <f t="shared" si="30"/>
      </c>
      <c r="D143" s="11">
        <f t="shared" si="31"/>
      </c>
      <c r="E143" s="13">
        <f t="shared" si="32"/>
      </c>
      <c r="F143" s="13">
        <f t="shared" si="33"/>
      </c>
    </row>
    <row r="144" spans="1:6" ht="12">
      <c r="A144" s="31" t="s">
        <v>380</v>
      </c>
      <c r="B144" s="42">
        <v>2583</v>
      </c>
      <c r="C144" s="45">
        <f t="shared" si="30"/>
        <v>0.00548617305976806</v>
      </c>
      <c r="D144" s="11">
        <f t="shared" si="31"/>
        <v>500</v>
      </c>
      <c r="E144" s="13">
        <f t="shared" si="32"/>
        <v>1396</v>
      </c>
      <c r="F144" s="13">
        <f t="shared" si="33"/>
        <v>1896</v>
      </c>
    </row>
    <row r="145" spans="1:6" ht="12">
      <c r="A145" s="12" t="s">
        <v>381</v>
      </c>
      <c r="C145" s="45">
        <f t="shared" si="30"/>
      </c>
      <c r="D145" s="11">
        <f t="shared" si="31"/>
      </c>
      <c r="E145" s="13">
        <f t="shared" si="32"/>
      </c>
      <c r="F145" s="13">
        <f t="shared" si="33"/>
      </c>
    </row>
    <row r="146" spans="1:6" ht="12">
      <c r="A146" s="31" t="s">
        <v>382</v>
      </c>
      <c r="B146" s="42">
        <v>2722</v>
      </c>
      <c r="C146" s="45">
        <f t="shared" si="30"/>
        <v>0.00578140265919035</v>
      </c>
      <c r="D146" s="11">
        <f t="shared" si="31"/>
        <v>500</v>
      </c>
      <c r="E146" s="13">
        <f t="shared" si="32"/>
        <v>1471</v>
      </c>
      <c r="F146" s="13">
        <f t="shared" si="33"/>
        <v>1971</v>
      </c>
    </row>
    <row r="147" spans="1:6" ht="12">
      <c r="A147" s="31" t="s">
        <v>383</v>
      </c>
      <c r="B147" s="42">
        <v>1156</v>
      </c>
      <c r="C147" s="45">
        <f t="shared" si="30"/>
        <v>0.00245529076929612</v>
      </c>
      <c r="D147" s="11">
        <f t="shared" si="31"/>
        <v>500</v>
      </c>
      <c r="E147" s="13">
        <f t="shared" si="32"/>
        <v>625</v>
      </c>
      <c r="F147" s="13">
        <f t="shared" si="33"/>
        <v>1125</v>
      </c>
    </row>
    <row r="148" spans="1:6" ht="12">
      <c r="A148" s="31" t="s">
        <v>384</v>
      </c>
      <c r="B148" s="42">
        <v>3367</v>
      </c>
      <c r="C148" s="45">
        <f t="shared" si="30"/>
        <v>0.00715135295866786</v>
      </c>
      <c r="D148" s="11">
        <f t="shared" si="31"/>
        <v>500</v>
      </c>
      <c r="E148" s="13">
        <f t="shared" si="32"/>
        <v>1819</v>
      </c>
      <c r="F148" s="13">
        <f t="shared" si="33"/>
        <v>2319</v>
      </c>
    </row>
    <row r="149" spans="1:6" ht="12">
      <c r="A149" s="31" t="s">
        <v>385</v>
      </c>
      <c r="B149" s="42">
        <v>3953</v>
      </c>
      <c r="C149" s="45">
        <f t="shared" si="30"/>
        <v>0.00839598997493734</v>
      </c>
      <c r="D149" s="11">
        <f t="shared" si="31"/>
        <v>500</v>
      </c>
      <c r="E149" s="13">
        <f t="shared" si="32"/>
        <v>2136</v>
      </c>
      <c r="F149" s="13">
        <f t="shared" si="33"/>
        <v>2636</v>
      </c>
    </row>
    <row r="150" spans="1:6" ht="12">
      <c r="A150" s="31" t="s">
        <v>386</v>
      </c>
      <c r="B150" s="42">
        <v>2712</v>
      </c>
      <c r="C150" s="45">
        <f t="shared" si="30"/>
        <v>0.00576016311966357</v>
      </c>
      <c r="D150" s="11">
        <f t="shared" si="31"/>
        <v>500</v>
      </c>
      <c r="E150" s="13">
        <f t="shared" si="32"/>
        <v>1465</v>
      </c>
      <c r="F150" s="13">
        <f t="shared" si="33"/>
        <v>1965</v>
      </c>
    </row>
    <row r="151" spans="1:6" ht="12">
      <c r="A151" s="31" t="s">
        <v>387</v>
      </c>
      <c r="B151" s="42">
        <v>3022</v>
      </c>
      <c r="C151" s="45">
        <f t="shared" si="30"/>
        <v>0.00641858884499384</v>
      </c>
      <c r="D151" s="11">
        <f t="shared" si="31"/>
        <v>500</v>
      </c>
      <c r="E151" s="13">
        <f t="shared" si="32"/>
        <v>1633</v>
      </c>
      <c r="F151" s="13">
        <f t="shared" si="33"/>
        <v>2133</v>
      </c>
    </row>
    <row r="152" spans="1:6" ht="12">
      <c r="A152" s="31" t="s">
        <v>388</v>
      </c>
      <c r="B152" s="42">
        <v>1934</v>
      </c>
      <c r="C152" s="45">
        <f t="shared" si="30"/>
        <v>0.00410772694447984</v>
      </c>
      <c r="D152" s="11">
        <f t="shared" si="31"/>
        <v>500</v>
      </c>
      <c r="E152" s="13">
        <f t="shared" si="32"/>
        <v>1045</v>
      </c>
      <c r="F152" s="13">
        <f t="shared" si="33"/>
        <v>1545</v>
      </c>
    </row>
    <row r="153" spans="1:6" ht="12">
      <c r="A153" s="12" t="s">
        <v>68</v>
      </c>
      <c r="C153" s="45">
        <f t="shared" si="30"/>
      </c>
      <c r="D153" s="11">
        <f t="shared" si="31"/>
      </c>
      <c r="E153" s="13">
        <f t="shared" si="32"/>
      </c>
      <c r="F153" s="13">
        <f t="shared" si="33"/>
      </c>
    </row>
    <row r="154" spans="1:6" ht="12">
      <c r="A154" s="31" t="s">
        <v>69</v>
      </c>
      <c r="B154" s="42">
        <v>678</v>
      </c>
      <c r="C154" s="45">
        <f t="shared" si="30"/>
        <v>0.00144004077991589</v>
      </c>
      <c r="D154" s="11">
        <f t="shared" si="31"/>
        <v>500</v>
      </c>
      <c r="E154" s="13">
        <f t="shared" si="32"/>
        <v>366</v>
      </c>
      <c r="F154" s="13">
        <f t="shared" si="33"/>
        <v>866</v>
      </c>
    </row>
    <row r="155" spans="1:6" ht="12">
      <c r="A155" s="31" t="s">
        <v>70</v>
      </c>
      <c r="B155" s="42">
        <v>239</v>
      </c>
      <c r="C155" s="45">
        <f t="shared" si="30"/>
        <v>0.00050762499469012</v>
      </c>
      <c r="D155" s="11">
        <f t="shared" si="31"/>
        <v>500</v>
      </c>
      <c r="E155" s="13">
        <f t="shared" si="32"/>
        <v>129</v>
      </c>
      <c r="F155" s="13">
        <f t="shared" si="33"/>
        <v>629</v>
      </c>
    </row>
    <row r="156" spans="1:6" ht="12">
      <c r="A156" s="31" t="s">
        <v>71</v>
      </c>
      <c r="B156" s="42">
        <v>208</v>
      </c>
      <c r="C156" s="45">
        <f t="shared" si="30"/>
        <v>0.00044178242215709</v>
      </c>
      <c r="D156" s="11">
        <f t="shared" si="31"/>
        <v>500</v>
      </c>
      <c r="E156" s="13">
        <f t="shared" si="32"/>
        <v>112</v>
      </c>
      <c r="F156" s="13">
        <f t="shared" si="33"/>
        <v>612</v>
      </c>
    </row>
    <row r="157" spans="1:6" ht="12">
      <c r="A157" s="31" t="s">
        <v>72</v>
      </c>
      <c r="B157" s="42">
        <v>969</v>
      </c>
      <c r="C157" s="45">
        <f aca="true" t="shared" si="34" ref="C157:C173">IF(B157&gt;0,B157/$B$299,"")</f>
        <v>0.00205811138014528</v>
      </c>
      <c r="D157" s="11">
        <f aca="true" t="shared" si="35" ref="D157:D173">IF(C157&lt;&gt;"",500,"")</f>
        <v>500</v>
      </c>
      <c r="E157" s="13">
        <f aca="true" t="shared" si="36" ref="E157:E173">IF(D157&lt;&gt;"",C157*$B$6,"")</f>
        <v>524</v>
      </c>
      <c r="F157" s="13">
        <f aca="true" t="shared" si="37" ref="F157:F173">IF(E157&lt;&gt;"",D157+E157,"")</f>
        <v>1024</v>
      </c>
    </row>
    <row r="158" spans="1:6" ht="12">
      <c r="A158" s="12" t="s">
        <v>73</v>
      </c>
      <c r="C158" s="45">
        <f t="shared" si="34"/>
      </c>
      <c r="D158" s="11">
        <f t="shared" si="35"/>
      </c>
      <c r="E158" s="13">
        <f t="shared" si="36"/>
      </c>
      <c r="F158" s="13">
        <f t="shared" si="37"/>
      </c>
    </row>
    <row r="159" spans="1:6" ht="12">
      <c r="A159" s="31" t="s">
        <v>74</v>
      </c>
      <c r="B159" s="42">
        <v>95</v>
      </c>
      <c r="C159" s="45">
        <f t="shared" si="34"/>
        <v>0.00020177562550444</v>
      </c>
      <c r="D159" s="11">
        <f t="shared" si="35"/>
        <v>500</v>
      </c>
      <c r="E159" s="13">
        <f t="shared" si="36"/>
        <v>51</v>
      </c>
      <c r="F159" s="13">
        <f t="shared" si="37"/>
        <v>551</v>
      </c>
    </row>
    <row r="160" spans="1:6" ht="12">
      <c r="A160" s="31" t="s">
        <v>75</v>
      </c>
      <c r="B160" s="42">
        <v>429</v>
      </c>
      <c r="C160" s="45">
        <f t="shared" si="34"/>
        <v>0.00091117624569899</v>
      </c>
      <c r="D160" s="11">
        <f t="shared" si="35"/>
        <v>500</v>
      </c>
      <c r="E160" s="13">
        <f t="shared" si="36"/>
        <v>232</v>
      </c>
      <c r="F160" s="13">
        <f t="shared" si="37"/>
        <v>732</v>
      </c>
    </row>
    <row r="161" spans="1:6" ht="12">
      <c r="A161" s="31" t="s">
        <v>76</v>
      </c>
      <c r="B161" s="42">
        <v>259</v>
      </c>
      <c r="C161" s="45">
        <f t="shared" si="34"/>
        <v>0.00055010407374368</v>
      </c>
      <c r="D161" s="11">
        <f t="shared" si="35"/>
        <v>500</v>
      </c>
      <c r="E161" s="13">
        <f t="shared" si="36"/>
        <v>140</v>
      </c>
      <c r="F161" s="13">
        <f t="shared" si="37"/>
        <v>640</v>
      </c>
    </row>
    <row r="162" spans="1:6" ht="12">
      <c r="A162" s="31" t="s">
        <v>77</v>
      </c>
      <c r="B162" s="42">
        <v>530</v>
      </c>
      <c r="C162" s="45">
        <f t="shared" si="34"/>
        <v>0.0011256955949195</v>
      </c>
      <c r="D162" s="11">
        <f t="shared" si="35"/>
        <v>500</v>
      </c>
      <c r="E162" s="13">
        <f t="shared" si="36"/>
        <v>286</v>
      </c>
      <c r="F162" s="13">
        <f t="shared" si="37"/>
        <v>786</v>
      </c>
    </row>
    <row r="163" spans="1:6" ht="12">
      <c r="A163" s="31" t="s">
        <v>390</v>
      </c>
      <c r="B163" s="42">
        <v>1157</v>
      </c>
      <c r="C163" s="45">
        <f t="shared" si="34"/>
        <v>0.0024574147232488</v>
      </c>
      <c r="D163" s="11">
        <f t="shared" si="35"/>
        <v>500</v>
      </c>
      <c r="E163" s="13">
        <f>IF(D163&lt;&gt;"",C163*$B$6,"")</f>
        <v>625</v>
      </c>
      <c r="F163" s="13">
        <f>IF(E163&lt;&gt;"",D163+E163,"")</f>
        <v>1125</v>
      </c>
    </row>
    <row r="164" spans="1:6" ht="12">
      <c r="A164" s="31" t="s">
        <v>78</v>
      </c>
      <c r="B164" s="42">
        <v>452</v>
      </c>
      <c r="C164" s="45">
        <f t="shared" si="34"/>
        <v>0.00096002718661059</v>
      </c>
      <c r="D164" s="11">
        <f t="shared" si="35"/>
        <v>500</v>
      </c>
      <c r="E164" s="13">
        <f t="shared" si="36"/>
        <v>244</v>
      </c>
      <c r="F164" s="13">
        <f t="shared" si="37"/>
        <v>744</v>
      </c>
    </row>
    <row r="165" spans="1:6" ht="12">
      <c r="A165" s="31" t="s">
        <v>79</v>
      </c>
      <c r="B165" s="42">
        <v>311</v>
      </c>
      <c r="C165" s="45">
        <f t="shared" si="34"/>
        <v>0.00066054967928295</v>
      </c>
      <c r="D165" s="11">
        <f t="shared" si="35"/>
        <v>500</v>
      </c>
      <c r="E165" s="13">
        <f t="shared" si="36"/>
        <v>168</v>
      </c>
      <c r="F165" s="13">
        <f t="shared" si="37"/>
        <v>668</v>
      </c>
    </row>
    <row r="166" spans="1:6" ht="12">
      <c r="A166" s="31" t="s">
        <v>80</v>
      </c>
      <c r="B166" s="42">
        <v>581</v>
      </c>
      <c r="C166" s="45">
        <f t="shared" si="34"/>
        <v>0.0012340172465061</v>
      </c>
      <c r="D166" s="11">
        <f t="shared" si="35"/>
        <v>500</v>
      </c>
      <c r="E166" s="13">
        <f t="shared" si="36"/>
        <v>314</v>
      </c>
      <c r="F166" s="13">
        <f t="shared" si="37"/>
        <v>814</v>
      </c>
    </row>
    <row r="167" spans="1:6" ht="12">
      <c r="A167" s="31" t="s">
        <v>81</v>
      </c>
      <c r="B167" s="42">
        <v>280</v>
      </c>
      <c r="C167" s="45">
        <f t="shared" si="34"/>
        <v>0.00059470710674993</v>
      </c>
      <c r="D167" s="11">
        <f t="shared" si="35"/>
        <v>500</v>
      </c>
      <c r="E167" s="13">
        <f t="shared" si="36"/>
        <v>151</v>
      </c>
      <c r="F167" s="13">
        <f t="shared" si="37"/>
        <v>651</v>
      </c>
    </row>
    <row r="168" spans="1:6" ht="12">
      <c r="A168" s="31" t="s">
        <v>82</v>
      </c>
      <c r="B168" s="42">
        <v>73</v>
      </c>
      <c r="C168" s="45">
        <f t="shared" si="34"/>
        <v>0.00015504863854552</v>
      </c>
      <c r="D168" s="11">
        <f t="shared" si="35"/>
        <v>500</v>
      </c>
      <c r="E168" s="13">
        <f t="shared" si="36"/>
        <v>39</v>
      </c>
      <c r="F168" s="13">
        <f t="shared" si="37"/>
        <v>539</v>
      </c>
    </row>
    <row r="169" spans="1:6" ht="12">
      <c r="A169" s="12" t="s">
        <v>83</v>
      </c>
      <c r="C169" s="45">
        <f t="shared" si="34"/>
      </c>
      <c r="D169" s="11">
        <f t="shared" si="35"/>
      </c>
      <c r="E169" s="13">
        <f t="shared" si="36"/>
      </c>
      <c r="F169" s="13">
        <f t="shared" si="37"/>
      </c>
    </row>
    <row r="170" spans="1:6" ht="12">
      <c r="A170" s="31" t="s">
        <v>84</v>
      </c>
      <c r="B170" s="42">
        <v>1512</v>
      </c>
      <c r="C170" s="45">
        <f t="shared" si="34"/>
        <v>0.0032114183764496</v>
      </c>
      <c r="D170" s="11">
        <f t="shared" si="35"/>
        <v>500</v>
      </c>
      <c r="E170" s="13">
        <f t="shared" si="36"/>
        <v>817</v>
      </c>
      <c r="F170" s="13">
        <f t="shared" si="37"/>
        <v>1317</v>
      </c>
    </row>
    <row r="171" spans="1:6" ht="12">
      <c r="A171" s="31" t="s">
        <v>85</v>
      </c>
      <c r="B171" s="42">
        <v>1151</v>
      </c>
      <c r="C171" s="45">
        <f t="shared" si="34"/>
        <v>0.00244467099953273</v>
      </c>
      <c r="D171" s="11">
        <f t="shared" si="35"/>
        <v>500</v>
      </c>
      <c r="E171" s="13">
        <f t="shared" si="36"/>
        <v>622</v>
      </c>
      <c r="F171" s="13">
        <f t="shared" si="37"/>
        <v>1122</v>
      </c>
    </row>
    <row r="172" spans="1:6" ht="12">
      <c r="A172" s="31" t="s">
        <v>86</v>
      </c>
      <c r="B172" s="42">
        <v>1182</v>
      </c>
      <c r="C172" s="45">
        <f t="shared" si="34"/>
        <v>0.00251051357206576</v>
      </c>
      <c r="D172" s="11">
        <f t="shared" si="35"/>
        <v>500</v>
      </c>
      <c r="E172" s="13">
        <f t="shared" si="36"/>
        <v>639</v>
      </c>
      <c r="F172" s="13">
        <f t="shared" si="37"/>
        <v>1139</v>
      </c>
    </row>
    <row r="173" spans="1:6" ht="12">
      <c r="A173" s="31" t="s">
        <v>87</v>
      </c>
      <c r="B173" s="42">
        <v>322</v>
      </c>
      <c r="C173" s="45">
        <f t="shared" si="34"/>
        <v>0.00068391317276241</v>
      </c>
      <c r="D173" s="11">
        <f t="shared" si="35"/>
        <v>500</v>
      </c>
      <c r="E173" s="13">
        <f t="shared" si="36"/>
        <v>174</v>
      </c>
      <c r="F173" s="13">
        <f t="shared" si="37"/>
        <v>674</v>
      </c>
    </row>
    <row r="174" spans="1:6" ht="12">
      <c r="A174" s="31" t="s">
        <v>88</v>
      </c>
      <c r="B174" s="42">
        <v>1004</v>
      </c>
      <c r="C174" s="45">
        <f aca="true" t="shared" si="38" ref="C174:C189">IF(B174&gt;0,B174/$B$299,"")</f>
        <v>0.00213244976848902</v>
      </c>
      <c r="D174" s="11">
        <f aca="true" t="shared" si="39" ref="D174:D189">IF(C174&lt;&gt;"",500,"")</f>
        <v>500</v>
      </c>
      <c r="E174" s="13">
        <f aca="true" t="shared" si="40" ref="E174:E189">IF(D174&lt;&gt;"",C174*$B$6,"")</f>
        <v>542</v>
      </c>
      <c r="F174" s="13">
        <f aca="true" t="shared" si="41" ref="F174:F189">IF(E174&lt;&gt;"",D174+E174,"")</f>
        <v>1042</v>
      </c>
    </row>
    <row r="175" spans="1:6" ht="12">
      <c r="A175" s="31" t="s">
        <v>89</v>
      </c>
      <c r="B175" s="42">
        <v>662</v>
      </c>
      <c r="C175" s="45">
        <f t="shared" si="38"/>
        <v>0.00140605751667304</v>
      </c>
      <c r="D175" s="11">
        <f t="shared" si="39"/>
        <v>500</v>
      </c>
      <c r="E175" s="13">
        <f t="shared" si="40"/>
        <v>358</v>
      </c>
      <c r="F175" s="13">
        <f t="shared" si="41"/>
        <v>858</v>
      </c>
    </row>
    <row r="176" spans="1:6" ht="12">
      <c r="A176" s="31" t="s">
        <v>90</v>
      </c>
      <c r="B176" s="42">
        <v>1603</v>
      </c>
      <c r="C176" s="45">
        <f t="shared" si="38"/>
        <v>0.00340469818614332</v>
      </c>
      <c r="D176" s="11">
        <f t="shared" si="39"/>
        <v>500</v>
      </c>
      <c r="E176" s="13">
        <f t="shared" si="40"/>
        <v>866</v>
      </c>
      <c r="F176" s="13">
        <f t="shared" si="41"/>
        <v>1366</v>
      </c>
    </row>
    <row r="177" spans="1:6" ht="12">
      <c r="A177" s="31" t="s">
        <v>91</v>
      </c>
      <c r="B177" s="42">
        <v>109</v>
      </c>
      <c r="C177" s="45">
        <f t="shared" si="38"/>
        <v>0.00023151098084194</v>
      </c>
      <c r="D177" s="11">
        <f t="shared" si="39"/>
        <v>500</v>
      </c>
      <c r="E177" s="13">
        <f t="shared" si="40"/>
        <v>59</v>
      </c>
      <c r="F177" s="13">
        <f t="shared" si="41"/>
        <v>559</v>
      </c>
    </row>
    <row r="178" spans="1:6" ht="12">
      <c r="A178" s="31" t="s">
        <v>92</v>
      </c>
      <c r="B178" s="42">
        <v>870</v>
      </c>
      <c r="C178" s="45">
        <f t="shared" si="38"/>
        <v>0.00184783993883013</v>
      </c>
      <c r="D178" s="11">
        <f t="shared" si="39"/>
        <v>500</v>
      </c>
      <c r="E178" s="13">
        <f t="shared" si="40"/>
        <v>470</v>
      </c>
      <c r="F178" s="13">
        <f t="shared" si="41"/>
        <v>970</v>
      </c>
    </row>
    <row r="179" spans="1:6" ht="12">
      <c r="A179" s="31" t="s">
        <v>93</v>
      </c>
      <c r="B179" s="42">
        <v>176</v>
      </c>
      <c r="C179" s="45">
        <f t="shared" si="38"/>
        <v>0.00037381589567138</v>
      </c>
      <c r="D179" s="11">
        <f t="shared" si="39"/>
        <v>500</v>
      </c>
      <c r="E179" s="13">
        <f t="shared" si="40"/>
        <v>95</v>
      </c>
      <c r="F179" s="13">
        <f t="shared" si="41"/>
        <v>595</v>
      </c>
    </row>
    <row r="180" spans="1:6" ht="12">
      <c r="A180" s="31" t="s">
        <v>94</v>
      </c>
      <c r="B180" s="42">
        <v>2910</v>
      </c>
      <c r="C180" s="45">
        <f t="shared" si="38"/>
        <v>0.00618070600229387</v>
      </c>
      <c r="D180" s="11">
        <f t="shared" si="39"/>
        <v>500</v>
      </c>
      <c r="E180" s="13">
        <f t="shared" si="40"/>
        <v>1572</v>
      </c>
      <c r="F180" s="13">
        <f t="shared" si="41"/>
        <v>2072</v>
      </c>
    </row>
    <row r="181" spans="1:6" ht="12">
      <c r="A181" s="31" t="s">
        <v>95</v>
      </c>
      <c r="B181" s="42">
        <v>133</v>
      </c>
      <c r="C181" s="45">
        <f t="shared" si="38"/>
        <v>0.00028248587570622</v>
      </c>
      <c r="D181" s="11">
        <f t="shared" si="39"/>
        <v>500</v>
      </c>
      <c r="E181" s="13">
        <f t="shared" si="40"/>
        <v>72</v>
      </c>
      <c r="F181" s="13">
        <f t="shared" si="41"/>
        <v>572</v>
      </c>
    </row>
    <row r="182" spans="1:6" ht="12">
      <c r="A182" s="31" t="s">
        <v>96</v>
      </c>
      <c r="B182" s="42">
        <v>1171</v>
      </c>
      <c r="C182" s="45">
        <f t="shared" si="38"/>
        <v>0.0024871500785863</v>
      </c>
      <c r="D182" s="11">
        <f t="shared" si="39"/>
        <v>500</v>
      </c>
      <c r="E182" s="13">
        <f t="shared" si="40"/>
        <v>633</v>
      </c>
      <c r="F182" s="13">
        <f t="shared" si="41"/>
        <v>1133</v>
      </c>
    </row>
    <row r="183" spans="1:6" ht="12">
      <c r="A183" s="31" t="s">
        <v>97</v>
      </c>
      <c r="B183" s="42">
        <v>684</v>
      </c>
      <c r="C183" s="45">
        <f t="shared" si="38"/>
        <v>0.00145278450363196</v>
      </c>
      <c r="D183" s="11">
        <f t="shared" si="39"/>
        <v>500</v>
      </c>
      <c r="E183" s="13">
        <f t="shared" si="40"/>
        <v>370</v>
      </c>
      <c r="F183" s="13">
        <f t="shared" si="41"/>
        <v>870</v>
      </c>
    </row>
    <row r="184" spans="1:6" ht="12">
      <c r="A184" s="12" t="s">
        <v>98</v>
      </c>
      <c r="C184" s="45">
        <f t="shared" si="38"/>
      </c>
      <c r="D184" s="11">
        <f t="shared" si="39"/>
      </c>
      <c r="E184" s="13">
        <f t="shared" si="40"/>
      </c>
      <c r="F184" s="13">
        <f t="shared" si="41"/>
      </c>
    </row>
    <row r="185" spans="1:6" ht="12">
      <c r="A185" s="31" t="s">
        <v>99</v>
      </c>
      <c r="B185" s="42">
        <v>1181</v>
      </c>
      <c r="C185" s="45">
        <f t="shared" si="38"/>
        <v>0.00250838961811308</v>
      </c>
      <c r="D185" s="11">
        <f t="shared" si="39"/>
        <v>500</v>
      </c>
      <c r="E185" s="13">
        <f t="shared" si="40"/>
        <v>638</v>
      </c>
      <c r="F185" s="13">
        <f t="shared" si="41"/>
        <v>1138</v>
      </c>
    </row>
    <row r="186" spans="1:6" ht="12">
      <c r="A186" s="31" t="s">
        <v>100</v>
      </c>
      <c r="B186" s="42">
        <v>1159</v>
      </c>
      <c r="C186" s="45">
        <f t="shared" si="38"/>
        <v>0.00246166263115416</v>
      </c>
      <c r="D186" s="11">
        <f t="shared" si="39"/>
        <v>500</v>
      </c>
      <c r="E186" s="13">
        <f t="shared" si="40"/>
        <v>626</v>
      </c>
      <c r="F186" s="13">
        <f t="shared" si="41"/>
        <v>1126</v>
      </c>
    </row>
    <row r="187" spans="1:6" ht="12">
      <c r="A187" s="12" t="s">
        <v>101</v>
      </c>
      <c r="C187" s="45">
        <f t="shared" si="38"/>
      </c>
      <c r="D187" s="11">
        <f t="shared" si="39"/>
      </c>
      <c r="E187" s="13">
        <f t="shared" si="40"/>
      </c>
      <c r="F187" s="13">
        <f t="shared" si="41"/>
      </c>
    </row>
    <row r="188" spans="1:6" ht="12">
      <c r="A188" s="31" t="s">
        <v>102</v>
      </c>
      <c r="B188" s="42">
        <v>2807</v>
      </c>
      <c r="C188" s="45">
        <f t="shared" si="38"/>
        <v>0.005961938745168</v>
      </c>
      <c r="D188" s="11">
        <f t="shared" si="39"/>
        <v>500</v>
      </c>
      <c r="E188" s="13">
        <f t="shared" si="40"/>
        <v>1517</v>
      </c>
      <c r="F188" s="13">
        <f t="shared" si="41"/>
        <v>2017</v>
      </c>
    </row>
    <row r="189" spans="1:6" ht="12">
      <c r="A189" s="12" t="s">
        <v>103</v>
      </c>
      <c r="C189" s="45">
        <f t="shared" si="38"/>
      </c>
      <c r="D189" s="11">
        <f t="shared" si="39"/>
      </c>
      <c r="E189" s="13">
        <f t="shared" si="40"/>
      </c>
      <c r="F189" s="13">
        <f t="shared" si="41"/>
      </c>
    </row>
    <row r="190" spans="1:6" ht="12">
      <c r="A190" s="31" t="s">
        <v>104</v>
      </c>
      <c r="B190" s="42">
        <v>2819</v>
      </c>
      <c r="C190" s="45">
        <f aca="true" t="shared" si="42" ref="C190:C205">IF(B190&gt;0,B190/$B$299,"")</f>
        <v>0.00598742619260014</v>
      </c>
      <c r="D190" s="11">
        <f aca="true" t="shared" si="43" ref="D190:D205">IF(C190&lt;&gt;"",500,"")</f>
        <v>500</v>
      </c>
      <c r="E190" s="13">
        <f aca="true" t="shared" si="44" ref="E190:E205">IF(D190&lt;&gt;"",C190*$B$6,"")</f>
        <v>1523</v>
      </c>
      <c r="F190" s="13">
        <f aca="true" t="shared" si="45" ref="F190:F205">IF(E190&lt;&gt;"",D190+E190,"")</f>
        <v>2023</v>
      </c>
    </row>
    <row r="191" spans="1:6" ht="12">
      <c r="A191" s="31" t="s">
        <v>105</v>
      </c>
      <c r="B191" s="42">
        <v>3386</v>
      </c>
      <c r="C191" s="45">
        <f t="shared" si="42"/>
        <v>0.00719170808376874</v>
      </c>
      <c r="D191" s="11">
        <f t="shared" si="43"/>
        <v>500</v>
      </c>
      <c r="E191" s="13">
        <f t="shared" si="44"/>
        <v>1830</v>
      </c>
      <c r="F191" s="13">
        <f t="shared" si="45"/>
        <v>2330</v>
      </c>
    </row>
    <row r="192" spans="1:6" ht="12">
      <c r="A192" s="31" t="s">
        <v>106</v>
      </c>
      <c r="B192" s="42">
        <v>2016</v>
      </c>
      <c r="C192" s="45">
        <f t="shared" si="42"/>
        <v>0.00428189116859946</v>
      </c>
      <c r="D192" s="11">
        <f t="shared" si="43"/>
        <v>500</v>
      </c>
      <c r="E192" s="13">
        <f t="shared" si="44"/>
        <v>1089</v>
      </c>
      <c r="F192" s="13">
        <f t="shared" si="45"/>
        <v>1589</v>
      </c>
    </row>
    <row r="193" spans="1:6" ht="12">
      <c r="A193" s="31" t="s">
        <v>107</v>
      </c>
      <c r="B193" s="42">
        <v>655</v>
      </c>
      <c r="C193" s="45">
        <f t="shared" si="42"/>
        <v>0.00139118983900429</v>
      </c>
      <c r="D193" s="11">
        <f t="shared" si="43"/>
        <v>500</v>
      </c>
      <c r="E193" s="13">
        <f t="shared" si="44"/>
        <v>354</v>
      </c>
      <c r="F193" s="13">
        <f t="shared" si="45"/>
        <v>854</v>
      </c>
    </row>
    <row r="194" spans="1:6" ht="12">
      <c r="A194" s="31" t="s">
        <v>108</v>
      </c>
      <c r="B194" s="42">
        <v>4847</v>
      </c>
      <c r="C194" s="45">
        <f t="shared" si="42"/>
        <v>0.0102948048086317</v>
      </c>
      <c r="D194" s="11">
        <f t="shared" si="43"/>
        <v>500</v>
      </c>
      <c r="E194" s="13">
        <f t="shared" si="44"/>
        <v>2619</v>
      </c>
      <c r="F194" s="13">
        <f t="shared" si="45"/>
        <v>3119</v>
      </c>
    </row>
    <row r="195" spans="1:6" ht="12">
      <c r="A195" s="12" t="s">
        <v>109</v>
      </c>
      <c r="C195" s="45">
        <f t="shared" si="42"/>
      </c>
      <c r="D195" s="11">
        <f t="shared" si="43"/>
      </c>
      <c r="E195" s="13">
        <f t="shared" si="44"/>
      </c>
      <c r="F195" s="13">
        <f t="shared" si="45"/>
      </c>
    </row>
    <row r="196" spans="1:6" ht="12">
      <c r="A196" s="31" t="s">
        <v>110</v>
      </c>
      <c r="B196" s="42">
        <v>434</v>
      </c>
      <c r="C196" s="45">
        <f t="shared" si="42"/>
        <v>0.00092179601546239</v>
      </c>
      <c r="D196" s="11">
        <f t="shared" si="43"/>
        <v>500</v>
      </c>
      <c r="E196" s="13">
        <f t="shared" si="44"/>
        <v>235</v>
      </c>
      <c r="F196" s="13">
        <f t="shared" si="45"/>
        <v>735</v>
      </c>
    </row>
    <row r="197" spans="1:6" ht="12">
      <c r="A197" s="31" t="s">
        <v>111</v>
      </c>
      <c r="B197" s="42">
        <v>576</v>
      </c>
      <c r="C197" s="45">
        <f t="shared" si="42"/>
        <v>0.0012233974767427</v>
      </c>
      <c r="D197" s="11">
        <f t="shared" si="43"/>
        <v>500</v>
      </c>
      <c r="E197" s="13">
        <f t="shared" si="44"/>
        <v>311</v>
      </c>
      <c r="F197" s="13">
        <f t="shared" si="45"/>
        <v>811</v>
      </c>
    </row>
    <row r="198" spans="1:6" ht="12">
      <c r="A198" s="31" t="s">
        <v>112</v>
      </c>
      <c r="B198" s="42">
        <v>581</v>
      </c>
      <c r="C198" s="45">
        <f t="shared" si="42"/>
        <v>0.0012340172465061</v>
      </c>
      <c r="D198" s="11">
        <f t="shared" si="43"/>
        <v>500</v>
      </c>
      <c r="E198" s="13">
        <f t="shared" si="44"/>
        <v>314</v>
      </c>
      <c r="F198" s="13">
        <f t="shared" si="45"/>
        <v>814</v>
      </c>
    </row>
    <row r="199" spans="1:6" ht="12">
      <c r="A199" s="31" t="s">
        <v>113</v>
      </c>
      <c r="B199" s="42">
        <v>300</v>
      </c>
      <c r="C199" s="45">
        <f t="shared" si="42"/>
        <v>0.00063718618580349</v>
      </c>
      <c r="D199" s="11">
        <f t="shared" si="43"/>
        <v>500</v>
      </c>
      <c r="E199" s="13">
        <f t="shared" si="44"/>
        <v>162</v>
      </c>
      <c r="F199" s="13">
        <f t="shared" si="45"/>
        <v>662</v>
      </c>
    </row>
    <row r="200" spans="1:6" ht="12">
      <c r="A200" s="31" t="s">
        <v>114</v>
      </c>
      <c r="B200" s="42">
        <v>3116</v>
      </c>
      <c r="C200" s="45">
        <f t="shared" si="42"/>
        <v>0.0066182405165456</v>
      </c>
      <c r="D200" s="11">
        <f t="shared" si="43"/>
        <v>500</v>
      </c>
      <c r="E200" s="13">
        <f t="shared" si="44"/>
        <v>1684</v>
      </c>
      <c r="F200" s="13">
        <f t="shared" si="45"/>
        <v>2184</v>
      </c>
    </row>
    <row r="201" spans="1:6" ht="12">
      <c r="A201" s="31" t="s">
        <v>115</v>
      </c>
      <c r="B201" s="42">
        <v>38127</v>
      </c>
      <c r="C201" s="45">
        <f t="shared" si="42"/>
        <v>0.0809799923537658</v>
      </c>
      <c r="D201" s="11">
        <f t="shared" si="43"/>
        <v>500</v>
      </c>
      <c r="E201" s="13">
        <f t="shared" si="44"/>
        <v>20601</v>
      </c>
      <c r="F201" s="13">
        <f t="shared" si="45"/>
        <v>21101</v>
      </c>
    </row>
    <row r="202" spans="1:6" ht="12">
      <c r="A202" s="31" t="s">
        <v>116</v>
      </c>
      <c r="B202" s="42">
        <v>3208</v>
      </c>
      <c r="C202" s="45">
        <f t="shared" si="42"/>
        <v>0.00681364428019201</v>
      </c>
      <c r="D202" s="11">
        <f t="shared" si="43"/>
        <v>500</v>
      </c>
      <c r="E202" s="13">
        <f t="shared" si="44"/>
        <v>1733</v>
      </c>
      <c r="F202" s="13">
        <f t="shared" si="45"/>
        <v>2233</v>
      </c>
    </row>
    <row r="203" spans="1:6" ht="12">
      <c r="A203" s="31" t="s">
        <v>117</v>
      </c>
      <c r="B203" s="42">
        <v>7194</v>
      </c>
      <c r="C203" s="45">
        <f t="shared" si="42"/>
        <v>0.0152797247355677</v>
      </c>
      <c r="D203" s="11">
        <f t="shared" si="43"/>
        <v>500</v>
      </c>
      <c r="E203" s="13">
        <f t="shared" si="44"/>
        <v>3887</v>
      </c>
      <c r="F203" s="13">
        <f t="shared" si="45"/>
        <v>4387</v>
      </c>
    </row>
    <row r="204" spans="1:6" ht="12">
      <c r="A204" s="31" t="s">
        <v>118</v>
      </c>
      <c r="B204" s="42">
        <v>18189</v>
      </c>
      <c r="C204" s="45">
        <f t="shared" si="42"/>
        <v>0.0386325984452657</v>
      </c>
      <c r="D204" s="11">
        <f t="shared" si="43"/>
        <v>500</v>
      </c>
      <c r="E204" s="13">
        <f t="shared" si="44"/>
        <v>9828</v>
      </c>
      <c r="F204" s="13">
        <f t="shared" si="45"/>
        <v>10328</v>
      </c>
    </row>
    <row r="205" spans="1:6" ht="12">
      <c r="A205" s="31" t="s">
        <v>119</v>
      </c>
      <c r="B205" s="42">
        <v>10202</v>
      </c>
      <c r="C205" s="45">
        <f t="shared" si="42"/>
        <v>0.0216685782252241</v>
      </c>
      <c r="D205" s="11">
        <f t="shared" si="43"/>
        <v>500</v>
      </c>
      <c r="E205" s="13">
        <f t="shared" si="44"/>
        <v>5512</v>
      </c>
      <c r="F205" s="13">
        <f t="shared" si="45"/>
        <v>6012</v>
      </c>
    </row>
    <row r="206" spans="1:6" ht="12">
      <c r="A206" s="31" t="s">
        <v>120</v>
      </c>
      <c r="B206" s="42">
        <v>1355</v>
      </c>
      <c r="C206" s="45">
        <f aca="true" t="shared" si="46" ref="C206:C221">IF(B206&gt;0,B206/$B$299,"")</f>
        <v>0.0028779576058791</v>
      </c>
      <c r="D206" s="11">
        <f aca="true" t="shared" si="47" ref="D206:D221">IF(C206&lt;&gt;"",500,"")</f>
        <v>500</v>
      </c>
      <c r="E206" s="13">
        <f aca="true" t="shared" si="48" ref="E206:E221">IF(D206&lt;&gt;"",C206*$B$6,"")</f>
        <v>732</v>
      </c>
      <c r="F206" s="13">
        <f aca="true" t="shared" si="49" ref="F206:F221">IF(E206&lt;&gt;"",D206+E206,"")</f>
        <v>1232</v>
      </c>
    </row>
    <row r="207" spans="1:6" ht="12">
      <c r="A207" s="31" t="s">
        <v>121</v>
      </c>
      <c r="B207" s="42">
        <v>4900</v>
      </c>
      <c r="C207" s="45">
        <f t="shared" si="46"/>
        <v>0.0104073743681237</v>
      </c>
      <c r="D207" s="11">
        <f t="shared" si="47"/>
        <v>500</v>
      </c>
      <c r="E207" s="13">
        <f t="shared" si="48"/>
        <v>2648</v>
      </c>
      <c r="F207" s="13">
        <f t="shared" si="49"/>
        <v>3148</v>
      </c>
    </row>
    <row r="208" spans="1:6" ht="12">
      <c r="A208" s="31" t="s">
        <v>122</v>
      </c>
      <c r="B208" s="42">
        <v>200</v>
      </c>
      <c r="C208" s="45">
        <f t="shared" si="46"/>
        <v>0.00042479079053566</v>
      </c>
      <c r="D208" s="11">
        <f t="shared" si="47"/>
        <v>500</v>
      </c>
      <c r="E208" s="13">
        <f t="shared" si="48"/>
        <v>108</v>
      </c>
      <c r="F208" s="13">
        <f t="shared" si="49"/>
        <v>608</v>
      </c>
    </row>
    <row r="209" spans="1:6" ht="12">
      <c r="A209" s="31" t="s">
        <v>123</v>
      </c>
      <c r="B209" s="42">
        <v>3618</v>
      </c>
      <c r="C209" s="45">
        <f t="shared" si="46"/>
        <v>0.00768446540079011</v>
      </c>
      <c r="D209" s="11">
        <f t="shared" si="47"/>
        <v>500</v>
      </c>
      <c r="E209" s="13">
        <f t="shared" si="48"/>
        <v>1955</v>
      </c>
      <c r="F209" s="13">
        <f t="shared" si="49"/>
        <v>2455</v>
      </c>
    </row>
    <row r="210" spans="1:6" ht="12">
      <c r="A210" s="31" t="s">
        <v>124</v>
      </c>
      <c r="B210" s="42">
        <v>100</v>
      </c>
      <c r="C210" s="45">
        <f t="shared" si="46"/>
        <v>0.00021239539526783</v>
      </c>
      <c r="D210" s="11">
        <f t="shared" si="47"/>
        <v>500</v>
      </c>
      <c r="E210" s="13">
        <f t="shared" si="48"/>
        <v>54</v>
      </c>
      <c r="F210" s="13">
        <f t="shared" si="49"/>
        <v>554</v>
      </c>
    </row>
    <row r="211" spans="1:6" ht="12">
      <c r="A211" s="31" t="s">
        <v>125</v>
      </c>
      <c r="B211" s="42">
        <v>1006</v>
      </c>
      <c r="C211" s="45">
        <f t="shared" si="46"/>
        <v>0.00213669767639438</v>
      </c>
      <c r="D211" s="11">
        <f t="shared" si="47"/>
        <v>500</v>
      </c>
      <c r="E211" s="13">
        <f t="shared" si="48"/>
        <v>544</v>
      </c>
      <c r="F211" s="13">
        <f t="shared" si="49"/>
        <v>1044</v>
      </c>
    </row>
    <row r="212" spans="1:6" ht="12">
      <c r="A212" s="31" t="s">
        <v>126</v>
      </c>
      <c r="B212" s="42">
        <v>1152</v>
      </c>
      <c r="C212" s="45">
        <f t="shared" si="46"/>
        <v>0.00244679495348541</v>
      </c>
      <c r="D212" s="11">
        <f t="shared" si="47"/>
        <v>500</v>
      </c>
      <c r="E212" s="13">
        <f t="shared" si="48"/>
        <v>622</v>
      </c>
      <c r="F212" s="13">
        <f t="shared" si="49"/>
        <v>1122</v>
      </c>
    </row>
    <row r="213" spans="1:6" ht="12">
      <c r="A213" s="31" t="s">
        <v>127</v>
      </c>
      <c r="B213" s="42">
        <v>60</v>
      </c>
      <c r="C213" s="45">
        <f t="shared" si="46"/>
        <v>0.0001274372371607</v>
      </c>
      <c r="D213" s="11">
        <f t="shared" si="47"/>
        <v>500</v>
      </c>
      <c r="E213" s="13">
        <f t="shared" si="48"/>
        <v>32</v>
      </c>
      <c r="F213" s="13">
        <f t="shared" si="49"/>
        <v>532</v>
      </c>
    </row>
    <row r="214" spans="1:6" ht="12">
      <c r="A214" s="31" t="s">
        <v>128</v>
      </c>
      <c r="B214" s="42">
        <v>640</v>
      </c>
      <c r="C214" s="45">
        <f t="shared" si="46"/>
        <v>0.00135933052971412</v>
      </c>
      <c r="D214" s="11">
        <f t="shared" si="47"/>
        <v>500</v>
      </c>
      <c r="E214" s="13">
        <f t="shared" si="48"/>
        <v>346</v>
      </c>
      <c r="F214" s="13">
        <f t="shared" si="49"/>
        <v>846</v>
      </c>
    </row>
    <row r="215" spans="1:6" ht="12">
      <c r="A215" s="31" t="s">
        <v>129</v>
      </c>
      <c r="B215" s="42">
        <v>2063</v>
      </c>
      <c r="C215" s="45">
        <f t="shared" si="46"/>
        <v>0.00438171700437534</v>
      </c>
      <c r="D215" s="11">
        <f t="shared" si="47"/>
        <v>500</v>
      </c>
      <c r="E215" s="13">
        <f>IF(D215&lt;&gt;"",C215*$B$6,"")</f>
        <v>1115</v>
      </c>
      <c r="F215" s="13">
        <f t="shared" si="49"/>
        <v>1615</v>
      </c>
    </row>
    <row r="216" spans="1:6" ht="12">
      <c r="A216" s="31" t="s">
        <v>130</v>
      </c>
      <c r="B216" s="42">
        <v>4079</v>
      </c>
      <c r="C216" s="45">
        <f t="shared" si="46"/>
        <v>0.00866360817297481</v>
      </c>
      <c r="D216" s="11">
        <f t="shared" si="47"/>
        <v>500</v>
      </c>
      <c r="E216" s="13">
        <f t="shared" si="48"/>
        <v>2204</v>
      </c>
      <c r="F216" s="13">
        <f t="shared" si="49"/>
        <v>2704</v>
      </c>
    </row>
    <row r="217" spans="1:6" ht="12">
      <c r="A217" s="31" t="s">
        <v>131</v>
      </c>
      <c r="B217" s="42">
        <v>1747</v>
      </c>
      <c r="C217" s="45">
        <f t="shared" si="46"/>
        <v>0.003710547555329</v>
      </c>
      <c r="D217" s="11">
        <f t="shared" si="47"/>
        <v>500</v>
      </c>
      <c r="E217" s="13">
        <f t="shared" si="48"/>
        <v>944</v>
      </c>
      <c r="F217" s="13">
        <f t="shared" si="49"/>
        <v>1444</v>
      </c>
    </row>
    <row r="218" spans="1:6" ht="12">
      <c r="A218" s="31" t="s">
        <v>132</v>
      </c>
      <c r="B218" s="42">
        <v>23788</v>
      </c>
      <c r="C218" s="45">
        <f t="shared" si="46"/>
        <v>0.0505246166263115</v>
      </c>
      <c r="D218" s="11">
        <f t="shared" si="47"/>
        <v>500</v>
      </c>
      <c r="E218" s="13">
        <f t="shared" si="48"/>
        <v>12853</v>
      </c>
      <c r="F218" s="13">
        <f t="shared" si="49"/>
        <v>13353</v>
      </c>
    </row>
    <row r="219" spans="1:6" ht="12">
      <c r="A219" s="31" t="s">
        <v>133</v>
      </c>
      <c r="B219" s="42">
        <v>5085</v>
      </c>
      <c r="C219" s="45">
        <f t="shared" si="46"/>
        <v>0.0108003058493692</v>
      </c>
      <c r="D219" s="11">
        <f t="shared" si="47"/>
        <v>500</v>
      </c>
      <c r="E219" s="13">
        <f t="shared" si="48"/>
        <v>2748</v>
      </c>
      <c r="F219" s="13">
        <f t="shared" si="49"/>
        <v>3248</v>
      </c>
    </row>
    <row r="220" spans="1:6" ht="12">
      <c r="A220" s="31" t="s">
        <v>134</v>
      </c>
      <c r="B220" s="42">
        <v>508</v>
      </c>
      <c r="C220" s="45">
        <f t="shared" si="46"/>
        <v>0.00107896860796058</v>
      </c>
      <c r="D220" s="11">
        <f t="shared" si="47"/>
        <v>500</v>
      </c>
      <c r="E220" s="13">
        <f t="shared" si="48"/>
        <v>274</v>
      </c>
      <c r="F220" s="13">
        <f t="shared" si="49"/>
        <v>774</v>
      </c>
    </row>
    <row r="221" spans="1:6" ht="12">
      <c r="A221" s="31" t="s">
        <v>135</v>
      </c>
      <c r="B221" s="42">
        <v>338</v>
      </c>
      <c r="C221" s="45">
        <f t="shared" si="46"/>
        <v>0.00071789643600527</v>
      </c>
      <c r="D221" s="11">
        <f t="shared" si="47"/>
        <v>500</v>
      </c>
      <c r="E221" s="13">
        <f t="shared" si="48"/>
        <v>183</v>
      </c>
      <c r="F221" s="13">
        <f t="shared" si="49"/>
        <v>683</v>
      </c>
    </row>
    <row r="222" spans="1:6" ht="12">
      <c r="A222" s="31" t="s">
        <v>136</v>
      </c>
      <c r="B222" s="42">
        <v>762</v>
      </c>
      <c r="C222" s="45">
        <f aca="true" t="shared" si="50" ref="C222:C237">IF(B222&gt;0,B222/$B$299,"")</f>
        <v>0.00161845291194087</v>
      </c>
      <c r="D222" s="11">
        <f aca="true" t="shared" si="51" ref="D222:D237">IF(C222&lt;&gt;"",500,"")</f>
        <v>500</v>
      </c>
      <c r="E222" s="13">
        <f aca="true" t="shared" si="52" ref="E222:E237">IF(D222&lt;&gt;"",C222*$B$6,"")</f>
        <v>412</v>
      </c>
      <c r="F222" s="13">
        <f aca="true" t="shared" si="53" ref="F222:F237">IF(E222&lt;&gt;"",D222+E222,"")</f>
        <v>912</v>
      </c>
    </row>
    <row r="223" spans="1:6" ht="12">
      <c r="A223" s="31" t="s">
        <v>137</v>
      </c>
      <c r="B223" s="42">
        <v>2314</v>
      </c>
      <c r="C223" s="45">
        <f t="shared" si="50"/>
        <v>0.0049148294464976</v>
      </c>
      <c r="D223" s="11">
        <f t="shared" si="51"/>
        <v>500</v>
      </c>
      <c r="E223" s="13">
        <f t="shared" si="52"/>
        <v>1250</v>
      </c>
      <c r="F223" s="13">
        <f t="shared" si="53"/>
        <v>1750</v>
      </c>
    </row>
    <row r="224" spans="1:6" ht="12">
      <c r="A224" s="31" t="s">
        <v>138</v>
      </c>
      <c r="B224" s="42">
        <v>2240</v>
      </c>
      <c r="C224" s="45">
        <f t="shared" si="50"/>
        <v>0.0047576568539994</v>
      </c>
      <c r="D224" s="11">
        <f t="shared" si="51"/>
        <v>500</v>
      </c>
      <c r="E224" s="13">
        <f t="shared" si="52"/>
        <v>1210</v>
      </c>
      <c r="F224" s="13">
        <f t="shared" si="53"/>
        <v>1710</v>
      </c>
    </row>
    <row r="225" spans="1:6" ht="12">
      <c r="A225" s="31" t="s">
        <v>139</v>
      </c>
      <c r="B225" s="42">
        <v>3172</v>
      </c>
      <c r="C225" s="45">
        <f t="shared" si="50"/>
        <v>0.00673718193789559</v>
      </c>
      <c r="D225" s="11">
        <f t="shared" si="51"/>
        <v>500</v>
      </c>
      <c r="E225" s="13">
        <f t="shared" si="52"/>
        <v>1714</v>
      </c>
      <c r="F225" s="13">
        <f t="shared" si="53"/>
        <v>2214</v>
      </c>
    </row>
    <row r="226" spans="1:6" ht="12">
      <c r="A226" s="31" t="s">
        <v>140</v>
      </c>
      <c r="B226" s="42">
        <v>160</v>
      </c>
      <c r="C226" s="45">
        <f t="shared" si="50"/>
        <v>0.00033983263242853</v>
      </c>
      <c r="D226" s="11">
        <f t="shared" si="51"/>
        <v>500</v>
      </c>
      <c r="E226" s="13">
        <f t="shared" si="52"/>
        <v>86</v>
      </c>
      <c r="F226" s="13">
        <f t="shared" si="53"/>
        <v>586</v>
      </c>
    </row>
    <row r="227" spans="1:6" ht="12">
      <c r="A227" s="31" t="s">
        <v>141</v>
      </c>
      <c r="B227" s="42">
        <v>377</v>
      </c>
      <c r="C227" s="45">
        <f t="shared" si="50"/>
        <v>0.00080073064015972</v>
      </c>
      <c r="D227" s="11">
        <f t="shared" si="51"/>
        <v>500</v>
      </c>
      <c r="E227" s="13">
        <f t="shared" si="52"/>
        <v>204</v>
      </c>
      <c r="F227" s="13">
        <f t="shared" si="53"/>
        <v>704</v>
      </c>
    </row>
    <row r="228" spans="1:6" ht="12">
      <c r="A228" s="31" t="s">
        <v>142</v>
      </c>
      <c r="B228" s="42">
        <v>628</v>
      </c>
      <c r="C228" s="45">
        <f t="shared" si="50"/>
        <v>0.00133384308228198</v>
      </c>
      <c r="D228" s="11">
        <f t="shared" si="51"/>
        <v>500</v>
      </c>
      <c r="E228" s="13">
        <f t="shared" si="52"/>
        <v>339</v>
      </c>
      <c r="F228" s="13">
        <f t="shared" si="53"/>
        <v>839</v>
      </c>
    </row>
    <row r="229" spans="1:6" ht="12">
      <c r="A229" s="31" t="s">
        <v>143</v>
      </c>
      <c r="B229" s="42">
        <v>3172</v>
      </c>
      <c r="C229" s="45">
        <f t="shared" si="50"/>
        <v>0.00673718193789559</v>
      </c>
      <c r="D229" s="11">
        <f t="shared" si="51"/>
        <v>500</v>
      </c>
      <c r="E229" s="13">
        <f t="shared" si="52"/>
        <v>1714</v>
      </c>
      <c r="F229" s="13">
        <f t="shared" si="53"/>
        <v>2214</v>
      </c>
    </row>
    <row r="230" spans="1:6" ht="12">
      <c r="A230" s="12" t="s">
        <v>144</v>
      </c>
      <c r="C230" s="45">
        <f t="shared" si="50"/>
      </c>
      <c r="D230" s="11">
        <f t="shared" si="51"/>
      </c>
      <c r="E230" s="13">
        <f t="shared" si="52"/>
      </c>
      <c r="F230" s="13">
        <f t="shared" si="53"/>
      </c>
    </row>
    <row r="231" spans="1:6" ht="12">
      <c r="A231" s="31" t="s">
        <v>145</v>
      </c>
      <c r="B231" s="42">
        <v>73</v>
      </c>
      <c r="C231" s="45">
        <f t="shared" si="50"/>
        <v>0.00015504863854552</v>
      </c>
      <c r="D231" s="11">
        <f t="shared" si="51"/>
        <v>500</v>
      </c>
      <c r="E231" s="13">
        <f t="shared" si="52"/>
        <v>39</v>
      </c>
      <c r="F231" s="13">
        <f t="shared" si="53"/>
        <v>539</v>
      </c>
    </row>
    <row r="232" spans="1:6" ht="12">
      <c r="A232" s="31" t="s">
        <v>146</v>
      </c>
      <c r="B232" s="42">
        <v>165</v>
      </c>
      <c r="C232" s="45">
        <f t="shared" si="50"/>
        <v>0.00035045240219192</v>
      </c>
      <c r="D232" s="11">
        <f t="shared" si="51"/>
        <v>500</v>
      </c>
      <c r="E232" s="13">
        <f t="shared" si="52"/>
        <v>89</v>
      </c>
      <c r="F232" s="13">
        <f t="shared" si="53"/>
        <v>589</v>
      </c>
    </row>
    <row r="233" spans="1:6" ht="12">
      <c r="A233" s="31" t="s">
        <v>452</v>
      </c>
      <c r="B233" s="42">
        <v>1314</v>
      </c>
      <c r="C233" s="45">
        <f t="shared" si="50"/>
        <v>0.00279087549381929</v>
      </c>
      <c r="D233" s="11">
        <f t="shared" si="51"/>
        <v>500</v>
      </c>
      <c r="E233" s="13">
        <f t="shared" si="52"/>
        <v>710</v>
      </c>
      <c r="F233" s="13">
        <f t="shared" si="53"/>
        <v>1210</v>
      </c>
    </row>
    <row r="234" spans="1:6" ht="12">
      <c r="A234" s="31" t="s">
        <v>453</v>
      </c>
      <c r="B234" s="42">
        <v>548</v>
      </c>
      <c r="C234" s="45">
        <f t="shared" si="50"/>
        <v>0.00116392676606771</v>
      </c>
      <c r="D234" s="11">
        <f t="shared" si="51"/>
        <v>500</v>
      </c>
      <c r="E234" s="13">
        <f t="shared" si="52"/>
        <v>296</v>
      </c>
      <c r="F234" s="13">
        <f t="shared" si="53"/>
        <v>796</v>
      </c>
    </row>
    <row r="235" spans="1:6" ht="12">
      <c r="A235" s="31" t="s">
        <v>454</v>
      </c>
      <c r="B235" s="42">
        <v>480</v>
      </c>
      <c r="C235" s="45">
        <f t="shared" si="50"/>
        <v>0.00101949789728559</v>
      </c>
      <c r="D235" s="11">
        <f t="shared" si="51"/>
        <v>500</v>
      </c>
      <c r="E235" s="13">
        <f t="shared" si="52"/>
        <v>259</v>
      </c>
      <c r="F235" s="13">
        <f t="shared" si="53"/>
        <v>759</v>
      </c>
    </row>
    <row r="236" spans="1:6" ht="12">
      <c r="A236" s="31" t="s">
        <v>455</v>
      </c>
      <c r="B236" s="42">
        <v>1114</v>
      </c>
      <c r="C236" s="45">
        <f t="shared" si="50"/>
        <v>0.00236608470328363</v>
      </c>
      <c r="D236" s="11">
        <f t="shared" si="51"/>
        <v>500</v>
      </c>
      <c r="E236" s="13">
        <f t="shared" si="52"/>
        <v>602</v>
      </c>
      <c r="F236" s="13">
        <f t="shared" si="53"/>
        <v>1102</v>
      </c>
    </row>
    <row r="237" spans="1:6" ht="12">
      <c r="A237" s="31" t="s">
        <v>456</v>
      </c>
      <c r="B237" s="42">
        <v>113</v>
      </c>
      <c r="C237" s="45">
        <f t="shared" si="50"/>
        <v>0.00024000679665265</v>
      </c>
      <c r="D237" s="11">
        <f t="shared" si="51"/>
        <v>500</v>
      </c>
      <c r="E237" s="13">
        <f t="shared" si="52"/>
        <v>61</v>
      </c>
      <c r="F237" s="13">
        <f t="shared" si="53"/>
        <v>561</v>
      </c>
    </row>
    <row r="238" spans="1:6" ht="12">
      <c r="A238" s="31" t="s">
        <v>457</v>
      </c>
      <c r="B238" s="42">
        <v>124</v>
      </c>
      <c r="C238" s="45">
        <f aca="true" t="shared" si="54" ref="C238:C253">IF(B238&gt;0,B238/$B$299,"")</f>
        <v>0.00026337029013211</v>
      </c>
      <c r="D238" s="11">
        <f aca="true" t="shared" si="55" ref="D238:D253">IF(C238&lt;&gt;"",500,"")</f>
        <v>500</v>
      </c>
      <c r="E238" s="13">
        <f aca="true" t="shared" si="56" ref="E238:E253">IF(D238&lt;&gt;"",C238*$B$6,"")</f>
        <v>67</v>
      </c>
      <c r="F238" s="13">
        <f aca="true" t="shared" si="57" ref="F238:F253">IF(E238&lt;&gt;"",D238+E238,"")</f>
        <v>567</v>
      </c>
    </row>
    <row r="239" spans="1:6" ht="12">
      <c r="A239" s="31" t="s">
        <v>458</v>
      </c>
      <c r="B239" s="42">
        <v>981</v>
      </c>
      <c r="C239" s="45">
        <f t="shared" si="54"/>
        <v>0.00208359882757742</v>
      </c>
      <c r="D239" s="11">
        <f t="shared" si="55"/>
        <v>500</v>
      </c>
      <c r="E239" s="13">
        <f t="shared" si="56"/>
        <v>530</v>
      </c>
      <c r="F239" s="13">
        <f t="shared" si="57"/>
        <v>1030</v>
      </c>
    </row>
    <row r="240" spans="1:6" ht="12">
      <c r="A240" s="12" t="s">
        <v>459</v>
      </c>
      <c r="C240" s="45">
        <f t="shared" si="54"/>
      </c>
      <c r="D240" s="11">
        <f t="shared" si="55"/>
      </c>
      <c r="E240" s="13">
        <f t="shared" si="56"/>
      </c>
      <c r="F240" s="13">
        <f t="shared" si="57"/>
      </c>
    </row>
    <row r="241" spans="1:6" ht="12">
      <c r="A241" s="31" t="s">
        <v>460</v>
      </c>
      <c r="B241" s="42">
        <v>509</v>
      </c>
      <c r="C241" s="45">
        <f t="shared" si="54"/>
        <v>0.00108109256191326</v>
      </c>
      <c r="D241" s="11">
        <f t="shared" si="55"/>
        <v>500</v>
      </c>
      <c r="E241" s="13">
        <f t="shared" si="56"/>
        <v>275</v>
      </c>
      <c r="F241" s="13">
        <f t="shared" si="57"/>
        <v>775</v>
      </c>
    </row>
    <row r="242" spans="1:6" ht="12">
      <c r="A242" s="12" t="s">
        <v>461</v>
      </c>
      <c r="C242" s="45">
        <f t="shared" si="54"/>
      </c>
      <c r="D242" s="11">
        <f t="shared" si="55"/>
      </c>
      <c r="E242" s="13">
        <f t="shared" si="56"/>
      </c>
      <c r="F242" s="13">
        <f t="shared" si="57"/>
      </c>
    </row>
    <row r="243" spans="1:6" ht="12">
      <c r="A243" s="31" t="s">
        <v>462</v>
      </c>
      <c r="B243" s="42">
        <v>856</v>
      </c>
      <c r="C243" s="45">
        <f t="shared" si="54"/>
        <v>0.00181810458349263</v>
      </c>
      <c r="D243" s="11">
        <f t="shared" si="55"/>
        <v>500</v>
      </c>
      <c r="E243" s="13">
        <f t="shared" si="56"/>
        <v>463</v>
      </c>
      <c r="F243" s="13">
        <f t="shared" si="57"/>
        <v>963</v>
      </c>
    </row>
    <row r="244" spans="1:6" ht="12">
      <c r="A244" s="12" t="s">
        <v>463</v>
      </c>
      <c r="C244" s="45">
        <f t="shared" si="54"/>
      </c>
      <c r="D244" s="11">
        <f t="shared" si="55"/>
      </c>
      <c r="E244" s="13">
        <f t="shared" si="56"/>
      </c>
      <c r="F244" s="13">
        <f t="shared" si="57"/>
      </c>
    </row>
    <row r="245" spans="1:6" ht="12">
      <c r="A245" s="31" t="s">
        <v>464</v>
      </c>
      <c r="B245" s="42">
        <v>3111</v>
      </c>
      <c r="C245" s="45">
        <f t="shared" si="54"/>
        <v>0.00660762074678221</v>
      </c>
      <c r="D245" s="11">
        <f t="shared" si="55"/>
        <v>500</v>
      </c>
      <c r="E245" s="13">
        <f t="shared" si="56"/>
        <v>1681</v>
      </c>
      <c r="F245" s="13">
        <f t="shared" si="57"/>
        <v>2181</v>
      </c>
    </row>
    <row r="246" spans="1:6" ht="12">
      <c r="A246" s="31" t="s">
        <v>465</v>
      </c>
      <c r="B246" s="42">
        <v>1087</v>
      </c>
      <c r="C246" s="45">
        <f t="shared" si="54"/>
        <v>0.00230873794656132</v>
      </c>
      <c r="D246" s="11">
        <f t="shared" si="55"/>
        <v>500</v>
      </c>
      <c r="E246" s="13">
        <f t="shared" si="56"/>
        <v>587</v>
      </c>
      <c r="F246" s="13">
        <f t="shared" si="57"/>
        <v>1087</v>
      </c>
    </row>
    <row r="247" spans="1:6" ht="12">
      <c r="A247" s="31" t="s">
        <v>466</v>
      </c>
      <c r="B247" s="42">
        <v>425</v>
      </c>
      <c r="C247" s="45">
        <f t="shared" si="54"/>
        <v>0.00090268042988828</v>
      </c>
      <c r="D247" s="11">
        <f t="shared" si="55"/>
        <v>500</v>
      </c>
      <c r="E247" s="13">
        <f t="shared" si="56"/>
        <v>230</v>
      </c>
      <c r="F247" s="13">
        <f t="shared" si="57"/>
        <v>730</v>
      </c>
    </row>
    <row r="248" spans="1:6" ht="12">
      <c r="A248" s="31" t="s">
        <v>467</v>
      </c>
      <c r="B248" s="42">
        <v>483</v>
      </c>
      <c r="C248" s="45">
        <f t="shared" si="54"/>
        <v>0.00102586975914362</v>
      </c>
      <c r="D248" s="11">
        <f t="shared" si="55"/>
        <v>500</v>
      </c>
      <c r="E248" s="13">
        <f t="shared" si="56"/>
        <v>261</v>
      </c>
      <c r="F248" s="13">
        <f t="shared" si="57"/>
        <v>761</v>
      </c>
    </row>
    <row r="249" spans="1:6" ht="12">
      <c r="A249" s="31" t="s">
        <v>468</v>
      </c>
      <c r="B249" s="42">
        <v>13150</v>
      </c>
      <c r="C249" s="45">
        <f t="shared" si="54"/>
        <v>0.0279299944777197</v>
      </c>
      <c r="D249" s="11">
        <f t="shared" si="55"/>
        <v>500</v>
      </c>
      <c r="E249" s="13">
        <f t="shared" si="56"/>
        <v>7105</v>
      </c>
      <c r="F249" s="13">
        <f t="shared" si="57"/>
        <v>7605</v>
      </c>
    </row>
    <row r="250" spans="1:6" ht="12">
      <c r="A250" s="31" t="s">
        <v>469</v>
      </c>
      <c r="B250" s="42">
        <v>5871</v>
      </c>
      <c r="C250" s="45">
        <f t="shared" si="54"/>
        <v>0.0124697336561743</v>
      </c>
      <c r="D250" s="11">
        <f t="shared" si="55"/>
        <v>500</v>
      </c>
      <c r="E250" s="13">
        <f t="shared" si="56"/>
        <v>3172</v>
      </c>
      <c r="F250" s="13">
        <f t="shared" si="57"/>
        <v>3672</v>
      </c>
    </row>
    <row r="251" spans="1:6" ht="12">
      <c r="A251" s="31" t="s">
        <v>470</v>
      </c>
      <c r="B251" s="42">
        <v>1276</v>
      </c>
      <c r="C251" s="45">
        <f t="shared" si="54"/>
        <v>0.00271016524361752</v>
      </c>
      <c r="D251" s="11">
        <f t="shared" si="55"/>
        <v>500</v>
      </c>
      <c r="E251" s="13">
        <f t="shared" si="56"/>
        <v>689</v>
      </c>
      <c r="F251" s="13">
        <f t="shared" si="57"/>
        <v>1189</v>
      </c>
    </row>
    <row r="252" spans="1:6" ht="12">
      <c r="A252" s="31" t="s">
        <v>471</v>
      </c>
      <c r="B252" s="42">
        <v>1771</v>
      </c>
      <c r="C252" s="45">
        <f t="shared" si="54"/>
        <v>0.00376152245019328</v>
      </c>
      <c r="D252" s="11">
        <f t="shared" si="55"/>
        <v>500</v>
      </c>
      <c r="E252" s="13">
        <f t="shared" si="56"/>
        <v>957</v>
      </c>
      <c r="F252" s="13">
        <f t="shared" si="57"/>
        <v>1457</v>
      </c>
    </row>
    <row r="253" spans="1:6" ht="12">
      <c r="A253" s="12" t="s">
        <v>472</v>
      </c>
      <c r="C253" s="45">
        <f t="shared" si="54"/>
      </c>
      <c r="D253" s="11">
        <f t="shared" si="55"/>
      </c>
      <c r="E253" s="13">
        <f t="shared" si="56"/>
      </c>
      <c r="F253" s="13">
        <f t="shared" si="57"/>
      </c>
    </row>
    <row r="254" spans="1:6" ht="12">
      <c r="A254" s="31" t="s">
        <v>473</v>
      </c>
      <c r="B254" s="42">
        <v>212</v>
      </c>
      <c r="C254" s="45">
        <f aca="true" t="shared" si="58" ref="C254:C269">IF(B254&gt;0,B254/$B$299,"")</f>
        <v>0.0004502782379678</v>
      </c>
      <c r="D254" s="11">
        <f aca="true" t="shared" si="59" ref="D254:D269">IF(C254&lt;&gt;"",500,"")</f>
        <v>500</v>
      </c>
      <c r="E254" s="13">
        <f aca="true" t="shared" si="60" ref="E254:E269">IF(D254&lt;&gt;"",C254*$B$6,"")</f>
        <v>115</v>
      </c>
      <c r="F254" s="13">
        <f aca="true" t="shared" si="61" ref="F254:F269">IF(E254&lt;&gt;"",D254+E254,"")</f>
        <v>615</v>
      </c>
    </row>
    <row r="255" spans="1:6" ht="12">
      <c r="A255" s="31" t="s">
        <v>474</v>
      </c>
      <c r="B255" s="42">
        <v>208</v>
      </c>
      <c r="C255" s="45">
        <f t="shared" si="58"/>
        <v>0.00044178242215709</v>
      </c>
      <c r="D255" s="11">
        <f t="shared" si="59"/>
        <v>500</v>
      </c>
      <c r="E255" s="13">
        <f t="shared" si="60"/>
        <v>112</v>
      </c>
      <c r="F255" s="13">
        <f t="shared" si="61"/>
        <v>612</v>
      </c>
    </row>
    <row r="256" spans="1:6" ht="12">
      <c r="A256" s="12" t="s">
        <v>475</v>
      </c>
      <c r="C256" s="45">
        <f t="shared" si="58"/>
      </c>
      <c r="D256" s="11">
        <f t="shared" si="59"/>
      </c>
      <c r="E256" s="13">
        <f t="shared" si="60"/>
      </c>
      <c r="F256" s="13">
        <f t="shared" si="61"/>
      </c>
    </row>
    <row r="257" spans="1:6" ht="12">
      <c r="A257" s="31" t="s">
        <v>476</v>
      </c>
      <c r="B257" s="42">
        <v>170</v>
      </c>
      <c r="C257" s="45">
        <f t="shared" si="58"/>
        <v>0.00036107217195531</v>
      </c>
      <c r="D257" s="11">
        <f t="shared" si="59"/>
        <v>500</v>
      </c>
      <c r="E257" s="13">
        <f t="shared" si="60"/>
        <v>92</v>
      </c>
      <c r="F257" s="13">
        <f t="shared" si="61"/>
        <v>592</v>
      </c>
    </row>
    <row r="258" spans="1:6" ht="12">
      <c r="A258" s="31" t="s">
        <v>477</v>
      </c>
      <c r="B258" s="42">
        <v>1474</v>
      </c>
      <c r="C258" s="45">
        <f t="shared" si="58"/>
        <v>0.00313070812624782</v>
      </c>
      <c r="D258" s="11">
        <f t="shared" si="59"/>
        <v>500</v>
      </c>
      <c r="E258" s="13">
        <f t="shared" si="60"/>
        <v>796</v>
      </c>
      <c r="F258" s="13">
        <f t="shared" si="61"/>
        <v>1296</v>
      </c>
    </row>
    <row r="259" spans="1:6" ht="12">
      <c r="A259" s="12" t="s">
        <v>478</v>
      </c>
      <c r="C259" s="45">
        <f t="shared" si="58"/>
      </c>
      <c r="D259" s="11">
        <f t="shared" si="59"/>
      </c>
      <c r="E259" s="13">
        <f t="shared" si="60"/>
      </c>
      <c r="F259" s="13">
        <f t="shared" si="61"/>
      </c>
    </row>
    <row r="260" spans="1:6" ht="12">
      <c r="A260" s="31" t="s">
        <v>479</v>
      </c>
      <c r="B260" s="42">
        <v>1230</v>
      </c>
      <c r="C260" s="45">
        <f t="shared" si="58"/>
        <v>0.00261246336179432</v>
      </c>
      <c r="D260" s="11">
        <f t="shared" si="59"/>
        <v>500</v>
      </c>
      <c r="E260" s="13">
        <f t="shared" si="60"/>
        <v>665</v>
      </c>
      <c r="F260" s="13">
        <f t="shared" si="61"/>
        <v>1165</v>
      </c>
    </row>
    <row r="261" spans="1:6" ht="12">
      <c r="A261" s="31" t="s">
        <v>480</v>
      </c>
      <c r="B261" s="42">
        <v>5184</v>
      </c>
      <c r="C261" s="45">
        <f t="shared" si="58"/>
        <v>0.0110105772906843</v>
      </c>
      <c r="D261" s="11">
        <f t="shared" si="59"/>
        <v>500</v>
      </c>
      <c r="E261" s="13">
        <f t="shared" si="60"/>
        <v>2801</v>
      </c>
      <c r="F261" s="13">
        <f t="shared" si="61"/>
        <v>3301</v>
      </c>
    </row>
    <row r="262" spans="1:6" ht="12">
      <c r="A262" s="31" t="s">
        <v>481</v>
      </c>
      <c r="B262" s="42">
        <v>1019</v>
      </c>
      <c r="C262" s="45">
        <f t="shared" si="58"/>
        <v>0.00216430907777919</v>
      </c>
      <c r="D262" s="11">
        <f t="shared" si="59"/>
        <v>500</v>
      </c>
      <c r="E262" s="13">
        <f t="shared" si="60"/>
        <v>551</v>
      </c>
      <c r="F262" s="13">
        <f t="shared" si="61"/>
        <v>1051</v>
      </c>
    </row>
    <row r="263" spans="1:6" ht="12">
      <c r="A263" s="31" t="s">
        <v>482</v>
      </c>
      <c r="B263" s="42">
        <v>79</v>
      </c>
      <c r="C263" s="45">
        <f t="shared" si="58"/>
        <v>0.00016779236226159</v>
      </c>
      <c r="D263" s="11">
        <f t="shared" si="59"/>
        <v>500</v>
      </c>
      <c r="E263" s="13">
        <f t="shared" si="60"/>
        <v>43</v>
      </c>
      <c r="F263" s="13">
        <f t="shared" si="61"/>
        <v>543</v>
      </c>
    </row>
    <row r="264" spans="1:6" ht="12">
      <c r="A264" s="31" t="s">
        <v>483</v>
      </c>
      <c r="B264" s="42">
        <v>1014</v>
      </c>
      <c r="C264" s="45">
        <f t="shared" si="58"/>
        <v>0.0021536893080158</v>
      </c>
      <c r="D264" s="11">
        <f t="shared" si="59"/>
        <v>500</v>
      </c>
      <c r="E264" s="13">
        <f t="shared" si="60"/>
        <v>548</v>
      </c>
      <c r="F264" s="13">
        <f t="shared" si="61"/>
        <v>1048</v>
      </c>
    </row>
    <row r="265" spans="1:6" ht="12">
      <c r="A265" s="31" t="s">
        <v>484</v>
      </c>
      <c r="B265" s="42">
        <v>1218</v>
      </c>
      <c r="C265" s="45">
        <f t="shared" si="58"/>
        <v>0.00258697591436218</v>
      </c>
      <c r="D265" s="11">
        <f t="shared" si="59"/>
        <v>500</v>
      </c>
      <c r="E265" s="13">
        <f t="shared" si="60"/>
        <v>658</v>
      </c>
      <c r="F265" s="13">
        <f t="shared" si="61"/>
        <v>1158</v>
      </c>
    </row>
    <row r="266" spans="1:6" ht="12">
      <c r="A266" s="31" t="s">
        <v>485</v>
      </c>
      <c r="B266" s="42">
        <v>583</v>
      </c>
      <c r="C266" s="45">
        <f t="shared" si="58"/>
        <v>0.00123826515441145</v>
      </c>
      <c r="D266" s="11">
        <f t="shared" si="59"/>
        <v>500</v>
      </c>
      <c r="E266" s="13">
        <f t="shared" si="60"/>
        <v>315</v>
      </c>
      <c r="F266" s="13">
        <f t="shared" si="61"/>
        <v>815</v>
      </c>
    </row>
    <row r="267" spans="1:6" ht="12">
      <c r="A267" s="31" t="s">
        <v>486</v>
      </c>
      <c r="B267" s="42">
        <v>1134</v>
      </c>
      <c r="C267" s="45">
        <f t="shared" si="58"/>
        <v>0.0024085637823372</v>
      </c>
      <c r="D267" s="11">
        <f t="shared" si="59"/>
        <v>500</v>
      </c>
      <c r="E267" s="13">
        <f t="shared" si="60"/>
        <v>613</v>
      </c>
      <c r="F267" s="13">
        <f t="shared" si="61"/>
        <v>1113</v>
      </c>
    </row>
    <row r="268" spans="1:6" ht="12">
      <c r="A268" s="31" t="s">
        <v>487</v>
      </c>
      <c r="B268" s="42">
        <v>378</v>
      </c>
      <c r="C268" s="45">
        <f t="shared" si="58"/>
        <v>0.0008028545941124</v>
      </c>
      <c r="D268" s="11">
        <f t="shared" si="59"/>
        <v>500</v>
      </c>
      <c r="E268" s="13">
        <f t="shared" si="60"/>
        <v>204</v>
      </c>
      <c r="F268" s="13">
        <f t="shared" si="61"/>
        <v>704</v>
      </c>
    </row>
    <row r="269" spans="1:6" ht="12">
      <c r="A269" s="31" t="s">
        <v>488</v>
      </c>
      <c r="B269" s="42">
        <v>229</v>
      </c>
      <c r="C269" s="45">
        <f t="shared" si="58"/>
        <v>0.00048638545516333</v>
      </c>
      <c r="D269" s="11">
        <f t="shared" si="59"/>
        <v>500</v>
      </c>
      <c r="E269" s="13">
        <f t="shared" si="60"/>
        <v>124</v>
      </c>
      <c r="F269" s="13">
        <f t="shared" si="61"/>
        <v>624</v>
      </c>
    </row>
    <row r="270" spans="1:6" ht="12">
      <c r="A270" s="31" t="s">
        <v>489</v>
      </c>
      <c r="B270" s="42">
        <v>7518</v>
      </c>
      <c r="C270" s="45">
        <f aca="true" t="shared" si="62" ref="C270:C285">IF(B270&gt;0,B270/$B$299,"")</f>
        <v>0.0159678858162355</v>
      </c>
      <c r="D270" s="11">
        <f aca="true" t="shared" si="63" ref="D270:D285">IF(C270&lt;&gt;"",500,"")</f>
        <v>500</v>
      </c>
      <c r="E270" s="13">
        <f aca="true" t="shared" si="64" ref="E270:E285">IF(D270&lt;&gt;"",C270*$B$6,"")</f>
        <v>4062</v>
      </c>
      <c r="F270" s="13">
        <f aca="true" t="shared" si="65" ref="F270:F285">IF(E270&lt;&gt;"",D270+E270,"")</f>
        <v>4562</v>
      </c>
    </row>
    <row r="271" spans="1:6" ht="12">
      <c r="A271" s="31" t="s">
        <v>490</v>
      </c>
      <c r="B271" s="42">
        <v>175</v>
      </c>
      <c r="C271" s="45">
        <f t="shared" si="62"/>
        <v>0.0003716919417187</v>
      </c>
      <c r="D271" s="11">
        <f t="shared" si="63"/>
        <v>500</v>
      </c>
      <c r="E271" s="13">
        <f t="shared" si="64"/>
        <v>95</v>
      </c>
      <c r="F271" s="13">
        <f t="shared" si="65"/>
        <v>595</v>
      </c>
    </row>
    <row r="272" spans="1:6" ht="12">
      <c r="A272" s="31" t="s">
        <v>491</v>
      </c>
      <c r="B272" s="42">
        <v>489</v>
      </c>
      <c r="C272" s="45">
        <f t="shared" si="62"/>
        <v>0.00103861348285969</v>
      </c>
      <c r="D272" s="11">
        <f t="shared" si="63"/>
        <v>500</v>
      </c>
      <c r="E272" s="13">
        <f t="shared" si="64"/>
        <v>264</v>
      </c>
      <c r="F272" s="13">
        <f t="shared" si="65"/>
        <v>764</v>
      </c>
    </row>
    <row r="273" spans="1:6" ht="12">
      <c r="A273" s="31" t="s">
        <v>492</v>
      </c>
      <c r="B273" s="42">
        <v>96</v>
      </c>
      <c r="C273" s="45">
        <f t="shared" si="62"/>
        <v>0.00020389957945712</v>
      </c>
      <c r="D273" s="11">
        <f t="shared" si="63"/>
        <v>500</v>
      </c>
      <c r="E273" s="13">
        <f t="shared" si="64"/>
        <v>52</v>
      </c>
      <c r="F273" s="13">
        <f t="shared" si="65"/>
        <v>552</v>
      </c>
    </row>
    <row r="274" spans="1:6" ht="12">
      <c r="A274" s="31" t="s">
        <v>493</v>
      </c>
      <c r="B274" s="42">
        <v>59</v>
      </c>
      <c r="C274" s="45">
        <f t="shared" si="62"/>
        <v>0.00012531328320802</v>
      </c>
      <c r="D274" s="11">
        <f t="shared" si="63"/>
        <v>500</v>
      </c>
      <c r="E274" s="13">
        <f t="shared" si="64"/>
        <v>32</v>
      </c>
      <c r="F274" s="13">
        <f t="shared" si="65"/>
        <v>532</v>
      </c>
    </row>
    <row r="275" spans="1:6" ht="12">
      <c r="A275" s="31" t="s">
        <v>494</v>
      </c>
      <c r="B275" s="42">
        <v>465</v>
      </c>
      <c r="C275" s="45">
        <f t="shared" si="62"/>
        <v>0.00098763858799541</v>
      </c>
      <c r="D275" s="11">
        <f t="shared" si="63"/>
        <v>500</v>
      </c>
      <c r="E275" s="13">
        <f t="shared" si="64"/>
        <v>251</v>
      </c>
      <c r="F275" s="13">
        <f t="shared" si="65"/>
        <v>751</v>
      </c>
    </row>
    <row r="276" spans="1:6" ht="12">
      <c r="A276" s="31" t="s">
        <v>495</v>
      </c>
      <c r="B276" s="42">
        <v>2186</v>
      </c>
      <c r="C276" s="45">
        <f t="shared" si="62"/>
        <v>0.00464296334055478</v>
      </c>
      <c r="D276" s="11">
        <f t="shared" si="63"/>
        <v>500</v>
      </c>
      <c r="E276" s="13">
        <f t="shared" si="64"/>
        <v>1181</v>
      </c>
      <c r="F276" s="13">
        <f t="shared" si="65"/>
        <v>1681</v>
      </c>
    </row>
    <row r="277" spans="1:6" ht="12">
      <c r="A277" s="31" t="s">
        <v>496</v>
      </c>
      <c r="B277" s="42">
        <v>649</v>
      </c>
      <c r="C277" s="45">
        <f t="shared" si="62"/>
        <v>0.00137844611528822</v>
      </c>
      <c r="D277" s="11">
        <f t="shared" si="63"/>
        <v>500</v>
      </c>
      <c r="E277" s="13">
        <f t="shared" si="64"/>
        <v>351</v>
      </c>
      <c r="F277" s="13">
        <f t="shared" si="65"/>
        <v>851</v>
      </c>
    </row>
    <row r="278" spans="1:6" ht="12">
      <c r="A278" s="31" t="s">
        <v>497</v>
      </c>
      <c r="B278" s="42">
        <v>495</v>
      </c>
      <c r="C278" s="45">
        <f t="shared" si="62"/>
        <v>0.00105135720657576</v>
      </c>
      <c r="D278" s="11">
        <f t="shared" si="63"/>
        <v>500</v>
      </c>
      <c r="E278" s="13">
        <f t="shared" si="64"/>
        <v>267</v>
      </c>
      <c r="F278" s="13">
        <f t="shared" si="65"/>
        <v>767</v>
      </c>
    </row>
    <row r="279" spans="1:6" ht="12">
      <c r="A279" s="31" t="s">
        <v>498</v>
      </c>
      <c r="B279" s="42">
        <v>286</v>
      </c>
      <c r="C279" s="45">
        <f t="shared" si="62"/>
        <v>0.000607450830466</v>
      </c>
      <c r="D279" s="11">
        <f t="shared" si="63"/>
        <v>500</v>
      </c>
      <c r="E279" s="13">
        <f t="shared" si="64"/>
        <v>155</v>
      </c>
      <c r="F279" s="13">
        <f t="shared" si="65"/>
        <v>655</v>
      </c>
    </row>
    <row r="280" spans="1:6" ht="12">
      <c r="A280" s="31" t="s">
        <v>499</v>
      </c>
      <c r="B280" s="42">
        <v>235</v>
      </c>
      <c r="C280" s="45">
        <f t="shared" si="62"/>
        <v>0.0004991291788794</v>
      </c>
      <c r="D280" s="11">
        <f t="shared" si="63"/>
        <v>500</v>
      </c>
      <c r="E280" s="13">
        <f t="shared" si="64"/>
        <v>127</v>
      </c>
      <c r="F280" s="13">
        <f t="shared" si="65"/>
        <v>627</v>
      </c>
    </row>
    <row r="281" spans="1:6" ht="12">
      <c r="A281" s="31" t="s">
        <v>500</v>
      </c>
      <c r="B281" s="42">
        <v>1267</v>
      </c>
      <c r="C281" s="45">
        <f t="shared" si="62"/>
        <v>0.00269104965804341</v>
      </c>
      <c r="D281" s="11">
        <f t="shared" si="63"/>
        <v>500</v>
      </c>
      <c r="E281" s="13">
        <f t="shared" si="64"/>
        <v>685</v>
      </c>
      <c r="F281" s="13">
        <f t="shared" si="65"/>
        <v>1185</v>
      </c>
    </row>
    <row r="282" spans="1:6" ht="12">
      <c r="A282" s="31" t="s">
        <v>501</v>
      </c>
      <c r="B282" s="42">
        <v>165</v>
      </c>
      <c r="C282" s="45">
        <f t="shared" si="62"/>
        <v>0.00035045240219192</v>
      </c>
      <c r="D282" s="11">
        <f t="shared" si="63"/>
        <v>500</v>
      </c>
      <c r="E282" s="13">
        <f t="shared" si="64"/>
        <v>89</v>
      </c>
      <c r="F282" s="13">
        <f t="shared" si="65"/>
        <v>589</v>
      </c>
    </row>
    <row r="283" spans="1:6" ht="12">
      <c r="A283" s="12" t="s">
        <v>502</v>
      </c>
      <c r="C283" s="45">
        <f t="shared" si="62"/>
      </c>
      <c r="D283" s="11">
        <f t="shared" si="63"/>
      </c>
      <c r="E283" s="13">
        <f t="shared" si="64"/>
      </c>
      <c r="F283" s="13">
        <f t="shared" si="65"/>
      </c>
    </row>
    <row r="284" spans="1:6" ht="12">
      <c r="A284" s="31" t="s">
        <v>503</v>
      </c>
      <c r="B284" s="42">
        <v>385</v>
      </c>
      <c r="C284" s="45">
        <f t="shared" si="62"/>
        <v>0.00081772227178115</v>
      </c>
      <c r="D284" s="11">
        <f t="shared" si="63"/>
        <v>500</v>
      </c>
      <c r="E284" s="13">
        <f t="shared" si="64"/>
        <v>208</v>
      </c>
      <c r="F284" s="13">
        <f t="shared" si="65"/>
        <v>708</v>
      </c>
    </row>
    <row r="285" spans="1:6" ht="12">
      <c r="A285" s="31" t="s">
        <v>504</v>
      </c>
      <c r="B285" s="42">
        <v>440</v>
      </c>
      <c r="C285" s="45">
        <f t="shared" si="62"/>
        <v>0.00093453973917846</v>
      </c>
      <c r="D285" s="11">
        <f t="shared" si="63"/>
        <v>500</v>
      </c>
      <c r="E285" s="13">
        <f t="shared" si="64"/>
        <v>238</v>
      </c>
      <c r="F285" s="13">
        <f t="shared" si="65"/>
        <v>738</v>
      </c>
    </row>
    <row r="286" spans="1:6" ht="12">
      <c r="A286" s="31" t="s">
        <v>505</v>
      </c>
      <c r="B286" s="42">
        <v>754</v>
      </c>
      <c r="C286" s="45">
        <f aca="true" t="shared" si="66" ref="C286:C297">IF(B286&gt;0,B286/$B$299,"")</f>
        <v>0.00160146128031944</v>
      </c>
      <c r="D286" s="11">
        <f aca="true" t="shared" si="67" ref="D286:D297">IF(C286&lt;&gt;"",500,"")</f>
        <v>500</v>
      </c>
      <c r="E286" s="13">
        <f aca="true" t="shared" si="68" ref="E286:E296">IF(D286&lt;&gt;"",C286*$B$6,"")</f>
        <v>407</v>
      </c>
      <c r="F286" s="13">
        <f aca="true" t="shared" si="69" ref="F286:F296">IF(E286&lt;&gt;"",D286+E286,"")</f>
        <v>907</v>
      </c>
    </row>
    <row r="287" spans="1:6" ht="12">
      <c r="A287" s="31" t="s">
        <v>506</v>
      </c>
      <c r="B287" s="42">
        <v>938</v>
      </c>
      <c r="C287" s="45">
        <f t="shared" si="66"/>
        <v>0.00199226880761225</v>
      </c>
      <c r="D287" s="11">
        <f t="shared" si="67"/>
        <v>500</v>
      </c>
      <c r="E287" s="13">
        <f t="shared" si="68"/>
        <v>507</v>
      </c>
      <c r="F287" s="13">
        <f t="shared" si="69"/>
        <v>1007</v>
      </c>
    </row>
    <row r="288" spans="1:6" ht="12">
      <c r="A288" s="31" t="s">
        <v>507</v>
      </c>
      <c r="B288" s="42">
        <v>618</v>
      </c>
      <c r="C288" s="45">
        <f t="shared" si="66"/>
        <v>0.00131260354275519</v>
      </c>
      <c r="D288" s="11">
        <f t="shared" si="67"/>
        <v>500</v>
      </c>
      <c r="E288" s="13">
        <f t="shared" si="68"/>
        <v>334</v>
      </c>
      <c r="F288" s="13">
        <f t="shared" si="69"/>
        <v>834</v>
      </c>
    </row>
    <row r="289" spans="1:6" ht="12">
      <c r="A289" s="31" t="s">
        <v>238</v>
      </c>
      <c r="B289" s="42">
        <v>1647</v>
      </c>
      <c r="C289" s="45">
        <f t="shared" si="66"/>
        <v>0.00349815216006117</v>
      </c>
      <c r="D289" s="11">
        <f t="shared" si="67"/>
        <v>500</v>
      </c>
      <c r="E289" s="13">
        <f t="shared" si="68"/>
        <v>890</v>
      </c>
      <c r="F289" s="13">
        <f t="shared" si="69"/>
        <v>1390</v>
      </c>
    </row>
    <row r="290" spans="1:6" ht="12">
      <c r="A290" s="31" t="s">
        <v>239</v>
      </c>
      <c r="B290" s="42">
        <v>2755</v>
      </c>
      <c r="C290" s="45">
        <f t="shared" si="66"/>
        <v>0.00585149313962873</v>
      </c>
      <c r="D290" s="11">
        <f t="shared" si="67"/>
        <v>500</v>
      </c>
      <c r="E290" s="13">
        <f t="shared" si="68"/>
        <v>1489</v>
      </c>
      <c r="F290" s="13">
        <f t="shared" si="69"/>
        <v>1989</v>
      </c>
    </row>
    <row r="291" spans="1:6" ht="12">
      <c r="A291" s="31" t="s">
        <v>240</v>
      </c>
      <c r="B291" s="42">
        <v>519</v>
      </c>
      <c r="C291" s="45">
        <f t="shared" si="66"/>
        <v>0.00110233210144004</v>
      </c>
      <c r="D291" s="11">
        <f t="shared" si="67"/>
        <v>500</v>
      </c>
      <c r="E291" s="13">
        <f t="shared" si="68"/>
        <v>280</v>
      </c>
      <c r="F291" s="13">
        <f t="shared" si="69"/>
        <v>780</v>
      </c>
    </row>
    <row r="292" spans="1:6" ht="12">
      <c r="A292" s="31" t="s">
        <v>241</v>
      </c>
      <c r="B292" s="42">
        <v>108</v>
      </c>
      <c r="C292" s="45">
        <f t="shared" si="66"/>
        <v>0.00022938702688926</v>
      </c>
      <c r="D292" s="11">
        <f t="shared" si="67"/>
        <v>500</v>
      </c>
      <c r="E292" s="13">
        <f t="shared" si="68"/>
        <v>58</v>
      </c>
      <c r="F292" s="13">
        <f t="shared" si="69"/>
        <v>558</v>
      </c>
    </row>
    <row r="293" spans="1:6" ht="12">
      <c r="A293" s="31" t="s">
        <v>242</v>
      </c>
      <c r="B293" s="42">
        <v>578</v>
      </c>
      <c r="C293" s="45">
        <f t="shared" si="66"/>
        <v>0.00122764538464806</v>
      </c>
      <c r="D293" s="11">
        <f t="shared" si="67"/>
        <v>500</v>
      </c>
      <c r="E293" s="13">
        <f t="shared" si="68"/>
        <v>312</v>
      </c>
      <c r="F293" s="13">
        <f t="shared" si="69"/>
        <v>812</v>
      </c>
    </row>
    <row r="294" spans="1:6" ht="12">
      <c r="A294" s="31" t="s">
        <v>243</v>
      </c>
      <c r="B294" s="42">
        <v>216</v>
      </c>
      <c r="C294" s="45">
        <f t="shared" si="66"/>
        <v>0.00045877405377851</v>
      </c>
      <c r="D294" s="11">
        <f t="shared" si="67"/>
        <v>500</v>
      </c>
      <c r="E294" s="13">
        <f t="shared" si="68"/>
        <v>117</v>
      </c>
      <c r="F294" s="13">
        <f t="shared" si="69"/>
        <v>617</v>
      </c>
    </row>
    <row r="295" spans="1:6" ht="12">
      <c r="A295" s="12" t="s">
        <v>244</v>
      </c>
      <c r="C295" s="45">
        <f t="shared" si="66"/>
      </c>
      <c r="D295" s="11">
        <f t="shared" si="67"/>
      </c>
      <c r="E295" s="13">
        <f t="shared" si="68"/>
      </c>
      <c r="F295" s="13">
        <f t="shared" si="69"/>
      </c>
    </row>
    <row r="296" spans="1:6" ht="12">
      <c r="A296" s="31" t="s">
        <v>391</v>
      </c>
      <c r="B296" s="42">
        <v>676</v>
      </c>
      <c r="C296" s="45">
        <f t="shared" si="66"/>
        <v>0.00143579287201053</v>
      </c>
      <c r="D296" s="11">
        <f t="shared" si="67"/>
        <v>500</v>
      </c>
      <c r="E296" s="13">
        <f t="shared" si="68"/>
        <v>365</v>
      </c>
      <c r="F296" s="13">
        <f t="shared" si="69"/>
        <v>865</v>
      </c>
    </row>
    <row r="297" spans="1:6" ht="12">
      <c r="A297" s="31" t="s">
        <v>392</v>
      </c>
      <c r="B297" s="42">
        <v>2373</v>
      </c>
      <c r="C297" s="45">
        <f t="shared" si="66"/>
        <v>0.00504014272970562</v>
      </c>
      <c r="D297" s="11">
        <f t="shared" si="67"/>
        <v>500</v>
      </c>
      <c r="E297" s="13">
        <f>IF(D297&lt;&gt;"",C297*$B$6,"")</f>
        <v>1282</v>
      </c>
      <c r="F297" s="13">
        <f>IF(E297&lt;&gt;"",D297+E297,"")</f>
        <v>1782</v>
      </c>
    </row>
    <row r="298" ht="12">
      <c r="A298" s="31"/>
    </row>
    <row r="299" spans="1:6" ht="12">
      <c r="A299" s="31" t="s">
        <v>245</v>
      </c>
      <c r="B299" s="42">
        <f>SUM(B12:B297)</f>
        <v>470820</v>
      </c>
      <c r="C299" s="42">
        <f>SUM(C12:C297)</f>
        <v>1</v>
      </c>
      <c r="D299" s="42">
        <f>SUM(D12:D297)</f>
        <v>128000</v>
      </c>
      <c r="E299" s="42">
        <f>SUM(E12:E297)</f>
        <v>254400</v>
      </c>
      <c r="F299" s="42">
        <f>SUM(F12:F297)</f>
        <v>382400</v>
      </c>
    </row>
  </sheetData>
  <printOptions horizontalCentered="1"/>
  <pageMargins left="0" right="0" top="1" bottom="1" header="0.5" footer="0.5"/>
  <pageSetup fitToHeight="15" fitToWidth="1" horizontalDpi="300" verticalDpi="300" orientation="landscape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workbookViewId="0" topLeftCell="A1">
      <selection activeCell="A9" sqref="A9"/>
    </sheetView>
  </sheetViews>
  <sheetFormatPr defaultColWidth="11.421875" defaultRowHeight="12.75"/>
  <cols>
    <col min="1" max="1" width="16.421875" style="11" customWidth="1"/>
    <col min="2" max="8" width="15.7109375" style="11" customWidth="1"/>
    <col min="9" max="9" width="15.7109375" style="19" customWidth="1"/>
    <col min="10" max="12" width="15.7109375" style="11" customWidth="1"/>
    <col min="13" max="13" width="15.7109375" style="20" customWidth="1"/>
    <col min="14" max="14" width="15.7109375" style="11" customWidth="1"/>
    <col min="15" max="16384" width="9.140625" style="11" customWidth="1"/>
  </cols>
  <sheetData>
    <row r="2" spans="1:5" ht="12">
      <c r="A2" s="18" t="s">
        <v>317</v>
      </c>
      <c r="B2" s="18"/>
      <c r="C2" s="18"/>
      <c r="D2" s="18"/>
      <c r="E2" s="18"/>
    </row>
    <row r="4" spans="1:14" ht="12">
      <c r="A4" s="12"/>
      <c r="B4" s="4" t="s">
        <v>304</v>
      </c>
      <c r="D4" s="1" t="s">
        <v>253</v>
      </c>
      <c r="E4" s="1" t="s">
        <v>253</v>
      </c>
      <c r="F4" s="1" t="s">
        <v>254</v>
      </c>
      <c r="G4" s="1" t="s">
        <v>254</v>
      </c>
      <c r="H4" s="1" t="s">
        <v>262</v>
      </c>
      <c r="I4" s="23" t="s">
        <v>256</v>
      </c>
      <c r="J4" s="1" t="s">
        <v>295</v>
      </c>
      <c r="K4" s="1" t="s">
        <v>297</v>
      </c>
      <c r="L4" s="1" t="s">
        <v>260</v>
      </c>
      <c r="M4" s="24" t="s">
        <v>299</v>
      </c>
      <c r="N4" s="1" t="s">
        <v>297</v>
      </c>
    </row>
    <row r="5" spans="1:14" ht="12">
      <c r="A5" s="12" t="s">
        <v>246</v>
      </c>
      <c r="B5" s="1" t="s">
        <v>166</v>
      </c>
      <c r="C5" s="26" t="s">
        <v>257</v>
      </c>
      <c r="D5" s="1" t="s">
        <v>258</v>
      </c>
      <c r="E5" s="1" t="s">
        <v>259</v>
      </c>
      <c r="F5" s="1" t="s">
        <v>258</v>
      </c>
      <c r="G5" s="1" t="s">
        <v>259</v>
      </c>
      <c r="H5" s="1" t="s">
        <v>260</v>
      </c>
      <c r="I5" s="23" t="s">
        <v>260</v>
      </c>
      <c r="J5" s="1" t="s">
        <v>293</v>
      </c>
      <c r="K5" s="1" t="s">
        <v>295</v>
      </c>
      <c r="L5" s="1" t="s">
        <v>298</v>
      </c>
      <c r="M5" s="24" t="s">
        <v>301</v>
      </c>
      <c r="N5" s="1" t="s">
        <v>302</v>
      </c>
    </row>
    <row r="8" spans="1:14" ht="12">
      <c r="A8" s="11" t="s">
        <v>247</v>
      </c>
      <c r="B8" s="13">
        <f>'TERRITORIAL EARMARK'!B8</f>
        <v>1135630</v>
      </c>
      <c r="C8" s="13">
        <f>B8*0.35</f>
        <v>397471</v>
      </c>
      <c r="D8" s="13">
        <v>406245</v>
      </c>
      <c r="E8" s="13">
        <f>IF(D8&lt;C8,D8,C8)</f>
        <v>397471</v>
      </c>
      <c r="F8" s="13">
        <v>290175</v>
      </c>
      <c r="G8" s="13">
        <f>IF(F8&lt;E8,F8,E8)</f>
        <v>290175</v>
      </c>
      <c r="H8" s="28">
        <f>G8+E8</f>
        <v>687646</v>
      </c>
      <c r="I8" s="19">
        <f>H8/B8</f>
        <v>0.61</v>
      </c>
      <c r="J8" s="28"/>
      <c r="K8" s="28">
        <f>IF(J8+H8&lt;B8*0.85,J8,B8*0.85-H8)</f>
        <v>0</v>
      </c>
      <c r="L8" s="28">
        <f>K8+H8</f>
        <v>687646</v>
      </c>
      <c r="M8" s="20">
        <f>L8/B8</f>
        <v>0.6055</v>
      </c>
      <c r="N8" s="28">
        <f>B8-L8</f>
        <v>447984</v>
      </c>
    </row>
    <row r="9" spans="1:14" ht="12">
      <c r="A9" s="11" t="s">
        <v>248</v>
      </c>
      <c r="B9" s="13">
        <f>'TERRITORIAL EARMARK'!B9</f>
        <v>2558708</v>
      </c>
      <c r="C9" s="13">
        <f>B9*0.35</f>
        <v>895548</v>
      </c>
      <c r="D9" s="13">
        <v>856998</v>
      </c>
      <c r="E9" s="13">
        <f>IF(D9&lt;C9,D9,C9)</f>
        <v>856998</v>
      </c>
      <c r="F9" s="13">
        <v>567237</v>
      </c>
      <c r="G9" s="13">
        <f>IF(F9&lt;E9,F9,E9)</f>
        <v>567237</v>
      </c>
      <c r="H9" s="28">
        <f>G9+E9</f>
        <v>1424235</v>
      </c>
      <c r="I9" s="19">
        <f>H9/B9</f>
        <v>0.56</v>
      </c>
      <c r="J9" s="28"/>
      <c r="K9" s="28">
        <f>IF(J9+H9&lt;B9*0.85,J9,B9*0.85-H9)</f>
        <v>0</v>
      </c>
      <c r="L9" s="28">
        <f>K9+H9</f>
        <v>1424235</v>
      </c>
      <c r="M9" s="20">
        <f>L9/B9</f>
        <v>0.5566</v>
      </c>
      <c r="N9" s="28">
        <f>B9-L9</f>
        <v>1134473</v>
      </c>
    </row>
    <row r="10" spans="1:14" ht="12">
      <c r="A10" s="11" t="s">
        <v>249</v>
      </c>
      <c r="B10" s="13">
        <f>'TERRITORIAL EARMARK'!B10</f>
        <v>825441</v>
      </c>
      <c r="C10" s="13">
        <f>B10*0.35</f>
        <v>288904</v>
      </c>
      <c r="D10" s="13">
        <v>288904</v>
      </c>
      <c r="E10" s="13">
        <f>IF(D10&lt;C10,D10,C10)</f>
        <v>288904</v>
      </c>
      <c r="F10" s="13">
        <v>825441</v>
      </c>
      <c r="G10" s="13">
        <f>IF(F10&lt;E10,F10,E10)</f>
        <v>288904</v>
      </c>
      <c r="H10" s="28">
        <f>G10+E10</f>
        <v>577808</v>
      </c>
      <c r="I10" s="19">
        <f>H10/B10</f>
        <v>0.7</v>
      </c>
      <c r="J10" s="28"/>
      <c r="K10" s="28">
        <f>IF(J10+H10&lt;B10*0.85,J10,B10*0.85-H10)</f>
        <v>0</v>
      </c>
      <c r="L10" s="28">
        <f>K10+H10</f>
        <v>577808</v>
      </c>
      <c r="M10" s="20">
        <f>L10/B10</f>
        <v>0.7</v>
      </c>
      <c r="N10" s="28">
        <f>B10-L10</f>
        <v>247633</v>
      </c>
    </row>
    <row r="11" spans="1:14" ht="12">
      <c r="A11" s="11" t="s">
        <v>250</v>
      </c>
      <c r="B11" s="13">
        <f>'TERRITORIAL EARMARK'!B11</f>
        <v>1393581</v>
      </c>
      <c r="C11" s="13">
        <f>B11*0.35</f>
        <v>487753</v>
      </c>
      <c r="D11" s="13">
        <v>325615</v>
      </c>
      <c r="E11" s="13">
        <f>IF(D11&lt;C11,D11,C11)</f>
        <v>325615</v>
      </c>
      <c r="F11" s="13">
        <v>334178</v>
      </c>
      <c r="G11" s="13">
        <f>IF(F11&lt;C11,F11,C11)</f>
        <v>334178</v>
      </c>
      <c r="H11" s="28">
        <f>G11+E11</f>
        <v>659793</v>
      </c>
      <c r="I11" s="19">
        <f>H11/B11</f>
        <v>0.47</v>
      </c>
      <c r="J11" s="28"/>
      <c r="K11" s="28">
        <f>IF(J11+H11&lt;B11*0.85,J11,B11*0.85-H11)</f>
        <v>0</v>
      </c>
      <c r="L11" s="28">
        <f>K11+H11</f>
        <v>659793</v>
      </c>
      <c r="M11" s="20">
        <f>L11/B11</f>
        <v>0.4735</v>
      </c>
      <c r="N11" s="28">
        <f>B11-L11</f>
        <v>733788</v>
      </c>
    </row>
    <row r="12" spans="6:7" ht="12">
      <c r="F12" s="13"/>
      <c r="G12" s="13"/>
    </row>
    <row r="13" spans="1:14" ht="12">
      <c r="A13" s="11" t="s">
        <v>245</v>
      </c>
      <c r="B13" s="28">
        <f>SUM(B8:B11)</f>
        <v>5913360</v>
      </c>
      <c r="C13" s="28">
        <f aca="true" t="shared" si="0" ref="C13:N13">SUM(C8:C11)</f>
        <v>2069676</v>
      </c>
      <c r="D13" s="28">
        <f t="shared" si="0"/>
        <v>1877762</v>
      </c>
      <c r="E13" s="28">
        <f t="shared" si="0"/>
        <v>1868988</v>
      </c>
      <c r="F13" s="28">
        <f t="shared" si="0"/>
        <v>2017031</v>
      </c>
      <c r="G13" s="28">
        <f t="shared" si="0"/>
        <v>1480494</v>
      </c>
      <c r="H13" s="28">
        <f t="shared" si="0"/>
        <v>3349482</v>
      </c>
      <c r="I13" s="28">
        <f t="shared" si="0"/>
        <v>2</v>
      </c>
      <c r="J13" s="28">
        <f t="shared" si="0"/>
        <v>0</v>
      </c>
      <c r="K13" s="28">
        <f t="shared" si="0"/>
        <v>0</v>
      </c>
      <c r="L13" s="28">
        <f t="shared" si="0"/>
        <v>3349482</v>
      </c>
      <c r="M13" s="28"/>
      <c r="N13" s="28">
        <f t="shared" si="0"/>
        <v>2563878</v>
      </c>
    </row>
    <row r="15" ht="12">
      <c r="N15" s="28"/>
    </row>
  </sheetData>
  <printOptions horizontalCentered="1"/>
  <pageMargins left="0" right="0" top="0" bottom="0" header="0.5" footer="0.5"/>
  <pageSetup fitToHeight="1" fitToWidth="1" horizontalDpi="150" verticalDpi="15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C1">
      <selection activeCell="A9" sqref="A9"/>
    </sheetView>
  </sheetViews>
  <sheetFormatPr defaultColWidth="11.421875" defaultRowHeight="12.75"/>
  <cols>
    <col min="1" max="1" width="16.421875" style="11" customWidth="1"/>
    <col min="2" max="2" width="20.7109375" style="11" customWidth="1"/>
    <col min="3" max="5" width="20.7109375" style="13" customWidth="1"/>
    <col min="6" max="6" width="20.7109375" style="11" customWidth="1"/>
    <col min="7" max="16384" width="9.140625" style="11" customWidth="1"/>
  </cols>
  <sheetData>
    <row r="1" spans="1:6" ht="12">
      <c r="A1" s="18" t="s">
        <v>286</v>
      </c>
      <c r="B1" s="18"/>
      <c r="C1" s="4"/>
      <c r="D1" s="4"/>
      <c r="E1" s="4"/>
      <c r="F1" s="18"/>
    </row>
    <row r="4" spans="1:6" ht="12">
      <c r="A4" s="12"/>
      <c r="C4" s="1" t="s">
        <v>271</v>
      </c>
      <c r="D4" s="1" t="s">
        <v>271</v>
      </c>
      <c r="E4" s="1"/>
      <c r="F4" s="12" t="s">
        <v>157</v>
      </c>
    </row>
    <row r="5" spans="2:6" ht="12">
      <c r="B5" s="4" t="s">
        <v>304</v>
      </c>
      <c r="C5" s="1" t="s">
        <v>272</v>
      </c>
      <c r="D5" s="1" t="s">
        <v>318</v>
      </c>
      <c r="E5" s="1" t="s">
        <v>271</v>
      </c>
      <c r="F5" s="12" t="s">
        <v>273</v>
      </c>
    </row>
    <row r="6" spans="1:6" ht="12">
      <c r="A6" s="12" t="s">
        <v>246</v>
      </c>
      <c r="B6" s="1" t="s">
        <v>166</v>
      </c>
      <c r="C6" s="1" t="s">
        <v>162</v>
      </c>
      <c r="D6" s="1" t="s">
        <v>319</v>
      </c>
      <c r="E6" s="1" t="s">
        <v>163</v>
      </c>
      <c r="F6" s="12" t="s">
        <v>170</v>
      </c>
    </row>
    <row r="8" spans="1:6" ht="12">
      <c r="A8" s="11" t="s">
        <v>247</v>
      </c>
      <c r="B8" s="13">
        <f>SUM(C8:F8)</f>
        <v>1135630</v>
      </c>
      <c r="C8" s="13">
        <v>18359</v>
      </c>
      <c r="D8" s="13">
        <v>165804</v>
      </c>
      <c r="E8" s="13">
        <v>48011</v>
      </c>
      <c r="F8" s="28">
        <v>903456</v>
      </c>
    </row>
    <row r="9" spans="1:6" ht="12">
      <c r="A9" s="11" t="s">
        <v>248</v>
      </c>
      <c r="B9" s="13">
        <f>SUM(C9:F9)</f>
        <v>2558708</v>
      </c>
      <c r="C9" s="13">
        <v>41366</v>
      </c>
      <c r="D9" s="13">
        <v>373575</v>
      </c>
      <c r="E9" s="13">
        <v>108175</v>
      </c>
      <c r="F9" s="28">
        <v>2035592</v>
      </c>
    </row>
    <row r="10" spans="1:6" ht="12">
      <c r="A10" s="11" t="s">
        <v>249</v>
      </c>
      <c r="B10" s="13">
        <f>SUM(C10:F10)</f>
        <v>825441</v>
      </c>
      <c r="C10" s="13">
        <v>13345</v>
      </c>
      <c r="D10" s="13">
        <v>120516</v>
      </c>
      <c r="E10" s="13">
        <v>34897</v>
      </c>
      <c r="F10" s="28">
        <v>656683</v>
      </c>
    </row>
    <row r="11" spans="1:6" ht="12">
      <c r="A11" s="11" t="s">
        <v>250</v>
      </c>
      <c r="B11" s="13">
        <f>SUM(C11:F11)</f>
        <v>1393581</v>
      </c>
      <c r="C11" s="13">
        <v>22530</v>
      </c>
      <c r="D11" s="13">
        <v>203465</v>
      </c>
      <c r="E11" s="13">
        <v>58917</v>
      </c>
      <c r="F11" s="28">
        <v>1108669</v>
      </c>
    </row>
    <row r="13" spans="1:6" ht="12">
      <c r="A13" s="11" t="s">
        <v>245</v>
      </c>
      <c r="B13" s="28">
        <f>SUM(B8:B11)</f>
        <v>5913360</v>
      </c>
      <c r="C13" s="28">
        <f>SUM(C8:C11)</f>
        <v>95600</v>
      </c>
      <c r="D13" s="28">
        <f>SUM(D8:D11)</f>
        <v>863360</v>
      </c>
      <c r="E13" s="28">
        <f>SUM(E8:E11)</f>
        <v>250000</v>
      </c>
      <c r="F13" s="28">
        <f>SUM(F8:F11)</f>
        <v>4704400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1" customWidth="1"/>
    <col min="2" max="4" width="12.7109375" style="13" customWidth="1"/>
    <col min="5" max="16384" width="9.140625" style="11" customWidth="1"/>
  </cols>
  <sheetData>
    <row r="1" spans="1:4" ht="12">
      <c r="A1" s="18" t="s">
        <v>310</v>
      </c>
      <c r="B1" s="4"/>
      <c r="C1" s="4"/>
      <c r="D1" s="4"/>
    </row>
    <row r="2" spans="1:4" ht="12">
      <c r="A2" s="18" t="s">
        <v>313</v>
      </c>
      <c r="B2" s="4"/>
      <c r="C2" s="4"/>
      <c r="D2" s="4"/>
    </row>
    <row r="4" spans="1:4" ht="12">
      <c r="A4" s="12" t="s">
        <v>165</v>
      </c>
      <c r="B4" s="1" t="s">
        <v>287</v>
      </c>
      <c r="C4" s="1" t="s">
        <v>288</v>
      </c>
      <c r="D4" s="1" t="s">
        <v>225</v>
      </c>
    </row>
    <row r="6" spans="1:4" ht="12">
      <c r="A6" s="11" t="s">
        <v>173</v>
      </c>
      <c r="B6" s="13">
        <v>268884</v>
      </c>
      <c r="C6" s="13">
        <v>45541</v>
      </c>
      <c r="D6" s="13">
        <f>B6+C6</f>
        <v>314425</v>
      </c>
    </row>
    <row r="7" spans="1:4" ht="12">
      <c r="A7" s="11" t="s">
        <v>174</v>
      </c>
      <c r="B7" s="13">
        <v>23479</v>
      </c>
      <c r="C7" s="13">
        <v>5552</v>
      </c>
      <c r="D7" s="13">
        <f aca="true" t="shared" si="0" ref="D7:D57">B7+C7</f>
        <v>29031</v>
      </c>
    </row>
    <row r="8" spans="1:4" ht="12">
      <c r="A8" s="11" t="s">
        <v>175</v>
      </c>
      <c r="B8" s="13">
        <v>245073</v>
      </c>
      <c r="C8" s="13">
        <v>38568</v>
      </c>
      <c r="D8" s="13">
        <f t="shared" si="0"/>
        <v>283641</v>
      </c>
    </row>
    <row r="9" spans="1:4" ht="12">
      <c r="A9" s="11" t="s">
        <v>176</v>
      </c>
      <c r="B9" s="13">
        <v>155535</v>
      </c>
      <c r="C9" s="13">
        <v>25636</v>
      </c>
      <c r="D9" s="13">
        <f t="shared" si="0"/>
        <v>181171</v>
      </c>
    </row>
    <row r="10" spans="1:4" ht="12">
      <c r="A10" s="11" t="s">
        <v>177</v>
      </c>
      <c r="B10" s="13">
        <v>1739904</v>
      </c>
      <c r="C10" s="13">
        <v>210518</v>
      </c>
      <c r="D10" s="13">
        <f t="shared" si="0"/>
        <v>1950422</v>
      </c>
    </row>
    <row r="11" spans="1:4" ht="12">
      <c r="A11" s="11" t="s">
        <v>178</v>
      </c>
      <c r="B11" s="13">
        <v>119556</v>
      </c>
      <c r="C11" s="13">
        <v>30727</v>
      </c>
      <c r="D11" s="13">
        <f t="shared" si="0"/>
        <v>150283</v>
      </c>
    </row>
    <row r="12" spans="1:4" ht="12">
      <c r="A12" s="11" t="s">
        <v>179</v>
      </c>
      <c r="B12" s="13">
        <v>99734</v>
      </c>
      <c r="C12" s="13">
        <v>16145</v>
      </c>
      <c r="D12" s="13">
        <f t="shared" si="0"/>
        <v>115879</v>
      </c>
    </row>
    <row r="13" spans="1:4" ht="12">
      <c r="A13" s="11" t="s">
        <v>180</v>
      </c>
      <c r="B13" s="13">
        <v>27651</v>
      </c>
      <c r="C13" s="13">
        <v>4861</v>
      </c>
      <c r="D13" s="13">
        <f t="shared" si="0"/>
        <v>32512</v>
      </c>
    </row>
    <row r="14" spans="1:4" ht="12">
      <c r="A14" s="11" t="s">
        <v>252</v>
      </c>
      <c r="B14" s="13">
        <v>42793</v>
      </c>
      <c r="C14" s="13">
        <v>1233</v>
      </c>
      <c r="D14" s="13">
        <f t="shared" si="0"/>
        <v>44026</v>
      </c>
    </row>
    <row r="15" spans="1:4" ht="12">
      <c r="A15" s="11" t="s">
        <v>182</v>
      </c>
      <c r="B15" s="13">
        <v>760015</v>
      </c>
      <c r="C15" s="13">
        <v>120752</v>
      </c>
      <c r="D15" s="13">
        <f t="shared" si="0"/>
        <v>880767</v>
      </c>
    </row>
    <row r="16" spans="1:4" ht="12">
      <c r="A16" s="11" t="s">
        <v>183</v>
      </c>
      <c r="B16" s="13">
        <v>481655</v>
      </c>
      <c r="C16" s="13">
        <v>80069</v>
      </c>
      <c r="D16" s="13">
        <f t="shared" si="0"/>
        <v>561724</v>
      </c>
    </row>
    <row r="17" spans="1:4" ht="12">
      <c r="A17" s="11" t="s">
        <v>184</v>
      </c>
      <c r="B17" s="13">
        <v>51582</v>
      </c>
      <c r="C17" s="13">
        <v>13613</v>
      </c>
      <c r="D17" s="13">
        <f t="shared" si="0"/>
        <v>65195</v>
      </c>
    </row>
    <row r="18" spans="1:4" ht="12">
      <c r="A18" s="11" t="s">
        <v>185</v>
      </c>
      <c r="B18" s="13">
        <v>50999</v>
      </c>
      <c r="C18" s="13">
        <v>17091</v>
      </c>
      <c r="D18" s="13">
        <f t="shared" si="0"/>
        <v>68090</v>
      </c>
    </row>
    <row r="19" spans="1:4" ht="12">
      <c r="A19" s="11" t="s">
        <v>186</v>
      </c>
      <c r="B19" s="13">
        <v>558742</v>
      </c>
      <c r="C19" s="13">
        <v>66144</v>
      </c>
      <c r="D19" s="13">
        <f t="shared" si="0"/>
        <v>624886</v>
      </c>
    </row>
    <row r="20" spans="1:4" ht="12">
      <c r="A20" s="11" t="s">
        <v>187</v>
      </c>
      <c r="B20" s="13">
        <v>181824</v>
      </c>
      <c r="C20" s="13">
        <v>40366</v>
      </c>
      <c r="D20" s="13">
        <f t="shared" si="0"/>
        <v>222190</v>
      </c>
    </row>
    <row r="21" spans="1:4" ht="12">
      <c r="A21" s="11" t="s">
        <v>188</v>
      </c>
      <c r="B21" s="13">
        <v>89597</v>
      </c>
      <c r="C21" s="13">
        <v>28969</v>
      </c>
      <c r="D21" s="13">
        <f t="shared" si="0"/>
        <v>118566</v>
      </c>
    </row>
    <row r="22" spans="1:4" ht="12">
      <c r="A22" s="11" t="s">
        <v>189</v>
      </c>
      <c r="B22" s="13">
        <v>94060</v>
      </c>
      <c r="C22" s="13">
        <v>31747</v>
      </c>
      <c r="D22" s="13">
        <f t="shared" si="0"/>
        <v>125807</v>
      </c>
    </row>
    <row r="23" spans="1:4" ht="12">
      <c r="A23" s="11" t="s">
        <v>190</v>
      </c>
      <c r="B23" s="13">
        <v>225903</v>
      </c>
      <c r="C23" s="13">
        <v>43779</v>
      </c>
      <c r="D23" s="13">
        <f t="shared" si="0"/>
        <v>269682</v>
      </c>
    </row>
    <row r="24" spans="1:4" ht="12">
      <c r="A24" s="11" t="s">
        <v>191</v>
      </c>
      <c r="B24" s="13">
        <v>377273</v>
      </c>
      <c r="C24" s="13">
        <v>53765</v>
      </c>
      <c r="D24" s="13">
        <f t="shared" si="0"/>
        <v>431038</v>
      </c>
    </row>
    <row r="25" spans="1:4" ht="12">
      <c r="A25" s="11" t="s">
        <v>192</v>
      </c>
      <c r="B25" s="13">
        <v>41839</v>
      </c>
      <c r="C25" s="13">
        <v>10769</v>
      </c>
      <c r="D25" s="13">
        <f t="shared" si="0"/>
        <v>52608</v>
      </c>
    </row>
    <row r="26" spans="1:4" ht="12">
      <c r="A26" s="11" t="s">
        <v>193</v>
      </c>
      <c r="B26" s="13">
        <v>180521</v>
      </c>
      <c r="C26" s="13">
        <v>30674</v>
      </c>
      <c r="D26" s="13">
        <f t="shared" si="0"/>
        <v>211195</v>
      </c>
    </row>
    <row r="27" spans="1:4" ht="12">
      <c r="A27" s="11" t="s">
        <v>194</v>
      </c>
      <c r="B27" s="13">
        <v>193792</v>
      </c>
      <c r="C27" s="13">
        <v>29709</v>
      </c>
      <c r="D27" s="13">
        <f t="shared" si="0"/>
        <v>223501</v>
      </c>
    </row>
    <row r="28" spans="1:4" ht="12">
      <c r="A28" s="11" t="s">
        <v>195</v>
      </c>
      <c r="B28" s="13">
        <v>338165</v>
      </c>
      <c r="C28" s="13">
        <v>56533</v>
      </c>
      <c r="D28" s="13">
        <f t="shared" si="0"/>
        <v>394698</v>
      </c>
    </row>
    <row r="29" spans="1:4" ht="12">
      <c r="A29" s="11" t="s">
        <v>196</v>
      </c>
      <c r="B29" s="13">
        <v>142855</v>
      </c>
      <c r="C29" s="13">
        <v>48668</v>
      </c>
      <c r="D29" s="13">
        <f t="shared" si="0"/>
        <v>191523</v>
      </c>
    </row>
    <row r="30" spans="1:4" ht="12">
      <c r="A30" s="11" t="s">
        <v>197</v>
      </c>
      <c r="B30" s="13">
        <v>254640</v>
      </c>
      <c r="C30" s="13">
        <v>33660</v>
      </c>
      <c r="D30" s="13">
        <f t="shared" si="0"/>
        <v>288300</v>
      </c>
    </row>
    <row r="31" spans="1:4" ht="12">
      <c r="A31" s="11" t="s">
        <v>198</v>
      </c>
      <c r="B31" s="13">
        <v>225092</v>
      </c>
      <c r="C31" s="13">
        <v>45112</v>
      </c>
      <c r="D31" s="13">
        <f t="shared" si="0"/>
        <v>270204</v>
      </c>
    </row>
    <row r="32" spans="1:4" ht="12">
      <c r="A32" s="11" t="s">
        <v>199</v>
      </c>
      <c r="B32" s="13">
        <v>31640</v>
      </c>
      <c r="C32" s="13">
        <v>8444</v>
      </c>
      <c r="D32" s="13">
        <f t="shared" si="0"/>
        <v>40084</v>
      </c>
    </row>
    <row r="33" spans="1:4" ht="12">
      <c r="A33" s="11" t="s">
        <v>200</v>
      </c>
      <c r="B33" s="13">
        <v>59780</v>
      </c>
      <c r="C33" s="13">
        <v>21413</v>
      </c>
      <c r="D33" s="13">
        <f t="shared" si="0"/>
        <v>81193</v>
      </c>
    </row>
    <row r="34" spans="1:4" ht="12">
      <c r="A34" s="11" t="s">
        <v>201</v>
      </c>
      <c r="B34" s="13">
        <v>51203</v>
      </c>
      <c r="C34" s="13">
        <v>11621</v>
      </c>
      <c r="D34" s="13">
        <f t="shared" si="0"/>
        <v>62824</v>
      </c>
    </row>
    <row r="35" spans="1:4" ht="12">
      <c r="A35" s="11" t="s">
        <v>202</v>
      </c>
      <c r="B35" s="13">
        <v>21355</v>
      </c>
      <c r="C35" s="13">
        <v>7554</v>
      </c>
      <c r="D35" s="13">
        <f t="shared" si="0"/>
        <v>28909</v>
      </c>
    </row>
    <row r="36" spans="1:4" ht="12">
      <c r="A36" s="11" t="s">
        <v>203</v>
      </c>
      <c r="B36" s="13">
        <v>269972</v>
      </c>
      <c r="C36" s="13">
        <v>43692</v>
      </c>
      <c r="D36" s="13">
        <f t="shared" si="0"/>
        <v>313664</v>
      </c>
    </row>
    <row r="37" spans="1:4" ht="12">
      <c r="A37" s="11" t="s">
        <v>204</v>
      </c>
      <c r="B37" s="13">
        <v>124423</v>
      </c>
      <c r="C37" s="13">
        <v>19613</v>
      </c>
      <c r="D37" s="13">
        <f t="shared" si="0"/>
        <v>144036</v>
      </c>
    </row>
    <row r="38" spans="1:4" ht="12">
      <c r="A38" s="11" t="s">
        <v>205</v>
      </c>
      <c r="B38" s="13">
        <v>1042941</v>
      </c>
      <c r="C38" s="13">
        <v>120840</v>
      </c>
      <c r="D38" s="13">
        <f t="shared" si="0"/>
        <v>1163781</v>
      </c>
    </row>
    <row r="39" spans="1:4" ht="12">
      <c r="A39" s="11" t="s">
        <v>206</v>
      </c>
      <c r="B39" s="13">
        <v>349898</v>
      </c>
      <c r="C39" s="13">
        <v>75266</v>
      </c>
      <c r="D39" s="13">
        <f t="shared" si="0"/>
        <v>425164</v>
      </c>
    </row>
    <row r="40" spans="1:4" ht="12">
      <c r="A40" s="11" t="s">
        <v>207</v>
      </c>
      <c r="B40" s="13">
        <v>21455</v>
      </c>
      <c r="C40" s="13">
        <v>7187</v>
      </c>
      <c r="D40" s="13">
        <f t="shared" si="0"/>
        <v>28642</v>
      </c>
    </row>
    <row r="41" spans="1:4" ht="12">
      <c r="A41" s="11" t="s">
        <v>208</v>
      </c>
      <c r="B41" s="13">
        <v>365971</v>
      </c>
      <c r="C41" s="13">
        <v>69334</v>
      </c>
      <c r="D41" s="13">
        <f t="shared" si="0"/>
        <v>435305</v>
      </c>
    </row>
    <row r="42" spans="1:4" ht="12">
      <c r="A42" s="11" t="s">
        <v>209</v>
      </c>
      <c r="B42" s="13">
        <v>183871</v>
      </c>
      <c r="C42" s="13">
        <v>39618</v>
      </c>
      <c r="D42" s="13">
        <f t="shared" si="0"/>
        <v>223489</v>
      </c>
    </row>
    <row r="43" spans="1:4" ht="12">
      <c r="A43" s="11" t="s">
        <v>210</v>
      </c>
      <c r="B43" s="13">
        <v>114592</v>
      </c>
      <c r="C43" s="13">
        <v>27135</v>
      </c>
      <c r="D43" s="13">
        <f t="shared" si="0"/>
        <v>141727</v>
      </c>
    </row>
    <row r="44" spans="1:4" ht="12">
      <c r="A44" s="11" t="s">
        <v>211</v>
      </c>
      <c r="B44" s="13">
        <v>387671</v>
      </c>
      <c r="C44" s="13">
        <v>75707</v>
      </c>
      <c r="D44" s="13">
        <f t="shared" si="0"/>
        <v>463378</v>
      </c>
    </row>
    <row r="45" spans="1:4" ht="12">
      <c r="A45" s="11" t="s">
        <v>212</v>
      </c>
      <c r="B45" s="13">
        <v>330863</v>
      </c>
      <c r="C45" s="13">
        <v>33251</v>
      </c>
      <c r="D45" s="13">
        <f t="shared" si="0"/>
        <v>364114</v>
      </c>
    </row>
    <row r="46" spans="1:4" ht="12">
      <c r="A46" s="11" t="s">
        <v>213</v>
      </c>
      <c r="B46" s="13">
        <v>32793</v>
      </c>
      <c r="C46" s="13">
        <v>3895</v>
      </c>
      <c r="D46" s="13">
        <f t="shared" si="0"/>
        <v>36688</v>
      </c>
    </row>
    <row r="47" spans="1:4" ht="12">
      <c r="A47" s="11" t="s">
        <v>214</v>
      </c>
      <c r="B47" s="13">
        <v>243088</v>
      </c>
      <c r="C47" s="13">
        <v>37308</v>
      </c>
      <c r="D47" s="13">
        <f t="shared" si="0"/>
        <v>280396</v>
      </c>
    </row>
    <row r="48" spans="1:4" ht="12">
      <c r="A48" s="11" t="s">
        <v>215</v>
      </c>
      <c r="B48" s="13">
        <v>34461</v>
      </c>
      <c r="C48" s="13">
        <v>10450</v>
      </c>
      <c r="D48" s="13">
        <f t="shared" si="0"/>
        <v>44911</v>
      </c>
    </row>
    <row r="49" spans="1:4" ht="12">
      <c r="A49" s="11" t="s">
        <v>216</v>
      </c>
      <c r="B49" s="13">
        <v>267084</v>
      </c>
      <c r="C49" s="13">
        <v>44586</v>
      </c>
      <c r="D49" s="13">
        <f t="shared" si="0"/>
        <v>311670</v>
      </c>
    </row>
    <row r="50" spans="1:4" ht="12">
      <c r="A50" s="11" t="s">
        <v>217</v>
      </c>
      <c r="B50" s="13">
        <v>1366233</v>
      </c>
      <c r="C50" s="13">
        <v>196854</v>
      </c>
      <c r="D50" s="13">
        <f t="shared" si="0"/>
        <v>1563087</v>
      </c>
    </row>
    <row r="51" spans="1:4" ht="12">
      <c r="A51" s="11" t="s">
        <v>218</v>
      </c>
      <c r="B51" s="13">
        <v>72489</v>
      </c>
      <c r="C51" s="13">
        <v>31761</v>
      </c>
      <c r="D51" s="13">
        <f t="shared" si="0"/>
        <v>104250</v>
      </c>
    </row>
    <row r="52" spans="1:4" ht="12">
      <c r="A52" s="11" t="s">
        <v>219</v>
      </c>
      <c r="B52" s="13">
        <v>17618</v>
      </c>
      <c r="C52" s="13">
        <v>4776</v>
      </c>
      <c r="D52" s="13">
        <f t="shared" si="0"/>
        <v>22394</v>
      </c>
    </row>
    <row r="53" spans="1:4" ht="12">
      <c r="A53" s="11" t="s">
        <v>220</v>
      </c>
      <c r="B53" s="13">
        <v>239612</v>
      </c>
      <c r="C53" s="13">
        <v>51451</v>
      </c>
      <c r="D53" s="13">
        <f t="shared" si="0"/>
        <v>291063</v>
      </c>
    </row>
    <row r="54" spans="1:4" ht="12">
      <c r="A54" s="11" t="s">
        <v>221</v>
      </c>
      <c r="B54" s="13">
        <v>195785</v>
      </c>
      <c r="C54" s="13">
        <v>45972</v>
      </c>
      <c r="D54" s="13">
        <f t="shared" si="0"/>
        <v>241757</v>
      </c>
    </row>
    <row r="55" spans="1:4" ht="12">
      <c r="A55" s="11" t="s">
        <v>222</v>
      </c>
      <c r="B55" s="13">
        <v>96573</v>
      </c>
      <c r="C55" s="13">
        <v>19467</v>
      </c>
      <c r="D55" s="13">
        <f t="shared" si="0"/>
        <v>116040</v>
      </c>
    </row>
    <row r="56" spans="1:4" ht="12">
      <c r="A56" s="11" t="s">
        <v>223</v>
      </c>
      <c r="B56" s="13">
        <v>147889</v>
      </c>
      <c r="C56" s="13">
        <v>41223</v>
      </c>
      <c r="D56" s="13">
        <f t="shared" si="0"/>
        <v>189112</v>
      </c>
    </row>
    <row r="57" spans="1:4" ht="12">
      <c r="A57" s="11" t="s">
        <v>224</v>
      </c>
      <c r="B57" s="13">
        <v>17253</v>
      </c>
      <c r="C57" s="13">
        <v>5932</v>
      </c>
      <c r="D57" s="13">
        <f t="shared" si="0"/>
        <v>23185</v>
      </c>
    </row>
    <row r="59" spans="1:4" ht="12">
      <c r="A59" s="11" t="s">
        <v>225</v>
      </c>
      <c r="B59" s="13">
        <f>SUM(B6:B58)</f>
        <v>13057676</v>
      </c>
      <c r="C59" s="13">
        <f>SUM(C6:C58)</f>
        <v>2184551</v>
      </c>
      <c r="D59" s="13">
        <f>SUM(D6:D58)</f>
        <v>15242227</v>
      </c>
    </row>
  </sheetData>
  <printOptions horizontalCentered="1"/>
  <pageMargins left="0" right="0" top="0" bottom="0" header="0.5" footer="0.5"/>
  <pageSetup fitToHeight="1" fitToWidth="1" horizontalDpi="150" verticalDpi="15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1" customWidth="1"/>
    <col min="2" max="3" width="12.7109375" style="13" customWidth="1"/>
    <col min="4" max="16384" width="9.140625" style="11" customWidth="1"/>
  </cols>
  <sheetData>
    <row r="1" spans="1:6" ht="12">
      <c r="A1" s="18" t="s">
        <v>311</v>
      </c>
      <c r="B1" s="4"/>
      <c r="C1" s="4"/>
      <c r="D1" s="18"/>
      <c r="E1" s="18"/>
      <c r="F1" s="18"/>
    </row>
    <row r="2" spans="1:6" ht="12">
      <c r="A2" s="18" t="s">
        <v>312</v>
      </c>
      <c r="B2" s="4"/>
      <c r="C2" s="4"/>
      <c r="D2" s="18"/>
      <c r="E2" s="18"/>
      <c r="F2" s="18"/>
    </row>
    <row r="4" spans="1:6" ht="12">
      <c r="A4" s="31" t="s">
        <v>165</v>
      </c>
      <c r="B4" s="1" t="s">
        <v>289</v>
      </c>
      <c r="C4" s="1" t="s">
        <v>263</v>
      </c>
      <c r="D4" s="31"/>
      <c r="E4" s="31"/>
      <c r="F4" s="31"/>
    </row>
    <row r="5" spans="1:6" ht="12">
      <c r="A5" s="31"/>
      <c r="B5" s="2"/>
      <c r="C5" s="2"/>
      <c r="D5" s="31"/>
      <c r="E5" s="31"/>
      <c r="F5" s="31"/>
    </row>
    <row r="6" spans="1:6" ht="12">
      <c r="A6" s="31" t="s">
        <v>173</v>
      </c>
      <c r="B6" s="2">
        <v>294802</v>
      </c>
      <c r="C6" s="2">
        <v>774287</v>
      </c>
      <c r="D6" s="31"/>
      <c r="E6" s="31"/>
      <c r="F6" s="31"/>
    </row>
    <row r="7" spans="1:6" ht="12">
      <c r="A7" s="31" t="s">
        <v>174</v>
      </c>
      <c r="B7" s="2">
        <v>49358</v>
      </c>
      <c r="C7" s="2">
        <v>138102</v>
      </c>
      <c r="D7" s="31"/>
      <c r="E7" s="31"/>
      <c r="F7" s="31"/>
    </row>
    <row r="8" spans="1:6" ht="12">
      <c r="A8" s="31" t="s">
        <v>175</v>
      </c>
      <c r="B8" s="2">
        <v>368186</v>
      </c>
      <c r="C8" s="2">
        <v>929865</v>
      </c>
      <c r="D8" s="31"/>
      <c r="E8" s="31"/>
      <c r="F8" s="31"/>
    </row>
    <row r="9" spans="1:6" ht="12">
      <c r="A9" s="31" t="s">
        <v>176</v>
      </c>
      <c r="B9" s="2">
        <v>174884</v>
      </c>
      <c r="C9" s="2">
        <v>462162</v>
      </c>
      <c r="D9" s="31"/>
      <c r="E9" s="31"/>
      <c r="F9" s="31"/>
    </row>
    <row r="10" spans="1:6" ht="12">
      <c r="A10" s="31" t="s">
        <v>177</v>
      </c>
      <c r="B10" s="2">
        <v>2564274</v>
      </c>
      <c r="C10" s="2">
        <v>6670096</v>
      </c>
      <c r="D10" s="31"/>
      <c r="E10" s="31"/>
      <c r="F10" s="31"/>
    </row>
    <row r="11" spans="1:6" ht="12">
      <c r="A11" s="31" t="s">
        <v>178</v>
      </c>
      <c r="B11" s="2">
        <v>278862</v>
      </c>
      <c r="C11" s="2">
        <v>742434</v>
      </c>
      <c r="D11" s="31"/>
      <c r="E11" s="31"/>
      <c r="F11" s="31"/>
    </row>
    <row r="12" spans="1:6" ht="12">
      <c r="A12" s="31" t="s">
        <v>179</v>
      </c>
      <c r="B12" s="2">
        <v>211287</v>
      </c>
      <c r="C12" s="2">
        <v>579076</v>
      </c>
      <c r="D12" s="31"/>
      <c r="E12" s="31"/>
      <c r="F12" s="31"/>
    </row>
    <row r="13" spans="1:6" ht="12">
      <c r="A13" s="31" t="s">
        <v>180</v>
      </c>
      <c r="B13" s="2">
        <v>49211</v>
      </c>
      <c r="C13" s="2">
        <v>130180</v>
      </c>
      <c r="D13" s="31"/>
      <c r="E13" s="31"/>
      <c r="F13" s="31"/>
    </row>
    <row r="14" spans="1:6" ht="12">
      <c r="A14" s="31" t="s">
        <v>252</v>
      </c>
      <c r="B14" s="2">
        <v>30528</v>
      </c>
      <c r="C14" s="2">
        <v>79694</v>
      </c>
      <c r="D14" s="31"/>
      <c r="E14" s="31"/>
      <c r="F14" s="31"/>
    </row>
    <row r="15" spans="1:6" ht="12">
      <c r="A15" s="31" t="s">
        <v>182</v>
      </c>
      <c r="B15" s="2">
        <v>953049</v>
      </c>
      <c r="C15" s="2">
        <v>2576353</v>
      </c>
      <c r="D15" s="31"/>
      <c r="E15" s="31"/>
      <c r="F15" s="31"/>
    </row>
    <row r="16" spans="1:6" ht="12">
      <c r="A16" s="31" t="s">
        <v>183</v>
      </c>
      <c r="B16" s="2">
        <v>567868</v>
      </c>
      <c r="C16" s="2">
        <v>1470973</v>
      </c>
      <c r="D16" s="31"/>
      <c r="E16" s="31"/>
      <c r="F16" s="31"/>
    </row>
    <row r="17" spans="1:6" ht="12">
      <c r="A17" s="31" t="s">
        <v>184</v>
      </c>
      <c r="B17" s="2">
        <v>84095</v>
      </c>
      <c r="C17" s="2">
        <v>219332</v>
      </c>
      <c r="D17" s="31"/>
      <c r="E17" s="31"/>
      <c r="F17" s="31"/>
    </row>
    <row r="18" spans="1:6" ht="12">
      <c r="A18" s="31" t="s">
        <v>185</v>
      </c>
      <c r="B18" s="2">
        <v>91467</v>
      </c>
      <c r="C18" s="2">
        <v>243809</v>
      </c>
      <c r="D18" s="31"/>
      <c r="E18" s="31"/>
      <c r="F18" s="31"/>
    </row>
    <row r="19" spans="1:6" ht="12">
      <c r="A19" s="31" t="s">
        <v>186</v>
      </c>
      <c r="B19" s="2">
        <v>890781</v>
      </c>
      <c r="C19" s="2">
        <v>2322488</v>
      </c>
      <c r="D19" s="31"/>
      <c r="E19" s="31"/>
      <c r="F19" s="31"/>
    </row>
    <row r="20" spans="1:6" ht="12">
      <c r="A20" s="31" t="s">
        <v>187</v>
      </c>
      <c r="B20" s="2">
        <v>410739</v>
      </c>
      <c r="C20" s="2">
        <v>1081443</v>
      </c>
      <c r="D20" s="31"/>
      <c r="E20" s="31"/>
      <c r="F20" s="31"/>
    </row>
    <row r="21" spans="1:6" ht="12">
      <c r="A21" s="31" t="s">
        <v>188</v>
      </c>
      <c r="B21" s="2">
        <v>182181</v>
      </c>
      <c r="C21" s="2">
        <v>499645</v>
      </c>
      <c r="D21" s="31"/>
      <c r="E21" s="31"/>
      <c r="F21" s="31"/>
    </row>
    <row r="22" spans="1:6" ht="12">
      <c r="A22" s="31" t="s">
        <v>189</v>
      </c>
      <c r="B22" s="2">
        <v>182105</v>
      </c>
      <c r="C22" s="2">
        <v>489576</v>
      </c>
      <c r="D22" s="31"/>
      <c r="E22" s="31"/>
      <c r="F22" s="31"/>
    </row>
    <row r="23" spans="1:6" ht="12">
      <c r="A23" s="31" t="s">
        <v>190</v>
      </c>
      <c r="B23" s="2">
        <v>263567</v>
      </c>
      <c r="C23" s="2">
        <v>698781</v>
      </c>
      <c r="D23" s="31"/>
      <c r="E23" s="31"/>
      <c r="F23" s="31"/>
    </row>
    <row r="24" spans="1:6" ht="12">
      <c r="A24" s="31" t="s">
        <v>191</v>
      </c>
      <c r="B24" s="2">
        <v>313349</v>
      </c>
      <c r="C24" s="2">
        <v>835164</v>
      </c>
      <c r="D24" s="31"/>
      <c r="E24" s="31"/>
      <c r="F24" s="31"/>
    </row>
    <row r="25" spans="1:6" ht="12">
      <c r="A25" s="31" t="s">
        <v>192</v>
      </c>
      <c r="B25" s="2">
        <v>67147</v>
      </c>
      <c r="C25" s="2">
        <v>200472</v>
      </c>
      <c r="D25" s="31"/>
      <c r="E25" s="31"/>
      <c r="F25" s="31"/>
    </row>
    <row r="26" spans="1:6" ht="12">
      <c r="A26" s="31" t="s">
        <v>193</v>
      </c>
      <c r="B26" s="2">
        <v>344062</v>
      </c>
      <c r="C26" s="2">
        <v>939408</v>
      </c>
      <c r="D26" s="31"/>
      <c r="E26" s="31"/>
      <c r="F26" s="31"/>
    </row>
    <row r="27" spans="1:6" ht="12">
      <c r="A27" s="31" t="s">
        <v>194</v>
      </c>
      <c r="B27" s="2">
        <v>393289</v>
      </c>
      <c r="C27" s="2">
        <v>1068349</v>
      </c>
      <c r="D27" s="31"/>
      <c r="E27" s="31"/>
      <c r="F27" s="31"/>
    </row>
    <row r="28" spans="1:6" ht="12">
      <c r="A28" s="31" t="s">
        <v>195</v>
      </c>
      <c r="B28" s="2">
        <v>657085</v>
      </c>
      <c r="C28" s="2">
        <v>1819105</v>
      </c>
      <c r="D28" s="31"/>
      <c r="E28" s="31"/>
      <c r="F28" s="31"/>
    </row>
    <row r="29" spans="1:6" ht="12">
      <c r="A29" s="31" t="s">
        <v>196</v>
      </c>
      <c r="B29" s="2">
        <v>317381</v>
      </c>
      <c r="C29" s="2">
        <v>882041</v>
      </c>
      <c r="D29" s="31"/>
      <c r="E29" s="31"/>
      <c r="F29" s="31"/>
    </row>
    <row r="30" spans="1:6" ht="12">
      <c r="A30" s="31" t="s">
        <v>197</v>
      </c>
      <c r="B30" s="2">
        <v>202072</v>
      </c>
      <c r="C30" s="2">
        <v>533464</v>
      </c>
      <c r="D30" s="31"/>
      <c r="E30" s="31"/>
      <c r="F30" s="31"/>
    </row>
    <row r="31" spans="1:6" ht="12">
      <c r="A31" s="31" t="s">
        <v>198</v>
      </c>
      <c r="B31" s="2">
        <v>363871</v>
      </c>
      <c r="C31" s="2">
        <v>994678</v>
      </c>
      <c r="D31" s="31"/>
      <c r="E31" s="31"/>
      <c r="F31" s="31"/>
    </row>
    <row r="32" spans="1:6" ht="12">
      <c r="A32" s="31" t="s">
        <v>199</v>
      </c>
      <c r="B32" s="2">
        <v>52805</v>
      </c>
      <c r="C32" s="2">
        <v>151995</v>
      </c>
      <c r="D32" s="31"/>
      <c r="E32" s="31"/>
      <c r="F32" s="31"/>
    </row>
    <row r="33" spans="1:6" ht="12">
      <c r="A33" s="31" t="s">
        <v>200</v>
      </c>
      <c r="B33" s="2">
        <v>114653</v>
      </c>
      <c r="C33" s="2">
        <v>310669</v>
      </c>
      <c r="D33" s="31"/>
      <c r="E33" s="31"/>
      <c r="F33" s="31"/>
    </row>
    <row r="34" spans="1:6" ht="12">
      <c r="A34" s="31" t="s">
        <v>201</v>
      </c>
      <c r="B34" s="2">
        <v>136060</v>
      </c>
      <c r="C34" s="2">
        <v>345934</v>
      </c>
      <c r="D34" s="31"/>
      <c r="E34" s="31"/>
      <c r="F34" s="31"/>
    </row>
    <row r="35" spans="1:6" ht="12">
      <c r="A35" s="31" t="s">
        <v>202</v>
      </c>
      <c r="B35" s="2">
        <v>73120</v>
      </c>
      <c r="C35" s="2">
        <v>211918</v>
      </c>
      <c r="D35" s="31"/>
      <c r="E35" s="31"/>
      <c r="F35" s="31"/>
    </row>
    <row r="36" spans="1:6" ht="12">
      <c r="A36" s="31" t="s">
        <v>203</v>
      </c>
      <c r="B36" s="2">
        <v>547198</v>
      </c>
      <c r="C36" s="2">
        <v>1466838</v>
      </c>
      <c r="D36" s="31"/>
      <c r="E36" s="31"/>
      <c r="F36" s="31"/>
    </row>
    <row r="37" spans="1:6" ht="12">
      <c r="A37" s="31" t="s">
        <v>204</v>
      </c>
      <c r="B37" s="2">
        <v>133003</v>
      </c>
      <c r="C37" s="2">
        <v>358464</v>
      </c>
      <c r="D37" s="31"/>
      <c r="E37" s="31"/>
      <c r="F37" s="31"/>
    </row>
    <row r="38" spans="1:6" ht="12">
      <c r="A38" s="31" t="s">
        <v>205</v>
      </c>
      <c r="B38" s="2">
        <v>1253472</v>
      </c>
      <c r="C38" s="2">
        <v>3323717</v>
      </c>
      <c r="D38" s="31"/>
      <c r="E38" s="31"/>
      <c r="F38" s="31"/>
    </row>
    <row r="39" spans="1:6" ht="12">
      <c r="A39" s="31" t="s">
        <v>206</v>
      </c>
      <c r="B39" s="2">
        <v>527045</v>
      </c>
      <c r="C39" s="2">
        <v>1401564</v>
      </c>
      <c r="D39" s="31"/>
      <c r="E39" s="31"/>
      <c r="F39" s="31"/>
    </row>
    <row r="40" spans="1:6" ht="12">
      <c r="A40" s="31" t="s">
        <v>207</v>
      </c>
      <c r="B40" s="2">
        <v>40207</v>
      </c>
      <c r="C40" s="2">
        <v>110820</v>
      </c>
      <c r="D40" s="31"/>
      <c r="E40" s="31"/>
      <c r="F40" s="31"/>
    </row>
    <row r="41" spans="1:6" ht="12">
      <c r="A41" s="31" t="s">
        <v>208</v>
      </c>
      <c r="B41" s="2">
        <v>742164</v>
      </c>
      <c r="C41" s="2">
        <v>2018668</v>
      </c>
      <c r="D41" s="31"/>
      <c r="E41" s="31"/>
      <c r="F41" s="31"/>
    </row>
    <row r="42" spans="1:6" ht="12">
      <c r="A42" s="31" t="s">
        <v>209</v>
      </c>
      <c r="B42" s="2">
        <v>228300</v>
      </c>
      <c r="C42" s="2">
        <v>614898</v>
      </c>
      <c r="D42" s="31"/>
      <c r="E42" s="31"/>
      <c r="F42" s="31"/>
    </row>
    <row r="43" spans="1:6" ht="12">
      <c r="A43" s="31" t="s">
        <v>210</v>
      </c>
      <c r="B43" s="2">
        <v>216941</v>
      </c>
      <c r="C43" s="2">
        <v>582970</v>
      </c>
      <c r="D43" s="31"/>
      <c r="E43" s="31"/>
      <c r="F43" s="31"/>
    </row>
    <row r="44" spans="1:6" ht="12">
      <c r="A44" s="31" t="s">
        <v>211</v>
      </c>
      <c r="B44" s="2">
        <v>719811</v>
      </c>
      <c r="C44" s="2">
        <v>2030530</v>
      </c>
      <c r="D44" s="31"/>
      <c r="E44" s="31"/>
      <c r="F44" s="31"/>
    </row>
    <row r="45" spans="1:6" ht="12">
      <c r="A45" s="31" t="s">
        <v>212</v>
      </c>
      <c r="B45" s="2">
        <v>0</v>
      </c>
      <c r="C45" s="2">
        <v>0</v>
      </c>
      <c r="D45" s="31"/>
      <c r="E45" s="31"/>
      <c r="F45" s="31"/>
    </row>
    <row r="46" spans="1:6" ht="12">
      <c r="A46" s="31" t="s">
        <v>213</v>
      </c>
      <c r="B46" s="2">
        <v>62112</v>
      </c>
      <c r="C46" s="2">
        <v>172802</v>
      </c>
      <c r="D46" s="31"/>
      <c r="E46" s="31"/>
      <c r="F46" s="31"/>
    </row>
    <row r="47" spans="1:6" ht="12">
      <c r="A47" s="31" t="s">
        <v>214</v>
      </c>
      <c r="B47" s="2">
        <v>253048</v>
      </c>
      <c r="C47" s="2">
        <v>687406</v>
      </c>
      <c r="D47" s="31"/>
      <c r="E47" s="31"/>
      <c r="F47" s="31"/>
    </row>
    <row r="48" spans="1:6" ht="12">
      <c r="A48" s="31" t="s">
        <v>215</v>
      </c>
      <c r="B48" s="2">
        <v>50094</v>
      </c>
      <c r="C48" s="2">
        <v>138567</v>
      </c>
      <c r="D48" s="31"/>
      <c r="E48" s="31"/>
      <c r="F48" s="31"/>
    </row>
    <row r="49" spans="1:6" ht="12">
      <c r="A49" s="31" t="s">
        <v>216</v>
      </c>
      <c r="B49" s="2">
        <v>362037</v>
      </c>
      <c r="C49" s="2">
        <v>956055</v>
      </c>
      <c r="D49" s="31"/>
      <c r="E49" s="31"/>
      <c r="F49" s="31"/>
    </row>
    <row r="50" spans="1:6" ht="12">
      <c r="A50" s="31" t="s">
        <v>217</v>
      </c>
      <c r="B50" s="2">
        <v>1615384</v>
      </c>
      <c r="C50" s="2">
        <v>4090992</v>
      </c>
      <c r="D50" s="31"/>
      <c r="E50" s="31"/>
      <c r="F50" s="31"/>
    </row>
    <row r="51" spans="1:6" ht="12">
      <c r="A51" s="31" t="s">
        <v>218</v>
      </c>
      <c r="B51" s="2">
        <v>203722</v>
      </c>
      <c r="C51" s="2">
        <v>500246</v>
      </c>
      <c r="D51" s="31"/>
      <c r="E51" s="31"/>
      <c r="F51" s="31"/>
    </row>
    <row r="52" spans="1:6" ht="12">
      <c r="A52" s="31" t="s">
        <v>219</v>
      </c>
      <c r="B52" s="2">
        <v>32727</v>
      </c>
      <c r="C52" s="2">
        <v>97663</v>
      </c>
      <c r="D52" s="31"/>
      <c r="E52" s="31"/>
      <c r="F52" s="31"/>
    </row>
    <row r="53" spans="1:6" ht="12">
      <c r="A53" s="31" t="s">
        <v>220</v>
      </c>
      <c r="B53" s="2">
        <v>447074</v>
      </c>
      <c r="C53" s="2">
        <v>1191540</v>
      </c>
      <c r="D53" s="31"/>
      <c r="E53" s="31"/>
      <c r="F53" s="31"/>
    </row>
    <row r="54" spans="1:6" ht="12">
      <c r="A54" s="31" t="s">
        <v>221</v>
      </c>
      <c r="B54" s="2">
        <v>386811</v>
      </c>
      <c r="C54" s="2">
        <v>1047919</v>
      </c>
      <c r="D54" s="31"/>
      <c r="E54" s="31"/>
      <c r="F54" s="31"/>
    </row>
    <row r="55" spans="1:6" ht="12">
      <c r="A55" s="31" t="s">
        <v>222</v>
      </c>
      <c r="B55" s="2">
        <v>99189</v>
      </c>
      <c r="C55" s="2">
        <v>277379</v>
      </c>
      <c r="D55" s="31"/>
      <c r="E55" s="31"/>
      <c r="F55" s="31"/>
    </row>
    <row r="56" spans="1:6" ht="12">
      <c r="A56" s="31" t="s">
        <v>223</v>
      </c>
      <c r="B56" s="2">
        <v>332898</v>
      </c>
      <c r="C56" s="2">
        <v>938658</v>
      </c>
      <c r="D56" s="31"/>
      <c r="E56" s="31"/>
      <c r="F56" s="31"/>
    </row>
    <row r="57" spans="1:6" ht="12">
      <c r="A57" s="31" t="s">
        <v>224</v>
      </c>
      <c r="B57" s="2">
        <v>30763</v>
      </c>
      <c r="C57" s="2">
        <v>86507</v>
      </c>
      <c r="D57" s="31"/>
      <c r="E57" s="31"/>
      <c r="F57" s="31"/>
    </row>
    <row r="58" spans="1:6" ht="12">
      <c r="A58" s="31"/>
      <c r="B58" s="2"/>
      <c r="C58" s="2"/>
      <c r="D58" s="31"/>
      <c r="E58" s="31"/>
      <c r="F58" s="31"/>
    </row>
    <row r="59" spans="1:6" ht="12">
      <c r="A59" s="31" t="s">
        <v>225</v>
      </c>
      <c r="B59" s="2">
        <f>SUM(B6:B57)</f>
        <v>18966138</v>
      </c>
      <c r="C59" s="2">
        <f>SUM(C6:C57)</f>
        <v>50495696</v>
      </c>
      <c r="D59" s="31"/>
      <c r="E59" s="31"/>
      <c r="F59" s="31"/>
    </row>
  </sheetData>
  <printOptions horizontalCentered="1"/>
  <pageMargins left="0" right="0" top="0" bottom="0" header="0.5" footer="0.5"/>
  <pageSetup fitToHeight="1" fitToWidth="1" horizontalDpi="150" verticalDpi="15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1" customWidth="1"/>
    <col min="2" max="2" width="15.7109375" style="1" customWidth="1"/>
    <col min="3" max="16384" width="9.140625" style="11" customWidth="1"/>
  </cols>
  <sheetData>
    <row r="1" spans="1:2" ht="12">
      <c r="A1" s="14" t="s">
        <v>314</v>
      </c>
      <c r="B1" s="4"/>
    </row>
    <row r="3" ht="12">
      <c r="B3" s="1" t="s">
        <v>304</v>
      </c>
    </row>
    <row r="4" ht="12">
      <c r="B4" s="1" t="s">
        <v>158</v>
      </c>
    </row>
    <row r="5" spans="1:2" ht="12">
      <c r="A5" s="11" t="s">
        <v>165</v>
      </c>
      <c r="B5" s="1" t="s">
        <v>166</v>
      </c>
    </row>
    <row r="7" spans="1:2" ht="12">
      <c r="A7" s="11" t="s">
        <v>173</v>
      </c>
      <c r="B7" s="1">
        <v>16441707</v>
      </c>
    </row>
    <row r="8" spans="1:2" ht="12">
      <c r="A8" s="11" t="s">
        <v>174</v>
      </c>
      <c r="B8" s="1">
        <v>3544811</v>
      </c>
    </row>
    <row r="9" spans="1:2" ht="12">
      <c r="A9" s="11" t="s">
        <v>175</v>
      </c>
      <c r="B9" s="1">
        <v>19827025</v>
      </c>
    </row>
    <row r="10" spans="1:2" ht="12">
      <c r="A10" s="11" t="s">
        <v>176</v>
      </c>
      <c r="B10" s="1">
        <v>5300283</v>
      </c>
    </row>
    <row r="11" spans="1:2" ht="12">
      <c r="A11" s="11" t="s">
        <v>177</v>
      </c>
      <c r="B11" s="1">
        <v>85593217</v>
      </c>
    </row>
    <row r="12" spans="1:2" ht="12">
      <c r="A12" s="11" t="s">
        <v>178</v>
      </c>
      <c r="B12" s="1">
        <v>10173800</v>
      </c>
    </row>
    <row r="13" spans="1:2" ht="12">
      <c r="A13" s="11" t="s">
        <v>179</v>
      </c>
      <c r="B13" s="1">
        <v>18738357</v>
      </c>
    </row>
    <row r="14" spans="1:2" ht="12">
      <c r="A14" s="11" t="s">
        <v>180</v>
      </c>
      <c r="B14" s="1">
        <v>5179330</v>
      </c>
    </row>
    <row r="15" spans="1:2" ht="12">
      <c r="A15" s="11" t="s">
        <v>252</v>
      </c>
      <c r="B15" s="1">
        <v>4566974</v>
      </c>
    </row>
    <row r="16" spans="1:2" ht="12">
      <c r="A16" s="11" t="s">
        <v>182</v>
      </c>
      <c r="B16" s="1">
        <v>43026524</v>
      </c>
    </row>
    <row r="17" spans="1:2" ht="12">
      <c r="A17" s="11" t="s">
        <v>183</v>
      </c>
      <c r="B17" s="1">
        <v>36548223</v>
      </c>
    </row>
    <row r="18" spans="1:2" ht="12">
      <c r="A18" s="11" t="s">
        <v>184</v>
      </c>
      <c r="B18" s="1">
        <v>4971633</v>
      </c>
    </row>
    <row r="19" spans="1:2" ht="12">
      <c r="A19" s="11" t="s">
        <v>185</v>
      </c>
      <c r="B19" s="1">
        <v>2867578</v>
      </c>
    </row>
    <row r="20" spans="1:2" ht="12">
      <c r="A20" s="11" t="s">
        <v>186</v>
      </c>
      <c r="B20" s="1">
        <v>56873824</v>
      </c>
    </row>
    <row r="21" spans="1:2" ht="12">
      <c r="A21" s="11" t="s">
        <v>187</v>
      </c>
      <c r="B21" s="1">
        <v>26181999</v>
      </c>
    </row>
    <row r="22" spans="1:2" ht="12">
      <c r="A22" s="11" t="s">
        <v>188</v>
      </c>
      <c r="B22" s="1">
        <v>8507792</v>
      </c>
    </row>
    <row r="23" spans="1:2" ht="12">
      <c r="A23" s="11" t="s">
        <v>189</v>
      </c>
      <c r="B23" s="1">
        <v>9811721</v>
      </c>
    </row>
    <row r="24" spans="1:2" ht="12">
      <c r="A24" s="11" t="s">
        <v>190</v>
      </c>
      <c r="B24" s="1">
        <v>16701653</v>
      </c>
    </row>
    <row r="25" spans="1:2" ht="12">
      <c r="A25" s="11" t="s">
        <v>191</v>
      </c>
      <c r="B25" s="1">
        <v>13864552</v>
      </c>
    </row>
    <row r="26" spans="1:2" ht="12">
      <c r="A26" s="11" t="s">
        <v>192</v>
      </c>
      <c r="B26" s="1">
        <v>3018598</v>
      </c>
    </row>
    <row r="27" spans="1:2" ht="12">
      <c r="A27" s="11" t="s">
        <v>193</v>
      </c>
      <c r="B27" s="1">
        <v>23301407</v>
      </c>
    </row>
    <row r="28" spans="1:2" ht="12">
      <c r="A28" s="11" t="s">
        <v>194</v>
      </c>
      <c r="B28" s="1">
        <v>44973373</v>
      </c>
    </row>
    <row r="29" spans="1:2" ht="12">
      <c r="A29" s="11" t="s">
        <v>195</v>
      </c>
      <c r="B29" s="1">
        <v>32081922</v>
      </c>
    </row>
    <row r="30" spans="1:2" ht="12">
      <c r="A30" s="11" t="s">
        <v>196</v>
      </c>
      <c r="B30" s="1">
        <v>23367543</v>
      </c>
    </row>
    <row r="31" spans="1:2" ht="12">
      <c r="A31" s="11" t="s">
        <v>197</v>
      </c>
      <c r="B31" s="1">
        <v>6293116</v>
      </c>
    </row>
    <row r="32" spans="1:2" ht="12">
      <c r="A32" s="11" t="s">
        <v>198</v>
      </c>
      <c r="B32" s="1">
        <v>24668568</v>
      </c>
    </row>
    <row r="33" spans="1:2" ht="12">
      <c r="A33" s="11" t="s">
        <v>199</v>
      </c>
      <c r="B33" s="1">
        <v>3190691</v>
      </c>
    </row>
    <row r="34" spans="1:2" ht="12">
      <c r="A34" s="11" t="s">
        <v>200</v>
      </c>
      <c r="B34" s="1">
        <v>10594637</v>
      </c>
    </row>
    <row r="35" spans="1:2" ht="12">
      <c r="A35" s="11" t="s">
        <v>201</v>
      </c>
      <c r="B35" s="1">
        <v>2580422</v>
      </c>
    </row>
    <row r="36" spans="1:2" ht="12">
      <c r="A36" s="11" t="s">
        <v>202</v>
      </c>
      <c r="B36" s="1">
        <v>4581870</v>
      </c>
    </row>
    <row r="37" spans="1:2" ht="12">
      <c r="A37" s="11" t="s">
        <v>203</v>
      </c>
      <c r="B37" s="1">
        <v>26374178</v>
      </c>
    </row>
    <row r="38" spans="1:2" ht="12">
      <c r="A38" s="11" t="s">
        <v>204</v>
      </c>
      <c r="B38" s="1">
        <v>8307587</v>
      </c>
    </row>
    <row r="39" spans="1:2" ht="12">
      <c r="A39" s="11" t="s">
        <v>205</v>
      </c>
      <c r="B39" s="1">
        <v>101983998</v>
      </c>
    </row>
    <row r="40" spans="1:2" ht="12">
      <c r="A40" s="11" t="s">
        <v>206</v>
      </c>
      <c r="B40" s="1">
        <v>69639228</v>
      </c>
    </row>
    <row r="41" spans="1:2" ht="12">
      <c r="A41" s="11" t="s">
        <v>207</v>
      </c>
      <c r="B41" s="1">
        <v>2506022</v>
      </c>
    </row>
    <row r="42" spans="1:2" ht="12">
      <c r="A42" s="11" t="s">
        <v>208</v>
      </c>
      <c r="B42" s="1">
        <v>70124656</v>
      </c>
    </row>
    <row r="43" spans="1:2" ht="12">
      <c r="A43" s="11" t="s">
        <v>209</v>
      </c>
      <c r="B43" s="1">
        <v>24909979</v>
      </c>
    </row>
    <row r="44" spans="1:2" ht="12">
      <c r="A44" s="11" t="s">
        <v>210</v>
      </c>
      <c r="B44" s="1">
        <v>19408790</v>
      </c>
    </row>
    <row r="45" spans="1:2" ht="12">
      <c r="A45" s="11" t="s">
        <v>211</v>
      </c>
      <c r="B45" s="1">
        <v>55336804</v>
      </c>
    </row>
    <row r="46" ht="12">
      <c r="A46" s="11" t="s">
        <v>212</v>
      </c>
    </row>
    <row r="47" spans="1:2" ht="12">
      <c r="A47" s="11" t="s">
        <v>213</v>
      </c>
      <c r="B47" s="1">
        <v>6633774</v>
      </c>
    </row>
    <row r="48" spans="1:2" ht="12">
      <c r="A48" s="11" t="s">
        <v>214</v>
      </c>
      <c r="B48" s="1">
        <v>9867439</v>
      </c>
    </row>
    <row r="49" spans="1:2" ht="12">
      <c r="A49" s="11" t="s">
        <v>215</v>
      </c>
      <c r="B49" s="1">
        <v>1710801</v>
      </c>
    </row>
    <row r="50" spans="1:2" ht="12">
      <c r="A50" s="11" t="s">
        <v>216</v>
      </c>
      <c r="B50" s="1">
        <v>37702188</v>
      </c>
    </row>
    <row r="51" spans="1:2" ht="12">
      <c r="A51" s="11" t="s">
        <v>217</v>
      </c>
      <c r="B51" s="1">
        <v>59844129</v>
      </c>
    </row>
    <row r="52" spans="1:2" ht="12">
      <c r="A52" s="11" t="s">
        <v>218</v>
      </c>
      <c r="B52" s="1">
        <v>12591564</v>
      </c>
    </row>
    <row r="53" spans="1:2" ht="12">
      <c r="A53" s="11" t="s">
        <v>219</v>
      </c>
      <c r="B53" s="1">
        <v>3944887</v>
      </c>
    </row>
    <row r="54" spans="1:2" ht="12">
      <c r="A54" s="11" t="s">
        <v>220</v>
      </c>
      <c r="B54" s="1">
        <v>21328766</v>
      </c>
    </row>
    <row r="55" spans="1:2" ht="12">
      <c r="A55" s="11" t="s">
        <v>221</v>
      </c>
      <c r="B55" s="1">
        <v>41883444</v>
      </c>
    </row>
    <row r="56" spans="1:2" ht="12">
      <c r="A56" s="11" t="s">
        <v>222</v>
      </c>
      <c r="B56" s="1">
        <v>8727005</v>
      </c>
    </row>
    <row r="57" spans="1:2" ht="12">
      <c r="A57" s="11" t="s">
        <v>223</v>
      </c>
      <c r="B57" s="1">
        <v>24511351</v>
      </c>
    </row>
    <row r="58" spans="1:2" ht="12">
      <c r="A58" s="11" t="s">
        <v>224</v>
      </c>
      <c r="B58" s="1">
        <v>2815041</v>
      </c>
    </row>
    <row r="60" spans="1:2" ht="12">
      <c r="A60" s="11" t="s">
        <v>290</v>
      </c>
      <c r="B60" s="1">
        <v>1177524781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1" customWidth="1"/>
    <col min="2" max="2" width="15.7109375" style="13" customWidth="1"/>
    <col min="3" max="3" width="19.421875" style="48" bestFit="1" customWidth="1"/>
    <col min="4" max="4" width="15.7109375" style="13" customWidth="1"/>
    <col min="5" max="16384" width="9.140625" style="11" customWidth="1"/>
  </cols>
  <sheetData>
    <row r="1" spans="1:4" ht="12">
      <c r="A1" s="18" t="s">
        <v>315</v>
      </c>
      <c r="B1" s="4"/>
      <c r="C1" s="46"/>
      <c r="D1" s="4"/>
    </row>
    <row r="2" spans="2:3" ht="12">
      <c r="B2" s="1"/>
      <c r="C2" s="47"/>
    </row>
    <row r="3" ht="12">
      <c r="D3" s="1" t="s">
        <v>304</v>
      </c>
    </row>
    <row r="4" spans="2:4" ht="12">
      <c r="B4" s="1" t="s">
        <v>261</v>
      </c>
      <c r="C4" s="47"/>
      <c r="D4" s="1" t="s">
        <v>251</v>
      </c>
    </row>
    <row r="5" spans="1:4" ht="12">
      <c r="A5" s="11" t="s">
        <v>165</v>
      </c>
      <c r="B5" s="1" t="s">
        <v>291</v>
      </c>
      <c r="C5" s="47" t="s">
        <v>264</v>
      </c>
      <c r="D5" s="1" t="s">
        <v>166</v>
      </c>
    </row>
    <row r="6" spans="2:3" ht="12">
      <c r="B6" s="1"/>
      <c r="C6" s="47"/>
    </row>
    <row r="7" spans="1:4" ht="12">
      <c r="A7" s="11" t="s">
        <v>173</v>
      </c>
      <c r="B7" s="1">
        <f>'CHILD COUNT'!C6</f>
        <v>774287</v>
      </c>
      <c r="C7" s="47">
        <f>B7/$B$60</f>
        <v>0.0153337226998515</v>
      </c>
      <c r="D7" s="13">
        <f>ROUND(C7*$D$61,0)</f>
        <v>17422447</v>
      </c>
    </row>
    <row r="8" spans="1:4" ht="12">
      <c r="A8" s="11" t="s">
        <v>174</v>
      </c>
      <c r="B8" s="1">
        <f>'CHILD COUNT'!C7</f>
        <v>138102</v>
      </c>
      <c r="C8" s="47">
        <f aca="true" t="shared" si="0" ref="C8:C23">B8/$B$60</f>
        <v>0.0027349261608356</v>
      </c>
      <c r="D8" s="13">
        <f aca="true" t="shared" si="1" ref="D8:D58">ROUND(C8*$D$61,0)</f>
        <v>3107472</v>
      </c>
    </row>
    <row r="9" spans="1:4" ht="12">
      <c r="A9" s="11" t="s">
        <v>175</v>
      </c>
      <c r="B9" s="1">
        <f>'CHILD COUNT'!C8</f>
        <v>929865</v>
      </c>
      <c r="C9" s="47">
        <f t="shared" si="0"/>
        <v>0.0184147377629967</v>
      </c>
      <c r="D9" s="13">
        <f t="shared" si="1"/>
        <v>20923151</v>
      </c>
    </row>
    <row r="10" spans="1:4" ht="12">
      <c r="A10" s="11" t="s">
        <v>176</v>
      </c>
      <c r="B10" s="1">
        <f>'CHILD COUNT'!C9</f>
        <v>462162</v>
      </c>
      <c r="C10" s="47">
        <f t="shared" si="0"/>
        <v>0.0091525028192502</v>
      </c>
      <c r="D10" s="13">
        <f t="shared" si="1"/>
        <v>10399236</v>
      </c>
    </row>
    <row r="11" spans="1:4" ht="12">
      <c r="A11" s="11" t="s">
        <v>177</v>
      </c>
      <c r="B11" s="1">
        <f>'CHILD COUNT'!C10</f>
        <v>6670096</v>
      </c>
      <c r="C11" s="47">
        <f t="shared" si="0"/>
        <v>0.132092366842513</v>
      </c>
      <c r="D11" s="13">
        <f>ROUND(C11*$D$61,0)+4</f>
        <v>150085692</v>
      </c>
    </row>
    <row r="12" spans="1:4" ht="12">
      <c r="A12" s="11" t="s">
        <v>178</v>
      </c>
      <c r="B12" s="1">
        <f>'CHILD COUNT'!C11</f>
        <v>742434</v>
      </c>
      <c r="C12" s="47">
        <f t="shared" si="0"/>
        <v>0.0147029164624248</v>
      </c>
      <c r="D12" s="13">
        <f t="shared" si="1"/>
        <v>16705714</v>
      </c>
    </row>
    <row r="13" spans="1:4" ht="12">
      <c r="A13" s="11" t="s">
        <v>179</v>
      </c>
      <c r="B13" s="1">
        <f>'CHILD COUNT'!C12</f>
        <v>579076</v>
      </c>
      <c r="C13" s="47">
        <f t="shared" si="0"/>
        <v>0.0114678288620876</v>
      </c>
      <c r="D13" s="13">
        <f t="shared" si="1"/>
        <v>13029950</v>
      </c>
    </row>
    <row r="14" spans="1:4" ht="12">
      <c r="A14" s="11" t="s">
        <v>180</v>
      </c>
      <c r="B14" s="1">
        <f>'CHILD COUNT'!C13</f>
        <v>130180</v>
      </c>
      <c r="C14" s="47">
        <f t="shared" si="0"/>
        <v>0.0025780415027847</v>
      </c>
      <c r="D14" s="13">
        <f t="shared" si="1"/>
        <v>2929216</v>
      </c>
    </row>
    <row r="15" spans="1:4" ht="12">
      <c r="A15" s="11" t="s">
        <v>252</v>
      </c>
      <c r="B15" s="1">
        <f>'CHILD COUNT'!C14</f>
        <v>79694</v>
      </c>
      <c r="C15" s="47">
        <f t="shared" si="0"/>
        <v>0.0015782335191498</v>
      </c>
      <c r="D15" s="13">
        <f t="shared" si="1"/>
        <v>1793217</v>
      </c>
    </row>
    <row r="16" spans="1:4" ht="12">
      <c r="A16" s="11" t="s">
        <v>182</v>
      </c>
      <c r="B16" s="1">
        <f>'CHILD COUNT'!C15</f>
        <v>2576353</v>
      </c>
      <c r="C16" s="47">
        <f t="shared" si="0"/>
        <v>0.0510212395131656</v>
      </c>
      <c r="D16" s="13">
        <f t="shared" si="1"/>
        <v>57971236</v>
      </c>
    </row>
    <row r="17" spans="1:4" ht="12">
      <c r="A17" s="11" t="s">
        <v>183</v>
      </c>
      <c r="B17" s="1">
        <f>'CHILD COUNT'!C16</f>
        <v>1470973</v>
      </c>
      <c r="C17" s="47">
        <f t="shared" si="0"/>
        <v>0.0291306609577181</v>
      </c>
      <c r="D17" s="13">
        <f t="shared" si="1"/>
        <v>33098773</v>
      </c>
    </row>
    <row r="18" spans="1:4" ht="12">
      <c r="A18" s="11" t="s">
        <v>184</v>
      </c>
      <c r="B18" s="1">
        <f>'CHILD COUNT'!C17</f>
        <v>219332</v>
      </c>
      <c r="C18" s="47">
        <f t="shared" si="0"/>
        <v>0.0043435781140634</v>
      </c>
      <c r="D18" s="13">
        <f t="shared" si="1"/>
        <v>4935250</v>
      </c>
    </row>
    <row r="19" spans="1:4" ht="12">
      <c r="A19" s="11" t="s">
        <v>185</v>
      </c>
      <c r="B19" s="1">
        <f>'CHILD COUNT'!C18</f>
        <v>243809</v>
      </c>
      <c r="C19" s="47">
        <f t="shared" si="0"/>
        <v>0.0048283124961779</v>
      </c>
      <c r="D19" s="13">
        <f t="shared" si="1"/>
        <v>5486014</v>
      </c>
    </row>
    <row r="20" spans="1:4" ht="12">
      <c r="A20" s="11" t="s">
        <v>186</v>
      </c>
      <c r="B20" s="1">
        <f>'CHILD COUNT'!C19</f>
        <v>2322488</v>
      </c>
      <c r="C20" s="47">
        <f t="shared" si="0"/>
        <v>0.0459937813313832</v>
      </c>
      <c r="D20" s="13">
        <f t="shared" si="1"/>
        <v>52258949</v>
      </c>
    </row>
    <row r="21" spans="1:4" ht="12">
      <c r="A21" s="11" t="s">
        <v>187</v>
      </c>
      <c r="B21" s="1">
        <f>'CHILD COUNT'!C20</f>
        <v>1081443</v>
      </c>
      <c r="C21" s="47">
        <f t="shared" si="0"/>
        <v>0.0214165381540637</v>
      </c>
      <c r="D21" s="13">
        <f t="shared" si="1"/>
        <v>24333850</v>
      </c>
    </row>
    <row r="22" spans="1:4" ht="12">
      <c r="A22" s="11" t="s">
        <v>188</v>
      </c>
      <c r="B22" s="1">
        <f>'CHILD COUNT'!C21</f>
        <v>499645</v>
      </c>
      <c r="C22" s="47">
        <f t="shared" si="0"/>
        <v>0.0098948037076269</v>
      </c>
      <c r="D22" s="13">
        <f t="shared" si="1"/>
        <v>11242651</v>
      </c>
    </row>
    <row r="23" spans="1:4" ht="12">
      <c r="A23" s="11" t="s">
        <v>189</v>
      </c>
      <c r="B23" s="1">
        <f>'CHILD COUNT'!C22</f>
        <v>489576</v>
      </c>
      <c r="C23" s="47">
        <f t="shared" si="0"/>
        <v>0.0096954005743381</v>
      </c>
      <c r="D23" s="13">
        <f t="shared" si="1"/>
        <v>11016086</v>
      </c>
    </row>
    <row r="24" spans="1:4" ht="12">
      <c r="A24" s="11" t="s">
        <v>190</v>
      </c>
      <c r="B24" s="1">
        <f>'CHILD COUNT'!C23</f>
        <v>698781</v>
      </c>
      <c r="C24" s="47">
        <f aca="true" t="shared" si="2" ref="C24:C39">B24/$B$60</f>
        <v>0.0138384269423675</v>
      </c>
      <c r="D24" s="13">
        <f t="shared" si="1"/>
        <v>15723466</v>
      </c>
    </row>
    <row r="25" spans="1:4" ht="12">
      <c r="A25" s="11" t="s">
        <v>191</v>
      </c>
      <c r="B25" s="1">
        <f>'CHILD COUNT'!C24</f>
        <v>835164</v>
      </c>
      <c r="C25" s="47">
        <f t="shared" si="2"/>
        <v>0.0165393105978775</v>
      </c>
      <c r="D25" s="13">
        <f t="shared" si="1"/>
        <v>18792258</v>
      </c>
    </row>
    <row r="26" spans="1:4" ht="12">
      <c r="A26" s="11" t="s">
        <v>192</v>
      </c>
      <c r="B26" s="1">
        <f>'CHILD COUNT'!C25</f>
        <v>200472</v>
      </c>
      <c r="C26" s="47">
        <f t="shared" si="2"/>
        <v>0.0039700809352148</v>
      </c>
      <c r="D26" s="13">
        <f t="shared" si="1"/>
        <v>4510876</v>
      </c>
    </row>
    <row r="27" spans="1:4" ht="12">
      <c r="A27" s="11" t="s">
        <v>193</v>
      </c>
      <c r="B27" s="1">
        <f>'CHILD COUNT'!C26</f>
        <v>939408</v>
      </c>
      <c r="C27" s="47">
        <f t="shared" si="2"/>
        <v>0.0186037241669072</v>
      </c>
      <c r="D27" s="13">
        <f t="shared" si="1"/>
        <v>21137881</v>
      </c>
    </row>
    <row r="28" spans="1:4" ht="12">
      <c r="A28" s="11" t="s">
        <v>194</v>
      </c>
      <c r="B28" s="1">
        <f>'CHILD COUNT'!C27</f>
        <v>1068349</v>
      </c>
      <c r="C28" s="47">
        <f t="shared" si="2"/>
        <v>0.0211572289250157</v>
      </c>
      <c r="D28" s="13">
        <f t="shared" si="1"/>
        <v>24039218</v>
      </c>
    </row>
    <row r="29" spans="1:4" ht="12">
      <c r="A29" s="11" t="s">
        <v>195</v>
      </c>
      <c r="B29" s="1">
        <f>'CHILD COUNT'!C28</f>
        <v>1819105</v>
      </c>
      <c r="C29" s="47">
        <f t="shared" si="2"/>
        <v>0.0360249515126992</v>
      </c>
      <c r="D29" s="13">
        <f t="shared" si="1"/>
        <v>40932188</v>
      </c>
    </row>
    <row r="30" spans="1:4" ht="12">
      <c r="A30" s="11" t="s">
        <v>196</v>
      </c>
      <c r="B30" s="1">
        <f>'CHILD COUNT'!C29</f>
        <v>882041</v>
      </c>
      <c r="C30" s="47">
        <f t="shared" si="2"/>
        <v>0.0174676471436298</v>
      </c>
      <c r="D30" s="13">
        <f t="shared" si="1"/>
        <v>19847050</v>
      </c>
    </row>
    <row r="31" spans="1:4" ht="12">
      <c r="A31" s="11" t="s">
        <v>197</v>
      </c>
      <c r="B31" s="1">
        <f>'CHILD COUNT'!C30</f>
        <v>533464</v>
      </c>
      <c r="C31" s="47">
        <f t="shared" si="2"/>
        <v>0.01056454395638</v>
      </c>
      <c r="D31" s="13">
        <f t="shared" si="1"/>
        <v>12003622</v>
      </c>
    </row>
    <row r="32" spans="1:4" ht="12">
      <c r="A32" s="11" t="s">
        <v>198</v>
      </c>
      <c r="B32" s="1">
        <f>'CHILD COUNT'!C31</f>
        <v>994678</v>
      </c>
      <c r="C32" s="47">
        <f t="shared" si="2"/>
        <v>0.0196982728983476</v>
      </c>
      <c r="D32" s="13">
        <f t="shared" si="1"/>
        <v>22381527</v>
      </c>
    </row>
    <row r="33" spans="1:4" ht="12">
      <c r="A33" s="11" t="s">
        <v>199</v>
      </c>
      <c r="B33" s="1">
        <f>'CHILD COUNT'!C32</f>
        <v>151995</v>
      </c>
      <c r="C33" s="47">
        <f t="shared" si="2"/>
        <v>0.0030100585206311</v>
      </c>
      <c r="D33" s="13">
        <f t="shared" si="1"/>
        <v>3420082</v>
      </c>
    </row>
    <row r="34" spans="1:4" ht="12">
      <c r="A34" s="11" t="s">
        <v>200</v>
      </c>
      <c r="B34" s="1">
        <f>'CHILD COUNT'!C33</f>
        <v>310669</v>
      </c>
      <c r="C34" s="47">
        <f t="shared" si="2"/>
        <v>0.0061523857399649</v>
      </c>
      <c r="D34" s="13">
        <f t="shared" si="1"/>
        <v>6990450</v>
      </c>
    </row>
    <row r="35" spans="1:4" ht="12">
      <c r="A35" s="11" t="s">
        <v>201</v>
      </c>
      <c r="B35" s="1">
        <f>'CHILD COUNT'!C34</f>
        <v>345934</v>
      </c>
      <c r="C35" s="47">
        <f t="shared" si="2"/>
        <v>0.0068507620926742</v>
      </c>
      <c r="D35" s="13">
        <f t="shared" si="1"/>
        <v>7783957</v>
      </c>
    </row>
    <row r="36" spans="1:4" ht="12">
      <c r="A36" s="11" t="s">
        <v>202</v>
      </c>
      <c r="B36" s="1">
        <f>'CHILD COUNT'!C35</f>
        <v>211918</v>
      </c>
      <c r="C36" s="47">
        <f t="shared" si="2"/>
        <v>0.0041967537193665</v>
      </c>
      <c r="D36" s="13">
        <f t="shared" si="1"/>
        <v>4768426</v>
      </c>
    </row>
    <row r="37" spans="1:4" ht="12">
      <c r="A37" s="11" t="s">
        <v>203</v>
      </c>
      <c r="B37" s="1">
        <f>'CHILD COUNT'!C36</f>
        <v>1466838</v>
      </c>
      <c r="C37" s="47">
        <f t="shared" si="2"/>
        <v>0.0290487727904572</v>
      </c>
      <c r="D37" s="13">
        <f t="shared" si="1"/>
        <v>33005730</v>
      </c>
    </row>
    <row r="38" spans="1:4" ht="12">
      <c r="A38" s="11" t="s">
        <v>204</v>
      </c>
      <c r="B38" s="1">
        <f>'CHILD COUNT'!C37</f>
        <v>358464</v>
      </c>
      <c r="C38" s="47">
        <f t="shared" si="2"/>
        <v>0.0070989020529591</v>
      </c>
      <c r="D38" s="13">
        <f t="shared" si="1"/>
        <v>8065898</v>
      </c>
    </row>
    <row r="39" spans="1:4" ht="12">
      <c r="A39" s="11" t="s">
        <v>205</v>
      </c>
      <c r="B39" s="1">
        <f>'CHILD COUNT'!C38</f>
        <v>3323717</v>
      </c>
      <c r="C39" s="47">
        <f t="shared" si="2"/>
        <v>0.0658217880589268</v>
      </c>
      <c r="D39" s="13">
        <f t="shared" si="1"/>
        <v>74787882</v>
      </c>
    </row>
    <row r="40" spans="1:4" ht="12">
      <c r="A40" s="11" t="s">
        <v>206</v>
      </c>
      <c r="B40" s="1">
        <f>'CHILD COUNT'!C39</f>
        <v>1401564</v>
      </c>
      <c r="C40" s="47">
        <f aca="true" t="shared" si="3" ref="C40:C55">B40/$B$60</f>
        <v>0.0277561081641493</v>
      </c>
      <c r="D40" s="13">
        <f t="shared" si="1"/>
        <v>31536982</v>
      </c>
    </row>
    <row r="41" spans="1:4" ht="12">
      <c r="A41" s="11" t="s">
        <v>207</v>
      </c>
      <c r="B41" s="1">
        <f>'CHILD COUNT'!C40</f>
        <v>110820</v>
      </c>
      <c r="C41" s="47">
        <f t="shared" si="3"/>
        <v>0.0021946424899263</v>
      </c>
      <c r="D41" s="13">
        <f t="shared" si="1"/>
        <v>2493592</v>
      </c>
    </row>
    <row r="42" spans="1:4" ht="12">
      <c r="A42" s="11" t="s">
        <v>208</v>
      </c>
      <c r="B42" s="1">
        <f>'CHILD COUNT'!C41</f>
        <v>2018668</v>
      </c>
      <c r="C42" s="47">
        <f t="shared" si="3"/>
        <v>0.0399770309136842</v>
      </c>
      <c r="D42" s="13">
        <f t="shared" si="1"/>
        <v>45422611</v>
      </c>
    </row>
    <row r="43" spans="1:4" ht="12">
      <c r="A43" s="11" t="s">
        <v>209</v>
      </c>
      <c r="B43" s="1">
        <f>'CHILD COUNT'!C42</f>
        <v>614898</v>
      </c>
      <c r="C43" s="47">
        <f t="shared" si="3"/>
        <v>0.0121772358578838</v>
      </c>
      <c r="D43" s="13">
        <f t="shared" si="1"/>
        <v>13835991</v>
      </c>
    </row>
    <row r="44" spans="1:4" ht="12">
      <c r="A44" s="11" t="s">
        <v>210</v>
      </c>
      <c r="B44" s="1">
        <f>'CHILD COUNT'!C43</f>
        <v>582970</v>
      </c>
      <c r="C44" s="47">
        <f t="shared" si="3"/>
        <v>0.0115449443453557</v>
      </c>
      <c r="D44" s="13">
        <f t="shared" si="1"/>
        <v>13117570</v>
      </c>
    </row>
    <row r="45" spans="1:4" ht="12">
      <c r="A45" s="11" t="s">
        <v>211</v>
      </c>
      <c r="B45" s="1">
        <f>'CHILD COUNT'!C44</f>
        <v>2030530</v>
      </c>
      <c r="C45" s="47">
        <f t="shared" si="3"/>
        <v>0.0402119420237321</v>
      </c>
      <c r="D45" s="13">
        <f t="shared" si="1"/>
        <v>45689521</v>
      </c>
    </row>
    <row r="46" spans="1:4" ht="12">
      <c r="A46" s="11" t="s">
        <v>212</v>
      </c>
      <c r="B46" s="1">
        <f>'CHILD COUNT'!C45</f>
        <v>0</v>
      </c>
      <c r="C46" s="47">
        <f t="shared" si="3"/>
        <v>0</v>
      </c>
      <c r="D46" s="13">
        <f t="shared" si="1"/>
        <v>0</v>
      </c>
    </row>
    <row r="47" spans="1:4" ht="12">
      <c r="A47" s="11" t="s">
        <v>213</v>
      </c>
      <c r="B47" s="1">
        <f>'CHILD COUNT'!C46</f>
        <v>172802</v>
      </c>
      <c r="C47" s="47">
        <f t="shared" si="3"/>
        <v>0.0034221134411139</v>
      </c>
      <c r="D47" s="13">
        <f t="shared" si="1"/>
        <v>3888266</v>
      </c>
    </row>
    <row r="48" spans="1:4" ht="12">
      <c r="A48" s="11" t="s">
        <v>214</v>
      </c>
      <c r="B48" s="1">
        <f>'CHILD COUNT'!C47</f>
        <v>687406</v>
      </c>
      <c r="C48" s="47">
        <f t="shared" si="3"/>
        <v>0.0136131602186452</v>
      </c>
      <c r="D48" s="13">
        <f t="shared" si="1"/>
        <v>15467514</v>
      </c>
    </row>
    <row r="49" spans="1:4" ht="12">
      <c r="A49" s="11" t="s">
        <v>215</v>
      </c>
      <c r="B49" s="1">
        <f>'CHILD COUNT'!C48</f>
        <v>138567</v>
      </c>
      <c r="C49" s="47">
        <f t="shared" si="3"/>
        <v>0.0027441348664647</v>
      </c>
      <c r="D49" s="13">
        <f t="shared" si="1"/>
        <v>3117935</v>
      </c>
    </row>
    <row r="50" spans="1:4" ht="12">
      <c r="A50" s="11" t="s">
        <v>216</v>
      </c>
      <c r="B50" s="1">
        <f>'CHILD COUNT'!C49</f>
        <v>956055</v>
      </c>
      <c r="C50" s="47">
        <f t="shared" si="3"/>
        <v>0.0189333958284286</v>
      </c>
      <c r="D50" s="13">
        <f t="shared" si="1"/>
        <v>21512460</v>
      </c>
    </row>
    <row r="51" spans="1:4" ht="12">
      <c r="A51" s="11" t="s">
        <v>217</v>
      </c>
      <c r="B51" s="1">
        <f>'CHILD COUNT'!C50</f>
        <v>4090992</v>
      </c>
      <c r="C51" s="47">
        <f t="shared" si="3"/>
        <v>0.0810166474386253</v>
      </c>
      <c r="D51" s="13">
        <f t="shared" si="1"/>
        <v>92052550</v>
      </c>
    </row>
    <row r="52" spans="1:4" ht="12">
      <c r="A52" s="11" t="s">
        <v>218</v>
      </c>
      <c r="B52" s="1">
        <f>'CHILD COUNT'!C51</f>
        <v>500246</v>
      </c>
      <c r="C52" s="47">
        <f t="shared" si="3"/>
        <v>0.0099067057121066</v>
      </c>
      <c r="D52" s="13">
        <f t="shared" si="1"/>
        <v>11256175</v>
      </c>
    </row>
    <row r="53" spans="1:4" ht="12">
      <c r="A53" s="11" t="s">
        <v>219</v>
      </c>
      <c r="B53" s="1">
        <f>'CHILD COUNT'!C52</f>
        <v>97663</v>
      </c>
      <c r="C53" s="47">
        <f t="shared" si="3"/>
        <v>0.0019340856297931</v>
      </c>
      <c r="D53" s="13">
        <f t="shared" si="1"/>
        <v>2197542</v>
      </c>
    </row>
    <row r="54" spans="1:4" ht="12">
      <c r="A54" s="11" t="s">
        <v>220</v>
      </c>
      <c r="B54" s="1">
        <f>'CHILD COUNT'!C53</f>
        <v>1191540</v>
      </c>
      <c r="C54" s="47">
        <f t="shared" si="3"/>
        <v>0.0235968625920118</v>
      </c>
      <c r="D54" s="13">
        <f t="shared" si="1"/>
        <v>26811173</v>
      </c>
    </row>
    <row r="55" spans="1:4" ht="12">
      <c r="A55" s="11" t="s">
        <v>221</v>
      </c>
      <c r="B55" s="1">
        <f>'CHILD COUNT'!C54</f>
        <v>1047919</v>
      </c>
      <c r="C55" s="47">
        <f t="shared" si="3"/>
        <v>0.0207526399873764</v>
      </c>
      <c r="D55" s="13">
        <f t="shared" si="1"/>
        <v>23579517</v>
      </c>
    </row>
    <row r="56" spans="1:4" ht="12">
      <c r="A56" s="11" t="s">
        <v>222</v>
      </c>
      <c r="B56" s="1">
        <f>'CHILD COUNT'!C55</f>
        <v>277379</v>
      </c>
      <c r="C56" s="47">
        <f>B56/$B$60</f>
        <v>0.0054931216315941</v>
      </c>
      <c r="D56" s="13">
        <f t="shared" si="1"/>
        <v>6241382</v>
      </c>
    </row>
    <row r="57" spans="1:4" ht="12">
      <c r="A57" s="11" t="s">
        <v>223</v>
      </c>
      <c r="B57" s="1">
        <f>'CHILD COUNT'!C56</f>
        <v>938658</v>
      </c>
      <c r="C57" s="47">
        <f>B57/$B$60</f>
        <v>0.0185888714158926</v>
      </c>
      <c r="D57" s="13">
        <f t="shared" si="1"/>
        <v>21121005</v>
      </c>
    </row>
    <row r="58" spans="1:4" ht="12">
      <c r="A58" s="11" t="s">
        <v>224</v>
      </c>
      <c r="B58" s="1">
        <f>'CHILD COUNT'!C57</f>
        <v>86507</v>
      </c>
      <c r="C58" s="47">
        <f>B58/$B$60</f>
        <v>0.001713155909367</v>
      </c>
      <c r="D58" s="13">
        <f t="shared" si="1"/>
        <v>1946518</v>
      </c>
    </row>
    <row r="59" spans="2:3" ht="12">
      <c r="B59" s="1"/>
      <c r="C59" s="47"/>
    </row>
    <row r="60" spans="1:4" ht="12">
      <c r="A60" s="11" t="s">
        <v>290</v>
      </c>
      <c r="B60" s="1">
        <f>SUM(B7:B58)</f>
        <v>50495696</v>
      </c>
      <c r="C60" s="1">
        <f>SUM(C7:C58)</f>
        <v>1</v>
      </c>
      <c r="D60" s="1">
        <f>SUM(D7:D58)</f>
        <v>1136217719</v>
      </c>
    </row>
    <row r="61" ht="12">
      <c r="D61" s="13">
        <v>1136217719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6">
      <selection activeCell="A9" sqref="A9"/>
    </sheetView>
  </sheetViews>
  <sheetFormatPr defaultColWidth="11.421875" defaultRowHeight="12.75"/>
  <cols>
    <col min="1" max="1" width="18.7109375" style="11" customWidth="1"/>
    <col min="2" max="4" width="15.7109375" style="13" customWidth="1"/>
    <col min="5" max="16384" width="9.140625" style="11" customWidth="1"/>
  </cols>
  <sheetData>
    <row r="1" spans="1:4" ht="12">
      <c r="A1" s="50" t="s">
        <v>324</v>
      </c>
      <c r="B1" s="50"/>
      <c r="C1" s="50"/>
      <c r="D1" s="50"/>
    </row>
    <row r="3" spans="2:4" s="12" customFormat="1" ht="12">
      <c r="B3" s="1" t="s">
        <v>267</v>
      </c>
      <c r="C3" s="1" t="s">
        <v>251</v>
      </c>
      <c r="D3" s="1" t="s">
        <v>157</v>
      </c>
    </row>
    <row r="5" spans="1:4" ht="12">
      <c r="A5" s="11" t="s">
        <v>173</v>
      </c>
      <c r="B5" s="13">
        <v>4110427</v>
      </c>
      <c r="C5" s="13">
        <v>4338155</v>
      </c>
      <c r="D5" s="13">
        <v>6023413</v>
      </c>
    </row>
    <row r="6" spans="1:4" ht="12">
      <c r="A6" s="11" t="s">
        <v>174</v>
      </c>
      <c r="B6" s="13">
        <v>531722</v>
      </c>
      <c r="C6" s="13">
        <v>722425</v>
      </c>
      <c r="D6" s="13">
        <v>437678</v>
      </c>
    </row>
    <row r="7" spans="1:4" ht="12">
      <c r="A7" s="11" t="s">
        <v>175</v>
      </c>
      <c r="B7" s="13">
        <v>4956756</v>
      </c>
      <c r="C7" s="13">
        <v>4800186</v>
      </c>
      <c r="D7" s="13">
        <v>5715714</v>
      </c>
    </row>
    <row r="8" spans="1:4" ht="12">
      <c r="A8" s="11" t="s">
        <v>176</v>
      </c>
      <c r="B8" s="13">
        <v>1457578</v>
      </c>
      <c r="C8" s="13">
        <v>1822675</v>
      </c>
      <c r="D8" s="13">
        <v>1488959</v>
      </c>
    </row>
    <row r="9" spans="1:4" ht="12">
      <c r="A9" s="11" t="s">
        <v>177</v>
      </c>
      <c r="B9" s="13">
        <v>21398304</v>
      </c>
      <c r="C9" s="13">
        <v>37919331</v>
      </c>
      <c r="D9" s="13">
        <v>35908374</v>
      </c>
    </row>
    <row r="10" spans="1:4" ht="12">
      <c r="A10" s="11" t="s">
        <v>178</v>
      </c>
      <c r="B10" s="13">
        <v>3560830</v>
      </c>
      <c r="C10" s="13">
        <v>5699330</v>
      </c>
      <c r="D10" s="13">
        <v>4499430</v>
      </c>
    </row>
    <row r="11" ht="12">
      <c r="A11" s="11" t="s">
        <v>179</v>
      </c>
    </row>
    <row r="12" spans="1:4" ht="12">
      <c r="A12" s="11" t="s">
        <v>180</v>
      </c>
      <c r="B12" s="13">
        <v>1600000</v>
      </c>
      <c r="C12" s="13">
        <v>700000</v>
      </c>
      <c r="D12" s="13">
        <v>500000</v>
      </c>
    </row>
    <row r="13" spans="1:4" ht="12">
      <c r="A13" s="11" t="s">
        <v>181</v>
      </c>
      <c r="B13" s="13">
        <v>1598441</v>
      </c>
      <c r="C13" s="13">
        <v>387993</v>
      </c>
      <c r="D13" s="13">
        <v>472115</v>
      </c>
    </row>
    <row r="14" spans="1:4" ht="12">
      <c r="A14" s="11" t="s">
        <v>182</v>
      </c>
      <c r="B14" s="13">
        <v>6654857</v>
      </c>
      <c r="C14" s="13">
        <v>10218702</v>
      </c>
      <c r="D14" s="13">
        <v>10022225</v>
      </c>
    </row>
    <row r="15" spans="1:4" ht="12">
      <c r="A15" s="11" t="s">
        <v>183</v>
      </c>
      <c r="B15" s="13">
        <v>9137056</v>
      </c>
      <c r="C15" s="13">
        <v>6740821</v>
      </c>
      <c r="D15" s="13">
        <v>8171359</v>
      </c>
    </row>
    <row r="16" spans="1:4" ht="12">
      <c r="A16" s="11" t="s">
        <v>184</v>
      </c>
      <c r="B16" s="13">
        <v>1242908</v>
      </c>
      <c r="C16" s="13">
        <v>1285267</v>
      </c>
      <c r="D16" s="13">
        <v>1134044</v>
      </c>
    </row>
    <row r="17" spans="1:4" ht="12">
      <c r="A17" s="11" t="s">
        <v>185</v>
      </c>
      <c r="B17" s="13">
        <v>0</v>
      </c>
      <c r="C17" s="13">
        <v>0</v>
      </c>
      <c r="D17" s="13">
        <v>0</v>
      </c>
    </row>
    <row r="18" spans="1:4" ht="12">
      <c r="A18" s="11" t="s">
        <v>186</v>
      </c>
      <c r="B18" s="13">
        <v>14218456</v>
      </c>
      <c r="C18" s="13">
        <v>10811243</v>
      </c>
      <c r="D18" s="13">
        <v>9421750</v>
      </c>
    </row>
    <row r="19" spans="1:4" ht="12">
      <c r="A19" s="11" t="s">
        <v>187</v>
      </c>
      <c r="B19" s="13">
        <v>7854600</v>
      </c>
      <c r="C19" s="13">
        <v>7246166</v>
      </c>
      <c r="D19" s="13">
        <v>6389719</v>
      </c>
    </row>
    <row r="20" spans="1:4" ht="12">
      <c r="A20" s="11" t="s">
        <v>188</v>
      </c>
      <c r="B20" s="13">
        <v>3000000</v>
      </c>
      <c r="C20" s="13">
        <v>2935000</v>
      </c>
      <c r="D20" s="13">
        <v>2960000</v>
      </c>
    </row>
    <row r="21" spans="1:4" ht="12">
      <c r="A21" s="11" t="s">
        <v>189</v>
      </c>
      <c r="B21" s="13">
        <v>1758791</v>
      </c>
      <c r="C21" s="13">
        <v>1951447</v>
      </c>
      <c r="D21" s="13">
        <v>2037805</v>
      </c>
    </row>
    <row r="22" spans="1:4" ht="12">
      <c r="A22" s="11" t="s">
        <v>190</v>
      </c>
      <c r="B22" s="13">
        <v>4175000</v>
      </c>
      <c r="C22" s="13">
        <v>3851000</v>
      </c>
      <c r="D22" s="13">
        <v>5254000</v>
      </c>
    </row>
    <row r="23" spans="1:4" ht="12">
      <c r="A23" s="11" t="s">
        <v>191</v>
      </c>
      <c r="B23" s="13">
        <v>4852593</v>
      </c>
      <c r="C23" s="13">
        <v>6901129</v>
      </c>
      <c r="D23" s="13">
        <v>10683452</v>
      </c>
    </row>
    <row r="24" spans="1:4" ht="12">
      <c r="A24" s="11" t="s">
        <v>192</v>
      </c>
      <c r="B24" s="13">
        <v>754650</v>
      </c>
      <c r="C24" s="13">
        <v>1189020</v>
      </c>
      <c r="D24" s="13">
        <v>1158972</v>
      </c>
    </row>
    <row r="25" spans="1:4" ht="12">
      <c r="A25" s="11" t="s">
        <v>193</v>
      </c>
      <c r="B25" s="13">
        <v>5824823</v>
      </c>
      <c r="C25" s="13">
        <v>4349179</v>
      </c>
      <c r="D25" s="13">
        <v>3500000</v>
      </c>
    </row>
    <row r="26" spans="1:4" ht="12">
      <c r="A26" s="11" t="s">
        <v>194</v>
      </c>
      <c r="B26" s="13">
        <v>11243343</v>
      </c>
      <c r="C26" s="13">
        <v>5946446</v>
      </c>
      <c r="D26" s="13">
        <v>3167424</v>
      </c>
    </row>
    <row r="27" spans="1:4" ht="12">
      <c r="A27" s="11" t="s">
        <v>195</v>
      </c>
      <c r="B27" s="13">
        <v>8020481</v>
      </c>
      <c r="C27" s="13">
        <v>7654254</v>
      </c>
      <c r="D27" s="13">
        <v>6972592</v>
      </c>
    </row>
    <row r="28" spans="1:4" ht="12">
      <c r="A28" s="11" t="s">
        <v>196</v>
      </c>
      <c r="B28" s="13">
        <v>8178640</v>
      </c>
      <c r="C28" s="13">
        <v>7004934</v>
      </c>
      <c r="D28" s="13">
        <v>4979868</v>
      </c>
    </row>
    <row r="29" spans="1:4" ht="12">
      <c r="A29" s="11" t="s">
        <v>197</v>
      </c>
      <c r="B29" s="13">
        <v>2097705</v>
      </c>
      <c r="C29" s="13">
        <v>4012333</v>
      </c>
      <c r="D29" s="13">
        <v>6655011</v>
      </c>
    </row>
    <row r="30" spans="1:4" ht="12">
      <c r="A30" s="11" t="s">
        <v>198</v>
      </c>
      <c r="B30" s="13">
        <v>3815456</v>
      </c>
      <c r="C30" s="13">
        <v>3494695</v>
      </c>
      <c r="D30" s="13">
        <v>3307241</v>
      </c>
    </row>
    <row r="31" spans="1:4" ht="12">
      <c r="A31" s="11" t="s">
        <v>199</v>
      </c>
      <c r="B31" s="13">
        <v>1101845</v>
      </c>
      <c r="C31" s="13">
        <v>941835</v>
      </c>
      <c r="D31" s="13">
        <v>1051985</v>
      </c>
    </row>
    <row r="32" spans="1:4" ht="12">
      <c r="A32" s="11" t="s">
        <v>200</v>
      </c>
      <c r="B32" s="13">
        <v>2648690</v>
      </c>
      <c r="C32" s="13">
        <v>1852747</v>
      </c>
      <c r="D32" s="13">
        <v>1414710</v>
      </c>
    </row>
    <row r="33" spans="1:4" ht="12">
      <c r="A33" s="11" t="s">
        <v>201</v>
      </c>
      <c r="B33" s="13">
        <v>903148</v>
      </c>
      <c r="C33" s="13">
        <v>2460543</v>
      </c>
      <c r="D33" s="13">
        <v>1875444</v>
      </c>
    </row>
    <row r="34" spans="1:4" ht="12">
      <c r="A34" s="11" t="s">
        <v>202</v>
      </c>
      <c r="B34" s="13">
        <v>1028034</v>
      </c>
      <c r="C34" s="13">
        <v>875845</v>
      </c>
      <c r="D34" s="13">
        <v>575000</v>
      </c>
    </row>
    <row r="35" spans="1:4" ht="12">
      <c r="A35" s="11" t="s">
        <v>203</v>
      </c>
      <c r="B35" s="13">
        <v>6587088</v>
      </c>
      <c r="C35" s="13">
        <v>7456672</v>
      </c>
      <c r="D35" s="13">
        <v>5047191</v>
      </c>
    </row>
    <row r="36" spans="1:4" ht="12">
      <c r="A36" s="11" t="s">
        <v>204</v>
      </c>
      <c r="B36" s="13">
        <v>2907655</v>
      </c>
      <c r="C36" s="13">
        <v>2846877</v>
      </c>
      <c r="D36" s="13">
        <v>0</v>
      </c>
    </row>
    <row r="37" spans="1:4" ht="12">
      <c r="A37" s="11" t="s">
        <v>205</v>
      </c>
      <c r="B37" s="13">
        <v>35694399</v>
      </c>
      <c r="C37" s="13">
        <v>26677368</v>
      </c>
      <c r="D37" s="13">
        <v>23530515</v>
      </c>
    </row>
    <row r="38" spans="1:4" ht="12">
      <c r="A38" s="11" t="s">
        <v>206</v>
      </c>
      <c r="B38" s="13">
        <v>24373729</v>
      </c>
      <c r="C38" s="13">
        <v>10603632</v>
      </c>
      <c r="D38" s="13">
        <v>11531423</v>
      </c>
    </row>
    <row r="39" spans="1:4" ht="12">
      <c r="A39" s="11" t="s">
        <v>207</v>
      </c>
      <c r="B39" s="13">
        <v>301800</v>
      </c>
      <c r="C39" s="13">
        <v>1007800</v>
      </c>
      <c r="D39" s="13">
        <v>76350</v>
      </c>
    </row>
    <row r="40" spans="1:4" ht="12">
      <c r="A40" s="11" t="s">
        <v>208</v>
      </c>
      <c r="B40" s="13">
        <v>2532555</v>
      </c>
      <c r="C40" s="13">
        <v>1660987</v>
      </c>
      <c r="D40" s="13">
        <v>1423478</v>
      </c>
    </row>
    <row r="41" spans="1:4" ht="12">
      <c r="A41" s="11" t="s">
        <v>209</v>
      </c>
      <c r="B41" s="13">
        <v>6227495</v>
      </c>
      <c r="C41" s="13">
        <v>2871268</v>
      </c>
      <c r="D41" s="13">
        <v>4429606</v>
      </c>
    </row>
    <row r="42" spans="1:4" ht="12">
      <c r="A42" s="11" t="s">
        <v>210</v>
      </c>
      <c r="B42" s="13">
        <v>7200000</v>
      </c>
      <c r="C42" s="13">
        <v>2000000</v>
      </c>
      <c r="D42" s="13">
        <v>800000</v>
      </c>
    </row>
    <row r="43" spans="1:4" ht="12">
      <c r="A43" s="11" t="s">
        <v>211</v>
      </c>
      <c r="B43" s="13">
        <v>193678881</v>
      </c>
      <c r="C43" s="13">
        <v>16464175</v>
      </c>
      <c r="D43" s="13">
        <v>13443238</v>
      </c>
    </row>
    <row r="44" spans="1:3" ht="12">
      <c r="A44" s="11" t="s">
        <v>212</v>
      </c>
      <c r="B44" s="13">
        <v>0</v>
      </c>
      <c r="C44" s="13">
        <v>0</v>
      </c>
    </row>
    <row r="45" spans="1:4" ht="12">
      <c r="A45" s="11" t="s">
        <v>213</v>
      </c>
      <c r="B45" s="13">
        <v>1658444</v>
      </c>
      <c r="C45" s="13">
        <v>972271</v>
      </c>
      <c r="D45" s="13">
        <v>200000</v>
      </c>
    </row>
    <row r="46" spans="1:4" ht="12">
      <c r="A46" s="11" t="s">
        <v>214</v>
      </c>
      <c r="B46" s="13">
        <v>3453604</v>
      </c>
      <c r="C46" s="13">
        <v>5333174</v>
      </c>
      <c r="D46" s="13">
        <v>5768864</v>
      </c>
    </row>
    <row r="47" spans="1:4" ht="12">
      <c r="A47" s="11" t="s">
        <v>215</v>
      </c>
      <c r="B47" s="13">
        <v>500000</v>
      </c>
      <c r="C47" s="13">
        <v>700000</v>
      </c>
      <c r="D47" s="13">
        <v>900000</v>
      </c>
    </row>
    <row r="48" spans="1:4" ht="12">
      <c r="A48" s="11" t="s">
        <v>216</v>
      </c>
      <c r="B48" s="13">
        <v>9425547</v>
      </c>
      <c r="C48" s="13">
        <v>4434518</v>
      </c>
      <c r="D48" s="13">
        <v>5110439</v>
      </c>
    </row>
    <row r="49" spans="1:4" ht="12">
      <c r="A49" s="11" t="s">
        <v>217</v>
      </c>
      <c r="B49" s="13">
        <v>20945445</v>
      </c>
      <c r="C49" s="13">
        <v>22489994</v>
      </c>
      <c r="D49" s="13">
        <v>38786492</v>
      </c>
    </row>
    <row r="50" spans="1:4" ht="12">
      <c r="A50" s="11" t="s">
        <v>218</v>
      </c>
      <c r="B50" s="13">
        <v>3777470</v>
      </c>
      <c r="C50" s="13">
        <v>3240350</v>
      </c>
      <c r="D50" s="13">
        <v>3327900</v>
      </c>
    </row>
    <row r="51" spans="1:4" ht="12">
      <c r="A51" s="11" t="s">
        <v>219</v>
      </c>
      <c r="B51" s="13">
        <v>986222</v>
      </c>
      <c r="C51" s="13">
        <v>587179</v>
      </c>
      <c r="D51" s="13">
        <v>502192</v>
      </c>
    </row>
    <row r="52" spans="1:4" ht="12">
      <c r="A52" s="11" t="s">
        <v>220</v>
      </c>
      <c r="B52" s="13">
        <v>2095044</v>
      </c>
      <c r="C52" s="13">
        <v>2000000</v>
      </c>
      <c r="D52" s="13">
        <v>0</v>
      </c>
    </row>
    <row r="53" spans="1:4" ht="12">
      <c r="A53" s="11" t="s">
        <v>221</v>
      </c>
      <c r="B53" s="13">
        <v>4000000</v>
      </c>
      <c r="C53" s="13">
        <v>3600000</v>
      </c>
      <c r="D53" s="13">
        <v>4000000</v>
      </c>
    </row>
    <row r="54" spans="1:4" ht="12">
      <c r="A54" s="11" t="s">
        <v>222</v>
      </c>
      <c r="B54" s="13">
        <v>2181751</v>
      </c>
      <c r="C54" s="13">
        <v>1628831</v>
      </c>
      <c r="D54" s="13">
        <v>2225492</v>
      </c>
    </row>
    <row r="55" spans="1:4" ht="12">
      <c r="A55" s="11" t="s">
        <v>223</v>
      </c>
      <c r="B55" s="13">
        <v>8578972</v>
      </c>
      <c r="C55" s="13">
        <v>0</v>
      </c>
      <c r="D55" s="13">
        <v>5183613</v>
      </c>
    </row>
    <row r="56" spans="1:4" ht="12">
      <c r="A56" s="11" t="s">
        <v>224</v>
      </c>
      <c r="B56" s="13">
        <v>703760</v>
      </c>
      <c r="C56" s="13">
        <v>509765</v>
      </c>
      <c r="D56" s="13">
        <v>495718</v>
      </c>
    </row>
    <row r="58" spans="1:4" ht="12">
      <c r="A58" s="11" t="s">
        <v>323</v>
      </c>
      <c r="B58" s="13">
        <f>SUM(B5:B56)</f>
        <v>475534995</v>
      </c>
      <c r="C58" s="13">
        <f>SUM(C5:C56)</f>
        <v>265197562</v>
      </c>
      <c r="D58" s="13">
        <f>SUM(D5:D56)</f>
        <v>272560795</v>
      </c>
    </row>
    <row r="60" ht="12">
      <c r="A60" s="11" t="s">
        <v>247</v>
      </c>
    </row>
    <row r="61" ht="12">
      <c r="A61" s="11" t="s">
        <v>248</v>
      </c>
    </row>
    <row r="62" ht="12">
      <c r="A62" s="11" t="s">
        <v>249</v>
      </c>
    </row>
    <row r="63" ht="12">
      <c r="A63" s="11" t="s">
        <v>250</v>
      </c>
    </row>
    <row r="65" spans="1:4" ht="12">
      <c r="A65" s="11" t="s">
        <v>323</v>
      </c>
      <c r="B65" s="13">
        <f>SUM(B60:B63)</f>
        <v>0</v>
      </c>
      <c r="C65" s="13">
        <f>SUM(C60:C63)</f>
        <v>0</v>
      </c>
      <c r="D65" s="13">
        <f>SUM(D60:D63)</f>
        <v>0</v>
      </c>
    </row>
    <row r="67" spans="1:4" ht="12">
      <c r="A67" s="11" t="s">
        <v>225</v>
      </c>
      <c r="B67" s="13">
        <f>+B65+B58</f>
        <v>475534995</v>
      </c>
      <c r="C67" s="13">
        <f>+C65+C58</f>
        <v>265197562</v>
      </c>
      <c r="D67" s="13">
        <f>+D65+D58</f>
        <v>272560795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0.8515625" style="11" customWidth="1"/>
    <col min="2" max="2" width="15.421875" style="13" customWidth="1"/>
    <col min="3" max="6" width="20.140625" style="13" hidden="1" customWidth="1"/>
    <col min="7" max="7" width="19.00390625" style="13" customWidth="1"/>
    <col min="8" max="8" width="18.8515625" style="13" customWidth="1"/>
    <col min="9" max="10" width="18.421875" style="13" customWidth="1"/>
    <col min="11" max="16384" width="9.140625" style="11" customWidth="1"/>
  </cols>
  <sheetData>
    <row r="1" spans="1:10" ht="12">
      <c r="A1" s="11" t="s">
        <v>67</v>
      </c>
      <c r="B1" s="18" t="s">
        <v>412</v>
      </c>
      <c r="C1" s="4"/>
      <c r="D1" s="4"/>
      <c r="E1" s="4"/>
      <c r="F1" s="4"/>
      <c r="G1" s="4"/>
      <c r="H1" s="4"/>
      <c r="I1" s="4"/>
      <c r="J1" s="4"/>
    </row>
    <row r="2" ht="15">
      <c r="H2" s="49"/>
    </row>
    <row r="3" spans="2:10" ht="12">
      <c r="B3" s="1" t="s">
        <v>404</v>
      </c>
      <c r="E3" s="1" t="s">
        <v>399</v>
      </c>
      <c r="F3" s="1"/>
      <c r="G3" s="1" t="s">
        <v>399</v>
      </c>
      <c r="H3" s="1" t="s">
        <v>399</v>
      </c>
      <c r="I3" s="1" t="s">
        <v>404</v>
      </c>
      <c r="J3" s="1" t="s">
        <v>406</v>
      </c>
    </row>
    <row r="4" spans="1:10" ht="12">
      <c r="A4" s="12"/>
      <c r="B4" s="1" t="s">
        <v>158</v>
      </c>
      <c r="C4" s="1" t="s">
        <v>399</v>
      </c>
      <c r="D4" s="1" t="s">
        <v>399</v>
      </c>
      <c r="E4" s="1" t="s">
        <v>157</v>
      </c>
      <c r="F4" s="1" t="s">
        <v>399</v>
      </c>
      <c r="G4" s="1" t="s">
        <v>157</v>
      </c>
      <c r="H4" s="1" t="s">
        <v>157</v>
      </c>
      <c r="I4" s="1" t="s">
        <v>157</v>
      </c>
      <c r="J4" s="1" t="s">
        <v>407</v>
      </c>
    </row>
    <row r="5" spans="1:10" s="30" customFormat="1" ht="15">
      <c r="A5" s="5" t="s">
        <v>226</v>
      </c>
      <c r="B5" s="1" t="s">
        <v>166</v>
      </c>
      <c r="C5" s="9" t="s">
        <v>227</v>
      </c>
      <c r="D5" s="9" t="s">
        <v>228</v>
      </c>
      <c r="E5" s="6" t="s">
        <v>166</v>
      </c>
      <c r="F5" s="9" t="s">
        <v>228</v>
      </c>
      <c r="G5" s="1" t="s">
        <v>166</v>
      </c>
      <c r="H5" s="1" t="s">
        <v>171</v>
      </c>
      <c r="I5" s="12" t="s">
        <v>405</v>
      </c>
      <c r="J5" s="1" t="s">
        <v>402</v>
      </c>
    </row>
    <row r="6" spans="1:10" s="30" customFormat="1" ht="15">
      <c r="A6" s="5"/>
      <c r="B6" s="6" t="s">
        <v>405</v>
      </c>
      <c r="C6" s="9"/>
      <c r="D6" s="9"/>
      <c r="E6" s="6"/>
      <c r="F6" s="9"/>
      <c r="G6" s="6" t="s">
        <v>405</v>
      </c>
      <c r="H6" s="6" t="s">
        <v>405</v>
      </c>
      <c r="I6" s="9" t="s">
        <v>170</v>
      </c>
      <c r="J6" s="6" t="s">
        <v>172</v>
      </c>
    </row>
    <row r="8" ht="12">
      <c r="A8" s="12"/>
    </row>
    <row r="9" spans="1:10" ht="12">
      <c r="A9" s="12" t="s">
        <v>229</v>
      </c>
      <c r="I9" s="13">
        <f>IF(H9&lt;&gt;"",E9-H9,"")</f>
      </c>
      <c r="J9" s="13">
        <f>IF(I9&lt;&gt;"",B9+E9,"")</f>
      </c>
    </row>
    <row r="10" spans="1:10" ht="12">
      <c r="A10" s="31" t="s">
        <v>230</v>
      </c>
      <c r="B10" s="13">
        <f>'TRIBAL MANDATORY'!D9</f>
        <v>45563</v>
      </c>
      <c r="C10" s="13">
        <f>'TRIBAL DISCRETIONARY'!C9</f>
        <v>20000</v>
      </c>
      <c r="D10" s="13">
        <f>'TRIBAL DISCRETIONARY'!D9</f>
        <v>12162</v>
      </c>
      <c r="E10" s="13">
        <f>'TRIBAL DISCRETIONARY'!E9</f>
        <v>32162</v>
      </c>
      <c r="F10" s="13">
        <f>ROUND(D10/$D$299*12732240,0)</f>
        <v>11276</v>
      </c>
      <c r="G10" s="13">
        <f>C10+F10</f>
        <v>31276</v>
      </c>
      <c r="H10" s="13">
        <f>'TRIBAL DISCRETIONARY'!F9</f>
        <v>725</v>
      </c>
      <c r="I10" s="13">
        <f>IF(H10&lt;&gt;"",G10-H10,"")</f>
        <v>30551</v>
      </c>
      <c r="J10" s="13">
        <f>IF(I10&lt;&gt;"",B10+G10,"")</f>
        <v>76839</v>
      </c>
    </row>
    <row r="11" spans="1:10" ht="12">
      <c r="A11" s="12" t="s">
        <v>231</v>
      </c>
      <c r="C11" s="13">
        <f>'TRIBAL DISCRETIONARY'!C10</f>
        <v>0</v>
      </c>
      <c r="D11" s="13">
        <f>'TRIBAL DISCRETIONARY'!D10</f>
        <v>0</v>
      </c>
      <c r="E11" s="13">
        <f>'TRIBAL DISCRETIONARY'!E10</f>
        <v>0</v>
      </c>
      <c r="H11" s="13">
        <f>'TRIBAL DISCRETIONARY'!F10</f>
      </c>
      <c r="I11" s="13">
        <f>IF(H11&lt;&gt;"",E11-H11,"")</f>
      </c>
      <c r="J11" s="13">
        <f>IF(I11&lt;&gt;"",B11+E11,"")</f>
      </c>
    </row>
    <row r="12" spans="1:10" ht="12">
      <c r="A12" s="31" t="s">
        <v>232</v>
      </c>
      <c r="B12" s="13">
        <v>0</v>
      </c>
      <c r="C12" s="13">
        <f>'TRIBAL DISCRETIONARY'!C11</f>
        <v>20000</v>
      </c>
      <c r="D12" s="13">
        <f>'TRIBAL DISCRETIONARY'!D11</f>
        <v>5512</v>
      </c>
      <c r="E12" s="13">
        <f>'TRIBAL DISCRETIONARY'!E11</f>
        <v>25512</v>
      </c>
      <c r="F12" s="13">
        <f aca="true" t="shared" si="0" ref="F12:F75">ROUND(D12/$D$299*12732240,0)</f>
        <v>5111</v>
      </c>
      <c r="G12" s="13">
        <f>C12+F12</f>
        <v>25111</v>
      </c>
      <c r="H12" s="13">
        <f>'TRIBAL DISCRETIONARY'!F11</f>
        <v>602</v>
      </c>
      <c r="I12" s="13">
        <f aca="true" t="shared" si="1" ref="I12:I75">IF(H12&lt;&gt;"",G12-H12,"")</f>
        <v>24509</v>
      </c>
      <c r="J12" s="13">
        <f>IF(I12&lt;&gt;"",B12+G12,"")</f>
        <v>25111</v>
      </c>
    </row>
    <row r="13" spans="1:10" ht="12">
      <c r="A13" s="31" t="s">
        <v>233</v>
      </c>
      <c r="B13" s="13">
        <v>0</v>
      </c>
      <c r="C13" s="13">
        <f>'TRIBAL DISCRETIONARY'!C12</f>
        <v>20000</v>
      </c>
      <c r="D13" s="13">
        <f>'TRIBAL DISCRETIONARY'!D12</f>
        <v>6242</v>
      </c>
      <c r="E13" s="13">
        <f>'TRIBAL DISCRETIONARY'!E12</f>
        <v>26242</v>
      </c>
      <c r="F13" s="13">
        <f t="shared" si="0"/>
        <v>5787</v>
      </c>
      <c r="G13" s="13">
        <f aca="true" t="shared" si="2" ref="G13:G76">C13+F13</f>
        <v>25787</v>
      </c>
      <c r="H13" s="13">
        <f>'TRIBAL DISCRETIONARY'!F12</f>
        <v>616</v>
      </c>
      <c r="I13" s="13">
        <f t="shared" si="1"/>
        <v>25171</v>
      </c>
      <c r="J13" s="13">
        <f aca="true" t="shared" si="3" ref="J13:J76">IF(I13&lt;&gt;"",B13+G13,"")</f>
        <v>25787</v>
      </c>
    </row>
    <row r="14" spans="1:10" ht="12">
      <c r="A14" s="31" t="s">
        <v>234</v>
      </c>
      <c r="B14" s="13">
        <v>0</v>
      </c>
      <c r="C14" s="13">
        <f>'TRIBAL DISCRETIONARY'!C13</f>
        <v>20000</v>
      </c>
      <c r="D14" s="13">
        <f>'TRIBAL DISCRETIONARY'!D13</f>
        <v>3442</v>
      </c>
      <c r="E14" s="13">
        <f>'TRIBAL DISCRETIONARY'!E13</f>
        <v>23442</v>
      </c>
      <c r="F14" s="13">
        <f t="shared" si="0"/>
        <v>3191</v>
      </c>
      <c r="G14" s="13">
        <f t="shared" si="2"/>
        <v>23191</v>
      </c>
      <c r="H14" s="13">
        <f>'TRIBAL DISCRETIONARY'!F13</f>
        <v>564</v>
      </c>
      <c r="I14" s="13">
        <f t="shared" si="1"/>
        <v>22627</v>
      </c>
      <c r="J14" s="13">
        <f t="shared" si="3"/>
        <v>23191</v>
      </c>
    </row>
    <row r="15" spans="1:10" ht="12">
      <c r="A15" s="31" t="s">
        <v>235</v>
      </c>
      <c r="B15" s="13">
        <f>'TRIBAL MANDATORY'!D11</f>
        <v>37368</v>
      </c>
      <c r="C15" s="13">
        <f>'TRIBAL DISCRETIONARY'!C14</f>
        <v>93200</v>
      </c>
      <c r="D15" s="13">
        <f>'TRIBAL DISCRETIONARY'!D14</f>
        <v>9975</v>
      </c>
      <c r="E15" s="13">
        <f>'TRIBAL DISCRETIONARY'!E14</f>
        <v>103175</v>
      </c>
      <c r="F15" s="13">
        <f t="shared" si="0"/>
        <v>9249</v>
      </c>
      <c r="G15" s="13">
        <f t="shared" si="2"/>
        <v>102449</v>
      </c>
      <c r="H15" s="13">
        <f>'TRIBAL DISCRETIONARY'!F14</f>
        <v>685</v>
      </c>
      <c r="I15" s="13">
        <f t="shared" si="1"/>
        <v>101764</v>
      </c>
      <c r="J15" s="13">
        <f t="shared" si="3"/>
        <v>139817</v>
      </c>
    </row>
    <row r="16" spans="1:10" ht="12">
      <c r="A16" s="31" t="s">
        <v>236</v>
      </c>
      <c r="B16" s="13">
        <f>'TRIBAL MANDATORY'!D12</f>
        <v>165316</v>
      </c>
      <c r="C16" s="13">
        <f>'TRIBAL DISCRETIONARY'!C15</f>
        <v>140000</v>
      </c>
      <c r="D16" s="13">
        <f>'TRIBAL DISCRETIONARY'!D15</f>
        <v>36137</v>
      </c>
      <c r="E16" s="13">
        <f>'TRIBAL DISCRETIONARY'!E15</f>
        <v>176137</v>
      </c>
      <c r="F16" s="13">
        <f t="shared" si="0"/>
        <v>33505</v>
      </c>
      <c r="G16" s="13">
        <f t="shared" si="2"/>
        <v>173505</v>
      </c>
      <c r="H16" s="13">
        <f>'TRIBAL DISCRETIONARY'!F15</f>
        <v>1169</v>
      </c>
      <c r="I16" s="13">
        <f t="shared" si="1"/>
        <v>172336</v>
      </c>
      <c r="J16" s="13">
        <f t="shared" si="3"/>
        <v>338821</v>
      </c>
    </row>
    <row r="17" spans="1:10" ht="12">
      <c r="A17" s="31" t="s">
        <v>237</v>
      </c>
      <c r="B17" s="13">
        <f>'TRIBAL MANDATORY'!D13</f>
        <v>932678</v>
      </c>
      <c r="C17" s="13">
        <f>'TRIBAL DISCRETIONARY'!C16</f>
        <v>782000</v>
      </c>
      <c r="D17" s="13">
        <f>'TRIBAL DISCRETIONARY'!D16</f>
        <v>157325</v>
      </c>
      <c r="E17" s="13">
        <f>'TRIBAL DISCRETIONARY'!E16</f>
        <v>939325</v>
      </c>
      <c r="F17" s="13">
        <f t="shared" si="0"/>
        <v>145868</v>
      </c>
      <c r="G17" s="13">
        <f t="shared" si="2"/>
        <v>927868</v>
      </c>
      <c r="H17" s="13">
        <f>'TRIBAL DISCRETIONARY'!F16</f>
        <v>3415</v>
      </c>
      <c r="I17" s="13">
        <f t="shared" si="1"/>
        <v>924453</v>
      </c>
      <c r="J17" s="13">
        <f t="shared" si="3"/>
        <v>1860546</v>
      </c>
    </row>
    <row r="18" spans="1:10" ht="12">
      <c r="A18" s="31" t="s">
        <v>0</v>
      </c>
      <c r="B18" s="13">
        <f>'TRIBAL MANDATORY'!D14</f>
        <v>195255</v>
      </c>
      <c r="C18" s="13">
        <f>'TRIBAL DISCRETIONARY'!C17</f>
        <v>366800</v>
      </c>
      <c r="D18" s="13">
        <f>'TRIBAL DISCRETIONARY'!D17</f>
        <v>52121</v>
      </c>
      <c r="E18" s="13">
        <f>'TRIBAL DISCRETIONARY'!E17</f>
        <v>418921</v>
      </c>
      <c r="F18" s="13">
        <f t="shared" si="0"/>
        <v>48325</v>
      </c>
      <c r="G18" s="13">
        <f t="shared" si="2"/>
        <v>415125</v>
      </c>
      <c r="H18" s="13">
        <f>'TRIBAL DISCRETIONARY'!F17</f>
        <v>1466</v>
      </c>
      <c r="I18" s="13">
        <f t="shared" si="1"/>
        <v>413659</v>
      </c>
      <c r="J18" s="13">
        <f t="shared" si="3"/>
        <v>610380</v>
      </c>
    </row>
    <row r="19" spans="1:10" ht="12">
      <c r="A19" s="31" t="s">
        <v>1</v>
      </c>
      <c r="B19" s="13">
        <f>'TRIBAL MANDATORY'!D15</f>
        <v>40537</v>
      </c>
      <c r="C19" s="13">
        <f>'TRIBAL DISCRETIONARY'!C18</f>
        <v>92400</v>
      </c>
      <c r="D19" s="13">
        <f>'TRIBAL DISCRETIONARY'!D18</f>
        <v>10821</v>
      </c>
      <c r="E19" s="13">
        <f>'TRIBAL DISCRETIONARY'!E18</f>
        <v>103221</v>
      </c>
      <c r="F19" s="13">
        <f t="shared" si="0"/>
        <v>10033</v>
      </c>
      <c r="G19" s="13">
        <f t="shared" si="2"/>
        <v>102433</v>
      </c>
      <c r="H19" s="13">
        <f>'TRIBAL DISCRETIONARY'!F18</f>
        <v>700</v>
      </c>
      <c r="I19" s="13">
        <f t="shared" si="1"/>
        <v>101733</v>
      </c>
      <c r="J19" s="13">
        <f t="shared" si="3"/>
        <v>142970</v>
      </c>
    </row>
    <row r="20" spans="1:10" ht="12">
      <c r="A20" s="31" t="s">
        <v>2</v>
      </c>
      <c r="B20" s="13">
        <f>'TRIBAL MANDATORY'!D16</f>
        <v>693171</v>
      </c>
      <c r="C20" s="13">
        <f>'TRIBAL DISCRETIONARY'!C19</f>
        <v>94800</v>
      </c>
      <c r="D20" s="13">
        <f>'TRIBAL DISCRETIONARY'!D19</f>
        <v>167067</v>
      </c>
      <c r="E20" s="13">
        <f>'TRIBAL DISCRETIONARY'!E19</f>
        <v>261867</v>
      </c>
      <c r="F20" s="13">
        <f t="shared" si="0"/>
        <v>154901</v>
      </c>
      <c r="G20" s="13">
        <f t="shared" si="2"/>
        <v>249701</v>
      </c>
      <c r="H20" s="13">
        <f>'TRIBAL DISCRETIONARY'!F19</f>
        <v>3595</v>
      </c>
      <c r="I20" s="13">
        <f t="shared" si="1"/>
        <v>246106</v>
      </c>
      <c r="J20" s="13">
        <f t="shared" si="3"/>
        <v>942872</v>
      </c>
    </row>
    <row r="21" spans="1:10" ht="12">
      <c r="A21" s="31" t="s">
        <v>3</v>
      </c>
      <c r="B21" s="13">
        <f>'TRIBAL MANDATORY'!D17</f>
        <v>29611</v>
      </c>
      <c r="C21" s="13">
        <f>'TRIBAL DISCRETIONARY'!C20</f>
        <v>61200</v>
      </c>
      <c r="D21" s="13">
        <f>'TRIBAL DISCRETIONARY'!D20</f>
        <v>6300</v>
      </c>
      <c r="E21" s="13">
        <f>'TRIBAL DISCRETIONARY'!E20</f>
        <v>67500</v>
      </c>
      <c r="F21" s="13">
        <f t="shared" si="0"/>
        <v>5841</v>
      </c>
      <c r="G21" s="13">
        <f t="shared" si="2"/>
        <v>67041</v>
      </c>
      <c r="H21" s="13">
        <f>'TRIBAL DISCRETIONARY'!F20</f>
        <v>617</v>
      </c>
      <c r="I21" s="13">
        <f t="shared" si="1"/>
        <v>66424</v>
      </c>
      <c r="J21" s="13">
        <f t="shared" si="3"/>
        <v>96652</v>
      </c>
    </row>
    <row r="22" spans="1:10" ht="12">
      <c r="A22" s="31" t="s">
        <v>394</v>
      </c>
      <c r="B22" s="13">
        <v>0</v>
      </c>
      <c r="C22" s="13">
        <f>'TRIBAL DISCRETIONARY'!C21</f>
        <v>20000</v>
      </c>
      <c r="D22" s="13">
        <f>'TRIBAL DISCRETIONARY'!D21</f>
        <v>2333</v>
      </c>
      <c r="E22" s="13">
        <f>'TRIBAL DISCRETIONARY'!E21</f>
        <v>22333</v>
      </c>
      <c r="F22" s="13">
        <f t="shared" si="0"/>
        <v>2163</v>
      </c>
      <c r="G22" s="13">
        <f t="shared" si="2"/>
        <v>22163</v>
      </c>
      <c r="H22" s="13">
        <f>'TRIBAL DISCRETIONARY'!F21</f>
        <v>543</v>
      </c>
      <c r="I22" s="13">
        <f t="shared" si="1"/>
        <v>21620</v>
      </c>
      <c r="J22" s="13">
        <f t="shared" si="3"/>
        <v>22163</v>
      </c>
    </row>
    <row r="23" spans="1:10" ht="12">
      <c r="A23" s="31" t="s">
        <v>4</v>
      </c>
      <c r="B23" s="13">
        <f>'TRIBAL MANDATORY'!D18</f>
        <v>259721</v>
      </c>
      <c r="C23" s="13">
        <f>'TRIBAL DISCRETIONARY'!C22</f>
        <v>363600</v>
      </c>
      <c r="D23" s="13">
        <f>'TRIBAL DISCRETIONARY'!D22</f>
        <v>69329</v>
      </c>
      <c r="E23" s="13">
        <f>'TRIBAL DISCRETIONARY'!E22</f>
        <v>432929</v>
      </c>
      <c r="F23" s="13">
        <f t="shared" si="0"/>
        <v>64280</v>
      </c>
      <c r="G23" s="13">
        <f t="shared" si="2"/>
        <v>427880</v>
      </c>
      <c r="H23" s="13">
        <f>'TRIBAL DISCRETIONARY'!F22</f>
        <v>1784</v>
      </c>
      <c r="I23" s="13">
        <f t="shared" si="1"/>
        <v>426096</v>
      </c>
      <c r="J23" s="13">
        <f t="shared" si="3"/>
        <v>687601</v>
      </c>
    </row>
    <row r="24" spans="1:10" ht="12">
      <c r="A24" s="31" t="s">
        <v>5</v>
      </c>
      <c r="B24" s="13">
        <v>0</v>
      </c>
      <c r="C24" s="13">
        <f>'TRIBAL DISCRETIONARY'!C23</f>
        <v>28000</v>
      </c>
      <c r="D24" s="13">
        <f>'TRIBAL DISCRETIONARY'!D23</f>
        <v>7554</v>
      </c>
      <c r="E24" s="13">
        <f>'TRIBAL DISCRETIONARY'!E23</f>
        <v>35554</v>
      </c>
      <c r="F24" s="13">
        <f t="shared" si="0"/>
        <v>7004</v>
      </c>
      <c r="G24" s="13">
        <f t="shared" si="2"/>
        <v>35004</v>
      </c>
      <c r="H24" s="13">
        <f>'TRIBAL DISCRETIONARY'!F23</f>
        <v>640</v>
      </c>
      <c r="I24" s="13">
        <f t="shared" si="1"/>
        <v>34364</v>
      </c>
      <c r="J24" s="13">
        <f t="shared" si="3"/>
        <v>35004</v>
      </c>
    </row>
    <row r="25" spans="1:10" ht="12">
      <c r="A25" s="31" t="s">
        <v>6</v>
      </c>
      <c r="B25" s="13">
        <v>0</v>
      </c>
      <c r="C25" s="13">
        <f>'TRIBAL DISCRETIONARY'!C24</f>
        <v>20000</v>
      </c>
      <c r="D25" s="13">
        <f>'TRIBAL DISCRETIONARY'!D24</f>
        <v>3092</v>
      </c>
      <c r="E25" s="13">
        <f>'TRIBAL DISCRETIONARY'!E24</f>
        <v>23092</v>
      </c>
      <c r="F25" s="13">
        <f t="shared" si="0"/>
        <v>2867</v>
      </c>
      <c r="G25" s="13">
        <f t="shared" si="2"/>
        <v>22867</v>
      </c>
      <c r="H25" s="13">
        <f>'TRIBAL DISCRETIONARY'!F24</f>
        <v>557</v>
      </c>
      <c r="I25" s="13">
        <f t="shared" si="1"/>
        <v>22310</v>
      </c>
      <c r="J25" s="13">
        <f t="shared" si="3"/>
        <v>22867</v>
      </c>
    </row>
    <row r="26" spans="1:10" ht="12">
      <c r="A26" s="31" t="s">
        <v>325</v>
      </c>
      <c r="B26" s="13">
        <v>0</v>
      </c>
      <c r="C26" s="13">
        <f>'TRIBAL DISCRETIONARY'!C25</f>
        <v>20000</v>
      </c>
      <c r="D26" s="13">
        <f>'TRIBAL DISCRETIONARY'!D25</f>
        <v>27096</v>
      </c>
      <c r="E26" s="13">
        <f>'TRIBAL DISCRETIONARY'!E25</f>
        <v>47096</v>
      </c>
      <c r="F26" s="13">
        <f t="shared" si="0"/>
        <v>25123</v>
      </c>
      <c r="G26" s="13">
        <f t="shared" si="2"/>
        <v>45123</v>
      </c>
      <c r="H26" s="13">
        <f>'TRIBAL DISCRETIONARY'!F25</f>
        <v>1002</v>
      </c>
      <c r="I26" s="13">
        <f t="shared" si="1"/>
        <v>44121</v>
      </c>
      <c r="J26" s="13">
        <f t="shared" si="3"/>
        <v>45123</v>
      </c>
    </row>
    <row r="27" spans="1:10" ht="12">
      <c r="A27" s="31" t="s">
        <v>7</v>
      </c>
      <c r="B27" s="13">
        <f>'TRIBAL MANDATORY'!D19</f>
        <v>151549</v>
      </c>
      <c r="C27" s="13">
        <f>'TRIBAL DISCRETIONARY'!C26</f>
        <v>111600</v>
      </c>
      <c r="D27" s="13">
        <f>'TRIBAL DISCRETIONARY'!D26</f>
        <v>40454</v>
      </c>
      <c r="E27" s="13">
        <f>'TRIBAL DISCRETIONARY'!E26</f>
        <v>152054</v>
      </c>
      <c r="F27" s="13">
        <f t="shared" si="0"/>
        <v>37508</v>
      </c>
      <c r="G27" s="13">
        <f t="shared" si="2"/>
        <v>149108</v>
      </c>
      <c r="H27" s="13">
        <f>'TRIBAL DISCRETIONARY'!F26</f>
        <v>1249</v>
      </c>
      <c r="I27" s="13">
        <f t="shared" si="1"/>
        <v>147859</v>
      </c>
      <c r="J27" s="13">
        <f t="shared" si="3"/>
        <v>300657</v>
      </c>
    </row>
    <row r="28" spans="1:10" ht="12">
      <c r="A28" s="31" t="s">
        <v>8</v>
      </c>
      <c r="B28" s="13">
        <v>0</v>
      </c>
      <c r="C28" s="13">
        <f>'TRIBAL DISCRETIONARY'!C27</f>
        <v>40000</v>
      </c>
      <c r="D28" s="13">
        <f>'TRIBAL DISCRETIONARY'!D27</f>
        <v>11258</v>
      </c>
      <c r="E28" s="13">
        <f>'TRIBAL DISCRETIONARY'!E27</f>
        <v>51258</v>
      </c>
      <c r="F28" s="13">
        <f t="shared" si="0"/>
        <v>10438</v>
      </c>
      <c r="G28" s="13">
        <f t="shared" si="2"/>
        <v>50438</v>
      </c>
      <c r="H28" s="13">
        <f>'TRIBAL DISCRETIONARY'!F27</f>
        <v>709</v>
      </c>
      <c r="I28" s="13">
        <f t="shared" si="1"/>
        <v>49729</v>
      </c>
      <c r="J28" s="13">
        <f t="shared" si="3"/>
        <v>50438</v>
      </c>
    </row>
    <row r="29" spans="1:10" ht="12">
      <c r="A29" s="31" t="s">
        <v>9</v>
      </c>
      <c r="B29" s="13">
        <f>'TRIBAL MANDATORY'!D20</f>
        <v>239944</v>
      </c>
      <c r="C29" s="13">
        <f>'TRIBAL DISCRETIONARY'!C28</f>
        <v>199600</v>
      </c>
      <c r="D29" s="13">
        <f>'TRIBAL DISCRETIONARY'!D28</f>
        <v>60958</v>
      </c>
      <c r="E29" s="13">
        <f>'TRIBAL DISCRETIONARY'!E28</f>
        <v>260558</v>
      </c>
      <c r="F29" s="13">
        <f t="shared" si="0"/>
        <v>56519</v>
      </c>
      <c r="G29" s="13">
        <f t="shared" si="2"/>
        <v>256119</v>
      </c>
      <c r="H29" s="13">
        <f>'TRIBAL DISCRETIONARY'!F28</f>
        <v>1629</v>
      </c>
      <c r="I29" s="13">
        <f t="shared" si="1"/>
        <v>254490</v>
      </c>
      <c r="J29" s="13">
        <f t="shared" si="3"/>
        <v>496063</v>
      </c>
    </row>
    <row r="30" spans="1:10" ht="12">
      <c r="A30" s="31" t="s">
        <v>10</v>
      </c>
      <c r="B30" s="13">
        <f>'TRIBAL MANDATORY'!D21</f>
        <v>60095</v>
      </c>
      <c r="C30" s="13">
        <f>'TRIBAL DISCRETIONARY'!C29</f>
        <v>20000</v>
      </c>
      <c r="D30" s="13">
        <f>'TRIBAL DISCRETIONARY'!D29</f>
        <v>16042</v>
      </c>
      <c r="E30" s="13">
        <f>'TRIBAL DISCRETIONARY'!E29</f>
        <v>36042</v>
      </c>
      <c r="F30" s="13">
        <f t="shared" si="0"/>
        <v>14874</v>
      </c>
      <c r="G30" s="13">
        <f t="shared" si="2"/>
        <v>34874</v>
      </c>
      <c r="H30" s="13">
        <f>'TRIBAL DISCRETIONARY'!F29</f>
        <v>797</v>
      </c>
      <c r="I30" s="13">
        <f t="shared" si="1"/>
        <v>34077</v>
      </c>
      <c r="J30" s="13">
        <f t="shared" si="3"/>
        <v>94969</v>
      </c>
    </row>
    <row r="31" spans="1:10" ht="12">
      <c r="A31" s="31" t="s">
        <v>11</v>
      </c>
      <c r="B31" s="13">
        <v>0</v>
      </c>
      <c r="C31" s="13">
        <f>'TRIBAL DISCRETIONARY'!C30</f>
        <v>22000</v>
      </c>
      <c r="D31" s="13">
        <f>'TRIBAL DISCRETIONARY'!D30</f>
        <v>1604</v>
      </c>
      <c r="E31" s="13">
        <f>'TRIBAL DISCRETIONARY'!E30</f>
        <v>23604</v>
      </c>
      <c r="F31" s="13">
        <f t="shared" si="0"/>
        <v>1487</v>
      </c>
      <c r="G31" s="13">
        <f t="shared" si="2"/>
        <v>23487</v>
      </c>
      <c r="H31" s="13">
        <f>'TRIBAL DISCRETIONARY'!F30</f>
        <v>530</v>
      </c>
      <c r="I31" s="13">
        <f t="shared" si="1"/>
        <v>22957</v>
      </c>
      <c r="J31" s="13">
        <f t="shared" si="3"/>
        <v>23487</v>
      </c>
    </row>
    <row r="32" spans="1:10" ht="12">
      <c r="A32" s="31" t="s">
        <v>12</v>
      </c>
      <c r="B32" s="13">
        <v>0</v>
      </c>
      <c r="C32" s="13">
        <f>'TRIBAL DISCRETIONARY'!C31</f>
        <v>20000</v>
      </c>
      <c r="D32" s="13">
        <f>'TRIBAL DISCRETIONARY'!D31</f>
        <v>7992</v>
      </c>
      <c r="E32" s="13">
        <f>'TRIBAL DISCRETIONARY'!E31</f>
        <v>27992</v>
      </c>
      <c r="F32" s="13">
        <f t="shared" si="0"/>
        <v>7410</v>
      </c>
      <c r="G32" s="13">
        <f t="shared" si="2"/>
        <v>27410</v>
      </c>
      <c r="H32" s="13">
        <f>'TRIBAL DISCRETIONARY'!F31</f>
        <v>648</v>
      </c>
      <c r="I32" s="13">
        <f t="shared" si="1"/>
        <v>26762</v>
      </c>
      <c r="J32" s="13">
        <f t="shared" si="3"/>
        <v>27410</v>
      </c>
    </row>
    <row r="33" spans="1:10" ht="12">
      <c r="A33" s="31" t="s">
        <v>326</v>
      </c>
      <c r="B33" s="13">
        <v>0</v>
      </c>
      <c r="C33" s="13">
        <f>'TRIBAL DISCRETIONARY'!C32</f>
        <v>20000</v>
      </c>
      <c r="D33" s="13">
        <f>'TRIBAL DISCRETIONARY'!D32</f>
        <v>5425</v>
      </c>
      <c r="E33" s="13">
        <f>'TRIBAL DISCRETIONARY'!E32</f>
        <v>25425</v>
      </c>
      <c r="F33" s="13">
        <f t="shared" si="0"/>
        <v>5030</v>
      </c>
      <c r="G33" s="13">
        <f t="shared" si="2"/>
        <v>25030</v>
      </c>
      <c r="H33" s="13">
        <f>'TRIBAL DISCRETIONARY'!F32</f>
        <v>601</v>
      </c>
      <c r="I33" s="13">
        <f t="shared" si="1"/>
        <v>24429</v>
      </c>
      <c r="J33" s="13">
        <f t="shared" si="3"/>
        <v>25030</v>
      </c>
    </row>
    <row r="34" spans="1:10" ht="12">
      <c r="A34" s="31" t="s">
        <v>13</v>
      </c>
      <c r="B34" s="13">
        <v>0</v>
      </c>
      <c r="C34" s="13">
        <f>'TRIBAL DISCRETIONARY'!C33</f>
        <v>20000</v>
      </c>
      <c r="D34" s="13">
        <f>'TRIBAL DISCRETIONARY'!D33</f>
        <v>62533</v>
      </c>
      <c r="E34" s="13">
        <f>'TRIBAL DISCRETIONARY'!E33</f>
        <v>82533</v>
      </c>
      <c r="F34" s="13">
        <f t="shared" si="0"/>
        <v>57979</v>
      </c>
      <c r="G34" s="13">
        <f t="shared" si="2"/>
        <v>77979</v>
      </c>
      <c r="H34" s="13">
        <f>'TRIBAL DISCRETIONARY'!F33</f>
        <v>1658</v>
      </c>
      <c r="I34" s="13">
        <f t="shared" si="1"/>
        <v>76321</v>
      </c>
      <c r="J34" s="13">
        <f t="shared" si="3"/>
        <v>77979</v>
      </c>
    </row>
    <row r="35" spans="1:10" ht="12">
      <c r="A35" s="31" t="s">
        <v>14</v>
      </c>
      <c r="B35" s="13">
        <v>0</v>
      </c>
      <c r="C35" s="13">
        <f>'TRIBAL DISCRETIONARY'!C34</f>
        <v>20000</v>
      </c>
      <c r="D35" s="13">
        <f>'TRIBAL DISCRETIONARY'!D34</f>
        <v>19746</v>
      </c>
      <c r="E35" s="13">
        <f>'TRIBAL DISCRETIONARY'!E34</f>
        <v>39746</v>
      </c>
      <c r="F35" s="13">
        <f t="shared" si="0"/>
        <v>18308</v>
      </c>
      <c r="G35" s="13">
        <f t="shared" si="2"/>
        <v>38308</v>
      </c>
      <c r="H35" s="13">
        <f>'TRIBAL DISCRETIONARY'!F34</f>
        <v>866</v>
      </c>
      <c r="I35" s="13">
        <f t="shared" si="1"/>
        <v>37442</v>
      </c>
      <c r="J35" s="13">
        <f t="shared" si="3"/>
        <v>38308</v>
      </c>
    </row>
    <row r="36" spans="1:10" ht="12">
      <c r="A36" s="31" t="s">
        <v>15</v>
      </c>
      <c r="B36" s="13">
        <f>'TRIBAL MANDATORY'!D22</f>
        <v>561726</v>
      </c>
      <c r="C36" s="13">
        <f>'TRIBAL DISCRETIONARY'!C35</f>
        <v>483600</v>
      </c>
      <c r="D36" s="13">
        <f>'TRIBAL DISCRETIONARY'!D35</f>
        <v>149946</v>
      </c>
      <c r="E36" s="13">
        <f>'TRIBAL DISCRETIONARY'!E35</f>
        <v>633546</v>
      </c>
      <c r="F36" s="13">
        <f t="shared" si="0"/>
        <v>139027</v>
      </c>
      <c r="G36" s="13">
        <f t="shared" si="2"/>
        <v>622627</v>
      </c>
      <c r="H36" s="13">
        <f>'TRIBAL DISCRETIONARY'!F35</f>
        <v>3278</v>
      </c>
      <c r="I36" s="13">
        <f t="shared" si="1"/>
        <v>619349</v>
      </c>
      <c r="J36" s="13">
        <f t="shared" si="3"/>
        <v>1184353</v>
      </c>
    </row>
    <row r="37" spans="1:10" ht="12">
      <c r="A37" s="31" t="s">
        <v>16</v>
      </c>
      <c r="B37" s="13">
        <f>'TRIBAL MANDATORY'!D23</f>
        <v>381331</v>
      </c>
      <c r="C37" s="13">
        <f>'TRIBAL DISCRETIONARY'!C36</f>
        <v>244000</v>
      </c>
      <c r="D37" s="13">
        <f>'TRIBAL DISCRETIONARY'!D36</f>
        <v>76796</v>
      </c>
      <c r="E37" s="13">
        <f>'TRIBAL DISCRETIONARY'!E36</f>
        <v>320796</v>
      </c>
      <c r="F37" s="13">
        <f t="shared" si="0"/>
        <v>71204</v>
      </c>
      <c r="G37" s="13">
        <f t="shared" si="2"/>
        <v>315204</v>
      </c>
      <c r="H37" s="13">
        <f>'TRIBAL DISCRETIONARY'!F36</f>
        <v>1923</v>
      </c>
      <c r="I37" s="13">
        <f t="shared" si="1"/>
        <v>313281</v>
      </c>
      <c r="J37" s="13">
        <f t="shared" si="3"/>
        <v>696535</v>
      </c>
    </row>
    <row r="38" spans="1:10" ht="12">
      <c r="A38" s="31" t="s">
        <v>17</v>
      </c>
      <c r="B38" s="13">
        <v>0</v>
      </c>
      <c r="C38" s="13">
        <f>'TRIBAL DISCRETIONARY'!C37</f>
        <v>20000</v>
      </c>
      <c r="D38" s="13">
        <f>'TRIBAL DISCRETIONARY'!D37</f>
        <v>2275</v>
      </c>
      <c r="E38" s="13">
        <f>'TRIBAL DISCRETIONARY'!E37</f>
        <v>22275</v>
      </c>
      <c r="F38" s="13">
        <f t="shared" si="0"/>
        <v>2109</v>
      </c>
      <c r="G38" s="13">
        <f t="shared" si="2"/>
        <v>22109</v>
      </c>
      <c r="H38" s="13">
        <f>'TRIBAL DISCRETIONARY'!F37</f>
        <v>542</v>
      </c>
      <c r="I38" s="13">
        <f t="shared" si="1"/>
        <v>21567</v>
      </c>
      <c r="J38" s="13">
        <f t="shared" si="3"/>
        <v>22109</v>
      </c>
    </row>
    <row r="39" spans="1:10" ht="12">
      <c r="A39" s="31" t="s">
        <v>18</v>
      </c>
      <c r="B39" s="13">
        <v>0</v>
      </c>
      <c r="C39" s="13">
        <f>'TRIBAL DISCRETIONARY'!C38</f>
        <v>20000</v>
      </c>
      <c r="D39" s="13">
        <f>'TRIBAL DISCRETIONARY'!D38</f>
        <v>8867</v>
      </c>
      <c r="E39" s="13">
        <f>'TRIBAL DISCRETIONARY'!E38</f>
        <v>28867</v>
      </c>
      <c r="F39" s="13">
        <f t="shared" si="0"/>
        <v>8221</v>
      </c>
      <c r="G39" s="13">
        <f t="shared" si="2"/>
        <v>28221</v>
      </c>
      <c r="H39" s="13">
        <f>'TRIBAL DISCRETIONARY'!F38</f>
        <v>664</v>
      </c>
      <c r="I39" s="13">
        <f t="shared" si="1"/>
        <v>27557</v>
      </c>
      <c r="J39" s="13">
        <f t="shared" si="3"/>
        <v>28221</v>
      </c>
    </row>
    <row r="40" spans="1:10" ht="12">
      <c r="A40" s="12" t="s">
        <v>19</v>
      </c>
      <c r="C40" s="13">
        <f>'TRIBAL DISCRETIONARY'!C39</f>
        <v>0</v>
      </c>
      <c r="D40" s="13">
        <f>'TRIBAL DISCRETIONARY'!D39</f>
        <v>0</v>
      </c>
      <c r="E40" s="13">
        <f>'TRIBAL DISCRETIONARY'!E39</f>
        <v>0</v>
      </c>
      <c r="F40" s="13">
        <f t="shared" si="0"/>
        <v>0</v>
      </c>
      <c r="G40" s="13" t="s">
        <v>411</v>
      </c>
      <c r="H40" s="13">
        <f>'TRIBAL DISCRETIONARY'!F39</f>
      </c>
      <c r="I40" s="13">
        <f t="shared" si="1"/>
      </c>
      <c r="J40" s="13">
        <f t="shared" si="3"/>
      </c>
    </row>
    <row r="41" spans="1:10" ht="12">
      <c r="A41" s="31" t="s">
        <v>20</v>
      </c>
      <c r="B41" s="13">
        <f>'TRIBAL MANDATORY'!D25</f>
        <v>20542</v>
      </c>
      <c r="C41" s="13">
        <f>'TRIBAL DISCRETIONARY'!C40</f>
        <v>20000</v>
      </c>
      <c r="D41" s="13">
        <f>'TRIBAL DISCRETIONARY'!D40</f>
        <v>5483</v>
      </c>
      <c r="E41" s="13">
        <f>'TRIBAL DISCRETIONARY'!E40</f>
        <v>25483</v>
      </c>
      <c r="F41" s="13">
        <f t="shared" si="0"/>
        <v>5084</v>
      </c>
      <c r="G41" s="13">
        <f t="shared" si="2"/>
        <v>25084</v>
      </c>
      <c r="H41" s="13">
        <f>'TRIBAL DISCRETIONARY'!F40</f>
        <v>602</v>
      </c>
      <c r="I41" s="13">
        <f t="shared" si="1"/>
        <v>24482</v>
      </c>
      <c r="J41" s="13">
        <f t="shared" si="3"/>
        <v>45626</v>
      </c>
    </row>
    <row r="42" spans="1:10" ht="12">
      <c r="A42" s="31" t="s">
        <v>21</v>
      </c>
      <c r="B42" s="13">
        <f>'TRIBAL MANDATORY'!D26</f>
        <v>21525</v>
      </c>
      <c r="C42" s="13">
        <f>'TRIBAL DISCRETIONARY'!C41</f>
        <v>20000</v>
      </c>
      <c r="D42" s="13">
        <f>'TRIBAL DISCRETIONARY'!D41</f>
        <v>5746</v>
      </c>
      <c r="E42" s="13">
        <f>'TRIBAL DISCRETIONARY'!E41</f>
        <v>25746</v>
      </c>
      <c r="F42" s="13">
        <f t="shared" si="0"/>
        <v>5328</v>
      </c>
      <c r="G42" s="13">
        <f t="shared" si="2"/>
        <v>25328</v>
      </c>
      <c r="H42" s="13">
        <f>'TRIBAL DISCRETIONARY'!F41</f>
        <v>606</v>
      </c>
      <c r="I42" s="13">
        <f t="shared" si="1"/>
        <v>24722</v>
      </c>
      <c r="J42" s="13">
        <f t="shared" si="3"/>
        <v>46853</v>
      </c>
    </row>
    <row r="43" spans="1:10" ht="12">
      <c r="A43" s="31" t="s">
        <v>22</v>
      </c>
      <c r="B43" s="13">
        <f>'TRIBAL MANDATORY'!D27</f>
        <v>415531</v>
      </c>
      <c r="C43" s="13">
        <f>'TRIBAL DISCRETIONARY'!C42</f>
        <v>20000</v>
      </c>
      <c r="D43" s="13">
        <f>'TRIBAL DISCRETIONARY'!D42</f>
        <v>110921</v>
      </c>
      <c r="E43" s="13">
        <f>'TRIBAL DISCRETIONARY'!E42</f>
        <v>130921</v>
      </c>
      <c r="F43" s="13">
        <f t="shared" si="0"/>
        <v>102844</v>
      </c>
      <c r="G43" s="13">
        <f t="shared" si="2"/>
        <v>122844</v>
      </c>
      <c r="H43" s="13">
        <f>'TRIBAL DISCRETIONARY'!F42</f>
        <v>2555</v>
      </c>
      <c r="I43" s="13">
        <f t="shared" si="1"/>
        <v>120289</v>
      </c>
      <c r="J43" s="13">
        <f t="shared" si="3"/>
        <v>538375</v>
      </c>
    </row>
    <row r="44" spans="1:10" ht="12">
      <c r="A44" s="31" t="s">
        <v>23</v>
      </c>
      <c r="B44" s="13">
        <f>'TRIBAL MANDATORY'!D28</f>
        <v>259611</v>
      </c>
      <c r="C44" s="13">
        <f>'TRIBAL DISCRETIONARY'!C43</f>
        <v>20000</v>
      </c>
      <c r="D44" s="13">
        <f>'TRIBAL DISCRETIONARY'!D43</f>
        <v>69300</v>
      </c>
      <c r="E44" s="13">
        <f>'TRIBAL DISCRETIONARY'!E43</f>
        <v>89300</v>
      </c>
      <c r="F44" s="13">
        <f t="shared" si="0"/>
        <v>64253</v>
      </c>
      <c r="G44" s="13">
        <f t="shared" si="2"/>
        <v>84253</v>
      </c>
      <c r="H44" s="13">
        <f>'TRIBAL DISCRETIONARY'!F43</f>
        <v>1784</v>
      </c>
      <c r="I44" s="13">
        <f t="shared" si="1"/>
        <v>82469</v>
      </c>
      <c r="J44" s="13">
        <f t="shared" si="3"/>
        <v>343864</v>
      </c>
    </row>
    <row r="45" spans="1:10" ht="12">
      <c r="A45" s="31" t="s">
        <v>24</v>
      </c>
      <c r="B45" s="13">
        <f>'TRIBAL MANDATORY'!D29</f>
        <v>152751</v>
      </c>
      <c r="C45" s="13">
        <f>'TRIBAL DISCRETIONARY'!C44</f>
        <v>20000</v>
      </c>
      <c r="D45" s="13">
        <f>'TRIBAL DISCRETIONARY'!D44</f>
        <v>40775</v>
      </c>
      <c r="E45" s="13">
        <f>'TRIBAL DISCRETIONARY'!E44</f>
        <v>60775</v>
      </c>
      <c r="F45" s="13">
        <f t="shared" si="0"/>
        <v>37806</v>
      </c>
      <c r="G45" s="13">
        <f t="shared" si="2"/>
        <v>57806</v>
      </c>
      <c r="H45" s="13">
        <f>'TRIBAL DISCRETIONARY'!F44</f>
        <v>1255</v>
      </c>
      <c r="I45" s="13">
        <f t="shared" si="1"/>
        <v>56551</v>
      </c>
      <c r="J45" s="13">
        <f t="shared" si="3"/>
        <v>210557</v>
      </c>
    </row>
    <row r="46" spans="1:10" ht="12">
      <c r="A46" s="31" t="s">
        <v>25</v>
      </c>
      <c r="B46" s="13">
        <f>'TRIBAL MANDATORY'!D30</f>
        <v>18793</v>
      </c>
      <c r="C46" s="13">
        <f>'TRIBAL DISCRETIONARY'!C45</f>
        <v>20000</v>
      </c>
      <c r="D46" s="13">
        <f>'TRIBAL DISCRETIONARY'!D45</f>
        <v>5017</v>
      </c>
      <c r="E46" s="13">
        <f>'TRIBAL DISCRETIONARY'!E45</f>
        <v>25017</v>
      </c>
      <c r="F46" s="13">
        <f t="shared" si="0"/>
        <v>4652</v>
      </c>
      <c r="G46" s="13">
        <f t="shared" si="2"/>
        <v>24652</v>
      </c>
      <c r="H46" s="13">
        <f>'TRIBAL DISCRETIONARY'!F45</f>
        <v>593</v>
      </c>
      <c r="I46" s="13">
        <f t="shared" si="1"/>
        <v>24059</v>
      </c>
      <c r="J46" s="13">
        <f t="shared" si="3"/>
        <v>43445</v>
      </c>
    </row>
    <row r="47" spans="1:10" ht="12">
      <c r="A47" s="31" t="s">
        <v>26</v>
      </c>
      <c r="B47" s="13">
        <f>'TRIBAL MANDATORY'!D31</f>
        <v>9586387</v>
      </c>
      <c r="C47" s="13">
        <f>'TRIBAL DISCRETIONARY'!C46</f>
        <v>20000</v>
      </c>
      <c r="D47" s="13">
        <f>'TRIBAL DISCRETIONARY'!D46</f>
        <v>2558965</v>
      </c>
      <c r="E47" s="13">
        <f>'TRIBAL DISCRETIONARY'!E46</f>
        <v>2578965</v>
      </c>
      <c r="F47" s="13">
        <f t="shared" si="0"/>
        <v>2372618</v>
      </c>
      <c r="G47" s="13">
        <f t="shared" si="2"/>
        <v>2392618</v>
      </c>
      <c r="H47" s="13">
        <f>'TRIBAL DISCRETIONARY'!F46</f>
        <v>47910</v>
      </c>
      <c r="I47" s="13">
        <f t="shared" si="1"/>
        <v>2344708</v>
      </c>
      <c r="J47" s="13">
        <f t="shared" si="3"/>
        <v>11979005</v>
      </c>
    </row>
    <row r="48" spans="1:10" ht="12">
      <c r="A48" s="31" t="s">
        <v>27</v>
      </c>
      <c r="B48" s="13">
        <f>'TRIBAL MANDATORY'!D32</f>
        <v>311293</v>
      </c>
      <c r="C48" s="13">
        <f>'TRIBAL DISCRETIONARY'!C47</f>
        <v>20000</v>
      </c>
      <c r="D48" s="13">
        <f>'TRIBAL DISCRETIONARY'!D47</f>
        <v>83096</v>
      </c>
      <c r="E48" s="13">
        <f>'TRIBAL DISCRETIONARY'!E47</f>
        <v>103096</v>
      </c>
      <c r="F48" s="13">
        <f t="shared" si="0"/>
        <v>77045</v>
      </c>
      <c r="G48" s="13">
        <f t="shared" si="2"/>
        <v>97045</v>
      </c>
      <c r="H48" s="13">
        <f>'TRIBAL DISCRETIONARY'!F47</f>
        <v>2039</v>
      </c>
      <c r="I48" s="13">
        <f t="shared" si="1"/>
        <v>95006</v>
      </c>
      <c r="J48" s="13">
        <f t="shared" si="3"/>
        <v>408338</v>
      </c>
    </row>
    <row r="49" spans="1:10" ht="12">
      <c r="A49" s="31" t="s">
        <v>28</v>
      </c>
      <c r="B49" s="13">
        <f>'TRIBAL MANDATORY'!D33</f>
        <v>164661</v>
      </c>
      <c r="C49" s="13">
        <f>'TRIBAL DISCRETIONARY'!C48</f>
        <v>20000</v>
      </c>
      <c r="D49" s="13">
        <f>'TRIBAL DISCRETIONARY'!D48</f>
        <v>43954</v>
      </c>
      <c r="E49" s="13">
        <f>'TRIBAL DISCRETIONARY'!E48</f>
        <v>63954</v>
      </c>
      <c r="F49" s="13">
        <f t="shared" si="0"/>
        <v>40753</v>
      </c>
      <c r="G49" s="13">
        <f t="shared" si="2"/>
        <v>60753</v>
      </c>
      <c r="H49" s="13">
        <f>'TRIBAL DISCRETIONARY'!F48</f>
        <v>1314</v>
      </c>
      <c r="I49" s="13">
        <f t="shared" si="1"/>
        <v>59439</v>
      </c>
      <c r="J49" s="13">
        <f t="shared" si="3"/>
        <v>225414</v>
      </c>
    </row>
    <row r="50" spans="1:10" ht="12">
      <c r="A50" s="31" t="s">
        <v>29</v>
      </c>
      <c r="B50" s="13">
        <f>'TRIBAL MANDATORY'!D34</f>
        <v>218965</v>
      </c>
      <c r="C50" s="13">
        <f>'TRIBAL DISCRETIONARY'!C49</f>
        <v>20000</v>
      </c>
      <c r="D50" s="13">
        <f>'TRIBAL DISCRETIONARY'!D49</f>
        <v>58450</v>
      </c>
      <c r="E50" s="13">
        <f>'TRIBAL DISCRETIONARY'!E49</f>
        <v>78450</v>
      </c>
      <c r="F50" s="13">
        <f t="shared" si="0"/>
        <v>54194</v>
      </c>
      <c r="G50" s="13">
        <f t="shared" si="2"/>
        <v>74194</v>
      </c>
      <c r="H50" s="13">
        <f>'TRIBAL DISCRETIONARY'!F49</f>
        <v>1583</v>
      </c>
      <c r="I50" s="13">
        <f t="shared" si="1"/>
        <v>72611</v>
      </c>
      <c r="J50" s="13">
        <f t="shared" si="3"/>
        <v>293159</v>
      </c>
    </row>
    <row r="51" spans="1:10" ht="12">
      <c r="A51" s="31" t="s">
        <v>30</v>
      </c>
      <c r="B51" s="13">
        <f>'TRIBAL MANDATORY'!D35</f>
        <v>313588</v>
      </c>
      <c r="C51" s="13">
        <f>'TRIBAL DISCRETIONARY'!C50</f>
        <v>20000</v>
      </c>
      <c r="D51" s="13">
        <f>'TRIBAL DISCRETIONARY'!D50</f>
        <v>83708</v>
      </c>
      <c r="E51" s="13">
        <f>'TRIBAL DISCRETIONARY'!E50</f>
        <v>103708</v>
      </c>
      <c r="F51" s="13">
        <f t="shared" si="0"/>
        <v>77612</v>
      </c>
      <c r="G51" s="13">
        <f t="shared" si="2"/>
        <v>97612</v>
      </c>
      <c r="H51" s="13">
        <f>'TRIBAL DISCRETIONARY'!F50</f>
        <v>2051</v>
      </c>
      <c r="I51" s="13">
        <f t="shared" si="1"/>
        <v>95561</v>
      </c>
      <c r="J51" s="13">
        <f t="shared" si="3"/>
        <v>411200</v>
      </c>
    </row>
    <row r="52" spans="1:10" ht="12">
      <c r="A52" s="31" t="s">
        <v>31</v>
      </c>
      <c r="B52" s="13">
        <f>'TRIBAL MANDATORY'!D36</f>
        <v>237540</v>
      </c>
      <c r="C52" s="13">
        <f>'TRIBAL DISCRETIONARY'!C51</f>
        <v>20000</v>
      </c>
      <c r="D52" s="13">
        <f>'TRIBAL DISCRETIONARY'!D51</f>
        <v>63408</v>
      </c>
      <c r="E52" s="13">
        <f>'TRIBAL DISCRETIONARY'!E51</f>
        <v>83408</v>
      </c>
      <c r="F52" s="13">
        <f t="shared" si="0"/>
        <v>58791</v>
      </c>
      <c r="G52" s="13">
        <f t="shared" si="2"/>
        <v>78791</v>
      </c>
      <c r="H52" s="13">
        <f>'TRIBAL DISCRETIONARY'!F51</f>
        <v>1675</v>
      </c>
      <c r="I52" s="13">
        <f t="shared" si="1"/>
        <v>77116</v>
      </c>
      <c r="J52" s="13">
        <f t="shared" si="3"/>
        <v>316331</v>
      </c>
    </row>
    <row r="53" spans="1:10" ht="12">
      <c r="A53" s="31" t="s">
        <v>32</v>
      </c>
      <c r="B53" s="13">
        <f>'TRIBAL MANDATORY'!D37</f>
        <v>499664</v>
      </c>
      <c r="C53" s="13">
        <f>'TRIBAL DISCRETIONARY'!C52</f>
        <v>20000</v>
      </c>
      <c r="D53" s="13">
        <f>'TRIBAL DISCRETIONARY'!D52</f>
        <v>133379</v>
      </c>
      <c r="E53" s="13">
        <f>'TRIBAL DISCRETIONARY'!E52</f>
        <v>153379</v>
      </c>
      <c r="F53" s="13">
        <f t="shared" si="0"/>
        <v>123666</v>
      </c>
      <c r="G53" s="13">
        <f t="shared" si="2"/>
        <v>143666</v>
      </c>
      <c r="H53" s="13">
        <f>'TRIBAL DISCRETIONARY'!F52</f>
        <v>2971</v>
      </c>
      <c r="I53" s="13">
        <f t="shared" si="1"/>
        <v>140695</v>
      </c>
      <c r="J53" s="13">
        <f t="shared" si="3"/>
        <v>643330</v>
      </c>
    </row>
    <row r="54" spans="1:10" ht="12">
      <c r="A54" s="31" t="s">
        <v>33</v>
      </c>
      <c r="B54" s="13">
        <f>'TRIBAL MANDATORY'!D38</f>
        <v>26879</v>
      </c>
      <c r="C54" s="13">
        <f>'TRIBAL DISCRETIONARY'!C53</f>
        <v>20000</v>
      </c>
      <c r="D54" s="13">
        <f>'TRIBAL DISCRETIONARY'!D53</f>
        <v>7175</v>
      </c>
      <c r="E54" s="13">
        <f>'TRIBAL DISCRETIONARY'!E53</f>
        <v>27175</v>
      </c>
      <c r="F54" s="13">
        <f t="shared" si="0"/>
        <v>6653</v>
      </c>
      <c r="G54" s="13">
        <f t="shared" si="2"/>
        <v>26653</v>
      </c>
      <c r="H54" s="13">
        <f>'TRIBAL DISCRETIONARY'!F53</f>
        <v>633</v>
      </c>
      <c r="I54" s="13">
        <f t="shared" si="1"/>
        <v>26020</v>
      </c>
      <c r="J54" s="13">
        <f t="shared" si="3"/>
        <v>53532</v>
      </c>
    </row>
    <row r="55" spans="1:10" ht="12">
      <c r="A55" s="12" t="s">
        <v>34</v>
      </c>
      <c r="B55" s="13">
        <f>'TRIBAL MANDATORY'!D39</f>
      </c>
      <c r="C55" s="13">
        <f>'TRIBAL DISCRETIONARY'!C54</f>
        <v>0</v>
      </c>
      <c r="D55" s="13">
        <f>'TRIBAL DISCRETIONARY'!D54</f>
        <v>0</v>
      </c>
      <c r="E55" s="13">
        <f>'TRIBAL DISCRETIONARY'!E54</f>
        <v>0</v>
      </c>
      <c r="F55" s="13">
        <f t="shared" si="0"/>
        <v>0</v>
      </c>
      <c r="G55" s="13" t="s">
        <v>411</v>
      </c>
      <c r="H55" s="13">
        <f>'TRIBAL DISCRETIONARY'!F54</f>
      </c>
      <c r="I55" s="13">
        <f t="shared" si="1"/>
      </c>
      <c r="J55" s="13">
        <f t="shared" si="3"/>
      </c>
    </row>
    <row r="56" spans="1:10" ht="12">
      <c r="A56" s="31" t="s">
        <v>35</v>
      </c>
      <c r="B56" s="13">
        <f>'TRIBAL MANDATORY'!D40</f>
        <v>16499</v>
      </c>
      <c r="C56" s="13">
        <f>'TRIBAL DISCRETIONARY'!C55</f>
        <v>20000</v>
      </c>
      <c r="D56" s="13">
        <f>'TRIBAL DISCRETIONARY'!D55</f>
        <v>4404</v>
      </c>
      <c r="E56" s="13">
        <f>'TRIBAL DISCRETIONARY'!E55</f>
        <v>24404</v>
      </c>
      <c r="F56" s="13">
        <f t="shared" si="0"/>
        <v>4083</v>
      </c>
      <c r="G56" s="13">
        <f t="shared" si="2"/>
        <v>24083</v>
      </c>
      <c r="H56" s="13">
        <f>'TRIBAL DISCRETIONARY'!F55</f>
        <v>582</v>
      </c>
      <c r="I56" s="13">
        <f t="shared" si="1"/>
        <v>23501</v>
      </c>
      <c r="J56" s="13">
        <f t="shared" si="3"/>
        <v>40582</v>
      </c>
    </row>
    <row r="57" spans="1:10" ht="12">
      <c r="A57" s="31" t="s">
        <v>36</v>
      </c>
      <c r="B57" s="13">
        <f>'TRIBAL MANDATORY'!D41</f>
        <v>43706</v>
      </c>
      <c r="C57" s="13">
        <f>'TRIBAL DISCRETIONARY'!C56</f>
        <v>20000</v>
      </c>
      <c r="D57" s="13">
        <f>'TRIBAL DISCRETIONARY'!D56</f>
        <v>11667</v>
      </c>
      <c r="E57" s="13">
        <f>'TRIBAL DISCRETIONARY'!E56</f>
        <v>31667</v>
      </c>
      <c r="F57" s="13">
        <f t="shared" si="0"/>
        <v>10817</v>
      </c>
      <c r="G57" s="13">
        <f t="shared" si="2"/>
        <v>30817</v>
      </c>
      <c r="H57" s="13">
        <f>'TRIBAL DISCRETIONARY'!F56</f>
        <v>716</v>
      </c>
      <c r="I57" s="13">
        <f t="shared" si="1"/>
        <v>30101</v>
      </c>
      <c r="J57" s="13">
        <f t="shared" si="3"/>
        <v>74523</v>
      </c>
    </row>
    <row r="58" spans="1:10" ht="12">
      <c r="A58" s="31" t="s">
        <v>37</v>
      </c>
      <c r="B58" s="13">
        <f>'TRIBAL MANDATORY'!D42</f>
        <v>108608</v>
      </c>
      <c r="C58" s="13">
        <f>'TRIBAL DISCRETIONARY'!C57</f>
        <v>224400</v>
      </c>
      <c r="D58" s="13">
        <f>'TRIBAL DISCRETIONARY'!D57</f>
        <v>28992</v>
      </c>
      <c r="E58" s="13">
        <f>'TRIBAL DISCRETIONARY'!E57</f>
        <v>253392</v>
      </c>
      <c r="F58" s="13">
        <f t="shared" si="0"/>
        <v>26881</v>
      </c>
      <c r="G58" s="13">
        <f t="shared" si="2"/>
        <v>251281</v>
      </c>
      <c r="H58" s="13">
        <f>'TRIBAL DISCRETIONARY'!F57</f>
        <v>1037</v>
      </c>
      <c r="I58" s="13">
        <f t="shared" si="1"/>
        <v>250244</v>
      </c>
      <c r="J58" s="13">
        <f t="shared" si="3"/>
        <v>359889</v>
      </c>
    </row>
    <row r="59" spans="1:10" ht="12">
      <c r="A59" s="31" t="s">
        <v>38</v>
      </c>
      <c r="B59" s="13">
        <f>'TRIBAL MANDATORY'!D43</f>
        <v>46328</v>
      </c>
      <c r="C59" s="13">
        <f>'TRIBAL DISCRETIONARY'!C58</f>
        <v>60000</v>
      </c>
      <c r="D59" s="13">
        <f>'TRIBAL DISCRETIONARY'!D58</f>
        <v>12367</v>
      </c>
      <c r="E59" s="13">
        <f>'TRIBAL DISCRETIONARY'!E58</f>
        <v>72367</v>
      </c>
      <c r="F59" s="13">
        <f t="shared" si="0"/>
        <v>11466</v>
      </c>
      <c r="G59" s="13">
        <f t="shared" si="2"/>
        <v>71466</v>
      </c>
      <c r="H59" s="13">
        <f>'TRIBAL DISCRETIONARY'!F58</f>
        <v>729</v>
      </c>
      <c r="I59" s="13">
        <f t="shared" si="1"/>
        <v>70737</v>
      </c>
      <c r="J59" s="13">
        <f t="shared" si="3"/>
        <v>117794</v>
      </c>
    </row>
    <row r="60" spans="1:10" ht="12">
      <c r="A60" s="31" t="s">
        <v>39</v>
      </c>
      <c r="B60" s="13">
        <f>'TRIBAL MANDATORY'!D44</f>
        <v>32888</v>
      </c>
      <c r="C60" s="13">
        <f>'TRIBAL DISCRETIONARY'!C59</f>
        <v>73200</v>
      </c>
      <c r="D60" s="13">
        <f>'TRIBAL DISCRETIONARY'!D59</f>
        <v>8779</v>
      </c>
      <c r="E60" s="13">
        <f>'TRIBAL DISCRETIONARY'!E59</f>
        <v>81979</v>
      </c>
      <c r="F60" s="13">
        <f t="shared" si="0"/>
        <v>8140</v>
      </c>
      <c r="G60" s="13">
        <f t="shared" si="2"/>
        <v>81340</v>
      </c>
      <c r="H60" s="13">
        <f>'TRIBAL DISCRETIONARY'!F59</f>
        <v>663</v>
      </c>
      <c r="I60" s="13">
        <f t="shared" si="1"/>
        <v>80677</v>
      </c>
      <c r="J60" s="13">
        <f t="shared" si="3"/>
        <v>114228</v>
      </c>
    </row>
    <row r="61" spans="1:10" ht="12">
      <c r="A61" s="31" t="s">
        <v>40</v>
      </c>
      <c r="B61" s="13">
        <f>'TRIBAL MANDATORY'!D45</f>
        <v>26442</v>
      </c>
      <c r="C61" s="13">
        <f>'TRIBAL DISCRETIONARY'!C60</f>
        <v>20000</v>
      </c>
      <c r="D61" s="13">
        <f>'TRIBAL DISCRETIONARY'!D60</f>
        <v>7058</v>
      </c>
      <c r="E61" s="13">
        <f>'TRIBAL DISCRETIONARY'!E60</f>
        <v>27058</v>
      </c>
      <c r="F61" s="13">
        <f t="shared" si="0"/>
        <v>6544</v>
      </c>
      <c r="G61" s="13">
        <f t="shared" si="2"/>
        <v>26544</v>
      </c>
      <c r="H61" s="13">
        <f>'TRIBAL DISCRETIONARY'!F60</f>
        <v>631</v>
      </c>
      <c r="I61" s="13">
        <f t="shared" si="1"/>
        <v>25913</v>
      </c>
      <c r="J61" s="13">
        <f t="shared" si="3"/>
        <v>52986</v>
      </c>
    </row>
    <row r="62" spans="1:10" ht="12">
      <c r="A62" s="31" t="s">
        <v>41</v>
      </c>
      <c r="B62" s="13">
        <f>'TRIBAL MANDATORY'!D46</f>
        <v>38024</v>
      </c>
      <c r="C62" s="13">
        <f>'TRIBAL DISCRETIONARY'!C61</f>
        <v>20000</v>
      </c>
      <c r="D62" s="13">
        <f>'TRIBAL DISCRETIONARY'!D61</f>
        <v>10150</v>
      </c>
      <c r="E62" s="13">
        <f>'TRIBAL DISCRETIONARY'!E61</f>
        <v>30150</v>
      </c>
      <c r="F62" s="13">
        <f t="shared" si="0"/>
        <v>9411</v>
      </c>
      <c r="G62" s="13">
        <f t="shared" si="2"/>
        <v>29411</v>
      </c>
      <c r="H62" s="13">
        <f>'TRIBAL DISCRETIONARY'!F61</f>
        <v>688</v>
      </c>
      <c r="I62" s="13">
        <f t="shared" si="1"/>
        <v>28723</v>
      </c>
      <c r="J62" s="13">
        <f t="shared" si="3"/>
        <v>67435</v>
      </c>
    </row>
    <row r="63" spans="1:10" ht="12">
      <c r="A63" s="31" t="s">
        <v>42</v>
      </c>
      <c r="B63" s="13">
        <f>'TRIBAL MANDATORY'!D47</f>
        <v>13330</v>
      </c>
      <c r="C63" s="13">
        <f>'TRIBAL DISCRETIONARY'!C62</f>
        <v>20000</v>
      </c>
      <c r="D63" s="13">
        <f>'TRIBAL DISCRETIONARY'!D62</f>
        <v>3558</v>
      </c>
      <c r="E63" s="13">
        <f>'TRIBAL DISCRETIONARY'!E62</f>
        <v>23558</v>
      </c>
      <c r="F63" s="13">
        <f t="shared" si="0"/>
        <v>3299</v>
      </c>
      <c r="G63" s="13">
        <f t="shared" si="2"/>
        <v>23299</v>
      </c>
      <c r="H63" s="13">
        <f>'TRIBAL DISCRETIONARY'!F62</f>
        <v>566</v>
      </c>
      <c r="I63" s="13">
        <f t="shared" si="1"/>
        <v>22733</v>
      </c>
      <c r="J63" s="13">
        <f t="shared" si="3"/>
        <v>36629</v>
      </c>
    </row>
    <row r="64" spans="1:10" ht="12">
      <c r="A64" s="31" t="s">
        <v>327</v>
      </c>
      <c r="B64" s="13">
        <f>'TRIBAL MANDATORY'!D48</f>
        <v>6774</v>
      </c>
      <c r="C64" s="13">
        <f>'TRIBAL DISCRETIONARY'!C63</f>
        <v>20000</v>
      </c>
      <c r="D64" s="13">
        <f>'TRIBAL DISCRETIONARY'!D63</f>
        <v>1809</v>
      </c>
      <c r="E64" s="13">
        <f>'TRIBAL DISCRETIONARY'!E63</f>
        <v>21809</v>
      </c>
      <c r="F64" s="13">
        <f t="shared" si="0"/>
        <v>1677</v>
      </c>
      <c r="G64" s="13">
        <f t="shared" si="2"/>
        <v>21677</v>
      </c>
      <c r="H64" s="13">
        <f>'TRIBAL DISCRETIONARY'!F63</f>
        <v>534</v>
      </c>
      <c r="I64" s="13">
        <f t="shared" si="1"/>
        <v>21143</v>
      </c>
      <c r="J64" s="13">
        <f t="shared" si="3"/>
        <v>28451</v>
      </c>
    </row>
    <row r="65" spans="1:10" ht="12">
      <c r="A65" s="31" t="s">
        <v>328</v>
      </c>
      <c r="B65" s="13">
        <f>'TRIBAL MANDATORY'!D49</f>
        <v>19449</v>
      </c>
      <c r="C65" s="13">
        <f>'TRIBAL DISCRETIONARY'!C64</f>
        <v>20000</v>
      </c>
      <c r="D65" s="13">
        <f>'TRIBAL DISCRETIONARY'!D64</f>
        <v>5192</v>
      </c>
      <c r="E65" s="13">
        <f>'TRIBAL DISCRETIONARY'!E64</f>
        <v>25192</v>
      </c>
      <c r="F65" s="13">
        <f t="shared" si="0"/>
        <v>4814</v>
      </c>
      <c r="G65" s="13">
        <f t="shared" si="2"/>
        <v>24814</v>
      </c>
      <c r="H65" s="13">
        <f>'TRIBAL DISCRETIONARY'!F64</f>
        <v>596</v>
      </c>
      <c r="I65" s="13">
        <f t="shared" si="1"/>
        <v>24218</v>
      </c>
      <c r="J65" s="13">
        <f t="shared" si="3"/>
        <v>44263</v>
      </c>
    </row>
    <row r="66" spans="1:10" ht="12">
      <c r="A66" s="31" t="s">
        <v>43</v>
      </c>
      <c r="B66" s="13">
        <f>'TRIBAL MANDATORY'!D50</f>
        <v>18029</v>
      </c>
      <c r="C66" s="13">
        <f>'TRIBAL DISCRETIONARY'!C65</f>
        <v>20000</v>
      </c>
      <c r="D66" s="13">
        <f>'TRIBAL DISCRETIONARY'!D65</f>
        <v>4812</v>
      </c>
      <c r="E66" s="13">
        <f>'TRIBAL DISCRETIONARY'!E65</f>
        <v>24812</v>
      </c>
      <c r="F66" s="13">
        <f t="shared" si="0"/>
        <v>4462</v>
      </c>
      <c r="G66" s="13">
        <f t="shared" si="2"/>
        <v>24462</v>
      </c>
      <c r="H66" s="13">
        <f>'TRIBAL DISCRETIONARY'!F65</f>
        <v>589</v>
      </c>
      <c r="I66" s="13">
        <f t="shared" si="1"/>
        <v>23873</v>
      </c>
      <c r="J66" s="13">
        <f t="shared" si="3"/>
        <v>42491</v>
      </c>
    </row>
    <row r="67" spans="1:10" ht="12">
      <c r="A67" s="31" t="s">
        <v>44</v>
      </c>
      <c r="B67" s="13">
        <f>'TRIBAL MANDATORY'!D51</f>
        <v>34200</v>
      </c>
      <c r="C67" s="13">
        <f>'TRIBAL DISCRETIONARY'!C66</f>
        <v>20000</v>
      </c>
      <c r="D67" s="13">
        <f>'TRIBAL DISCRETIONARY'!D66</f>
        <v>9129</v>
      </c>
      <c r="E67" s="13">
        <f>'TRIBAL DISCRETIONARY'!E66</f>
        <v>29129</v>
      </c>
      <c r="F67" s="13">
        <f t="shared" si="0"/>
        <v>8464</v>
      </c>
      <c r="G67" s="13">
        <f t="shared" si="2"/>
        <v>28464</v>
      </c>
      <c r="H67" s="13">
        <f>'TRIBAL DISCRETIONARY'!F66</f>
        <v>669</v>
      </c>
      <c r="I67" s="13">
        <f t="shared" si="1"/>
        <v>27795</v>
      </c>
      <c r="J67" s="13">
        <f t="shared" si="3"/>
        <v>62664</v>
      </c>
    </row>
    <row r="68" spans="1:10" ht="12">
      <c r="A68" s="31" t="s">
        <v>45</v>
      </c>
      <c r="B68" s="13">
        <f>'TRIBAL MANDATORY'!D52</f>
        <v>118005</v>
      </c>
      <c r="C68" s="13">
        <f>'TRIBAL DISCRETIONARY'!C67</f>
        <v>20000</v>
      </c>
      <c r="D68" s="13">
        <f>'TRIBAL DISCRETIONARY'!D67</f>
        <v>31500</v>
      </c>
      <c r="E68" s="13">
        <f>'TRIBAL DISCRETIONARY'!E67</f>
        <v>51500</v>
      </c>
      <c r="F68" s="13">
        <f t="shared" si="0"/>
        <v>29206</v>
      </c>
      <c r="G68" s="13">
        <f t="shared" si="2"/>
        <v>49206</v>
      </c>
      <c r="H68" s="13">
        <f>'TRIBAL DISCRETIONARY'!F67</f>
        <v>1084</v>
      </c>
      <c r="I68" s="13">
        <f t="shared" si="1"/>
        <v>48122</v>
      </c>
      <c r="J68" s="13">
        <f t="shared" si="3"/>
        <v>167211</v>
      </c>
    </row>
    <row r="69" spans="1:10" ht="12">
      <c r="A69" s="31" t="s">
        <v>46</v>
      </c>
      <c r="B69" s="13">
        <f>'TRIBAL MANDATORY'!D53</f>
        <v>11473</v>
      </c>
      <c r="C69" s="13">
        <f>'TRIBAL DISCRETIONARY'!C68</f>
        <v>20000</v>
      </c>
      <c r="D69" s="13">
        <f>'TRIBAL DISCRETIONARY'!D68</f>
        <v>3062</v>
      </c>
      <c r="E69" s="13">
        <f>'TRIBAL DISCRETIONARY'!E68</f>
        <v>23062</v>
      </c>
      <c r="F69" s="13">
        <f t="shared" si="0"/>
        <v>2839</v>
      </c>
      <c r="G69" s="13">
        <f t="shared" si="2"/>
        <v>22839</v>
      </c>
      <c r="H69" s="13">
        <f>'TRIBAL DISCRETIONARY'!F68</f>
        <v>557</v>
      </c>
      <c r="I69" s="13">
        <f t="shared" si="1"/>
        <v>22282</v>
      </c>
      <c r="J69" s="13">
        <f t="shared" si="3"/>
        <v>34312</v>
      </c>
    </row>
    <row r="70" spans="1:10" ht="12">
      <c r="A70" s="31" t="s">
        <v>47</v>
      </c>
      <c r="B70" s="13">
        <f>'TRIBAL MANDATORY'!D54</f>
        <v>189901</v>
      </c>
      <c r="C70" s="13">
        <f>'TRIBAL DISCRETIONARY'!C69</f>
        <v>344800</v>
      </c>
      <c r="D70" s="13">
        <f>'TRIBAL DISCRETIONARY'!D69</f>
        <v>50692</v>
      </c>
      <c r="E70" s="13">
        <f>'TRIBAL DISCRETIONARY'!E69</f>
        <v>395492</v>
      </c>
      <c r="F70" s="13">
        <f t="shared" si="0"/>
        <v>47001</v>
      </c>
      <c r="G70" s="13">
        <f t="shared" si="2"/>
        <v>391801</v>
      </c>
      <c r="H70" s="13">
        <f>'TRIBAL DISCRETIONARY'!F69</f>
        <v>1439</v>
      </c>
      <c r="I70" s="13">
        <f t="shared" si="1"/>
        <v>390362</v>
      </c>
      <c r="J70" s="13">
        <f t="shared" si="3"/>
        <v>581702</v>
      </c>
    </row>
    <row r="71" spans="1:10" ht="12">
      <c r="A71" s="31" t="s">
        <v>413</v>
      </c>
      <c r="B71" s="13">
        <f>'TRIBAL MANDATORY'!D55</f>
        <v>100086</v>
      </c>
      <c r="C71" s="13">
        <f>'TRIBAL DISCRETIONARY'!C70</f>
        <v>20000</v>
      </c>
      <c r="D71" s="13">
        <f>'TRIBAL DISCRETIONARY'!D70</f>
        <v>26717</v>
      </c>
      <c r="E71" s="13">
        <f>'TRIBAL DISCRETIONARY'!E70</f>
        <v>46717</v>
      </c>
      <c r="F71" s="13">
        <f t="shared" si="0"/>
        <v>24771</v>
      </c>
      <c r="G71" s="13">
        <f t="shared" si="2"/>
        <v>44771</v>
      </c>
      <c r="H71" s="13">
        <f>'TRIBAL DISCRETIONARY'!F70</f>
        <v>995</v>
      </c>
      <c r="I71" s="13">
        <f t="shared" si="1"/>
        <v>43776</v>
      </c>
      <c r="J71" s="13">
        <f t="shared" si="3"/>
        <v>144857</v>
      </c>
    </row>
    <row r="72" spans="1:10" ht="12">
      <c r="A72" s="31" t="s">
        <v>414</v>
      </c>
      <c r="B72" s="13">
        <f>'TRIBAL MANDATORY'!D56</f>
        <v>12675</v>
      </c>
      <c r="C72" s="13">
        <f>'TRIBAL DISCRETIONARY'!C71</f>
        <v>20000</v>
      </c>
      <c r="D72" s="13">
        <f>'TRIBAL DISCRETIONARY'!D71</f>
        <v>3383</v>
      </c>
      <c r="E72" s="13">
        <f>'TRIBAL DISCRETIONARY'!E71</f>
        <v>23383</v>
      </c>
      <c r="F72" s="13">
        <f t="shared" si="0"/>
        <v>3137</v>
      </c>
      <c r="G72" s="13">
        <f t="shared" si="2"/>
        <v>23137</v>
      </c>
      <c r="H72" s="13">
        <f>'TRIBAL DISCRETIONARY'!F71</f>
        <v>563</v>
      </c>
      <c r="I72" s="13">
        <f t="shared" si="1"/>
        <v>22574</v>
      </c>
      <c r="J72" s="13">
        <f t="shared" si="3"/>
        <v>35812</v>
      </c>
    </row>
    <row r="73" spans="1:10" ht="12">
      <c r="A73" s="31" t="s">
        <v>50</v>
      </c>
      <c r="B73" s="13">
        <f>'TRIBAL MANDATORY'!D57</f>
        <v>9943</v>
      </c>
      <c r="C73" s="13">
        <f>'TRIBAL DISCRETIONARY'!C72</f>
        <v>20000</v>
      </c>
      <c r="D73" s="13">
        <f>'TRIBAL DISCRETIONARY'!D72</f>
        <v>2654</v>
      </c>
      <c r="E73" s="13">
        <f>'TRIBAL DISCRETIONARY'!E72</f>
        <v>22654</v>
      </c>
      <c r="F73" s="13">
        <f t="shared" si="0"/>
        <v>2461</v>
      </c>
      <c r="G73" s="13">
        <f t="shared" si="2"/>
        <v>22461</v>
      </c>
      <c r="H73" s="13">
        <f>'TRIBAL DISCRETIONARY'!F72</f>
        <v>549</v>
      </c>
      <c r="I73" s="13">
        <f t="shared" si="1"/>
        <v>21912</v>
      </c>
      <c r="J73" s="13">
        <f t="shared" si="3"/>
        <v>32404</v>
      </c>
    </row>
    <row r="74" spans="1:10" ht="12">
      <c r="A74" s="31" t="s">
        <v>51</v>
      </c>
      <c r="B74" s="13">
        <f>'TRIBAL MANDATORY'!D58</f>
        <v>27753</v>
      </c>
      <c r="C74" s="13">
        <f>'TRIBAL DISCRETIONARY'!C73</f>
        <v>20000</v>
      </c>
      <c r="D74" s="13">
        <f>'TRIBAL DISCRETIONARY'!D73</f>
        <v>7408</v>
      </c>
      <c r="E74" s="13">
        <f>'TRIBAL DISCRETIONARY'!E73</f>
        <v>27408</v>
      </c>
      <c r="F74" s="13">
        <f t="shared" si="0"/>
        <v>6869</v>
      </c>
      <c r="G74" s="13">
        <f t="shared" si="2"/>
        <v>26869</v>
      </c>
      <c r="H74" s="13">
        <f>'TRIBAL DISCRETIONARY'!F73</f>
        <v>637</v>
      </c>
      <c r="I74" s="13">
        <f t="shared" si="1"/>
        <v>26232</v>
      </c>
      <c r="J74" s="13">
        <f t="shared" si="3"/>
        <v>54622</v>
      </c>
    </row>
    <row r="75" spans="1:10" ht="12">
      <c r="A75" s="31" t="s">
        <v>52</v>
      </c>
      <c r="B75" s="13">
        <f>'TRIBAL MANDATORY'!D59</f>
        <v>16717</v>
      </c>
      <c r="C75" s="13">
        <f>'TRIBAL DISCRETIONARY'!C74</f>
        <v>20000</v>
      </c>
      <c r="D75" s="13">
        <f>'TRIBAL DISCRETIONARY'!D74</f>
        <v>4462</v>
      </c>
      <c r="E75" s="13">
        <f>'TRIBAL DISCRETIONARY'!E74</f>
        <v>24462</v>
      </c>
      <c r="F75" s="13">
        <f t="shared" si="0"/>
        <v>4137</v>
      </c>
      <c r="G75" s="13">
        <f t="shared" si="2"/>
        <v>24137</v>
      </c>
      <c r="H75" s="13">
        <f>'TRIBAL DISCRETIONARY'!F74</f>
        <v>583</v>
      </c>
      <c r="I75" s="13">
        <f t="shared" si="1"/>
        <v>23554</v>
      </c>
      <c r="J75" s="13">
        <f t="shared" si="3"/>
        <v>40854</v>
      </c>
    </row>
    <row r="76" spans="1:10" ht="12">
      <c r="A76" s="31" t="s">
        <v>53</v>
      </c>
      <c r="B76" s="13">
        <f>'TRIBAL MANDATORY'!D60</f>
        <v>22399</v>
      </c>
      <c r="C76" s="13">
        <f>'TRIBAL DISCRETIONARY'!C75</f>
        <v>20000</v>
      </c>
      <c r="D76" s="13">
        <f>'TRIBAL DISCRETIONARY'!D75</f>
        <v>5979</v>
      </c>
      <c r="E76" s="13">
        <f>'TRIBAL DISCRETIONARY'!E75</f>
        <v>25979</v>
      </c>
      <c r="F76" s="13">
        <f aca="true" t="shared" si="4" ref="F76:F139">ROUND(D76/$D$299*12732240,0)</f>
        <v>5544</v>
      </c>
      <c r="G76" s="13">
        <f t="shared" si="2"/>
        <v>25544</v>
      </c>
      <c r="H76" s="13">
        <f>'TRIBAL DISCRETIONARY'!F75</f>
        <v>611</v>
      </c>
      <c r="I76" s="13">
        <f aca="true" t="shared" si="5" ref="I76:I139">IF(H76&lt;&gt;"",G76-H76,"")</f>
        <v>24933</v>
      </c>
      <c r="J76" s="13">
        <f t="shared" si="3"/>
        <v>47943</v>
      </c>
    </row>
    <row r="77" spans="1:10" ht="12">
      <c r="A77" s="31" t="s">
        <v>54</v>
      </c>
      <c r="B77" s="13">
        <f>'TRIBAL MANDATORY'!D61</f>
        <v>5900</v>
      </c>
      <c r="C77" s="13">
        <f>'TRIBAL DISCRETIONARY'!C76</f>
        <v>20000</v>
      </c>
      <c r="D77" s="13">
        <f>'TRIBAL DISCRETIONARY'!D76</f>
        <v>1576</v>
      </c>
      <c r="E77" s="13">
        <f>'TRIBAL DISCRETIONARY'!E76</f>
        <v>21576</v>
      </c>
      <c r="F77" s="13">
        <f t="shared" si="4"/>
        <v>1461</v>
      </c>
      <c r="G77" s="13">
        <f aca="true" t="shared" si="6" ref="G77:G140">C77+F77</f>
        <v>21461</v>
      </c>
      <c r="H77" s="13">
        <f>'TRIBAL DISCRETIONARY'!F76</f>
        <v>529</v>
      </c>
      <c r="I77" s="13">
        <f t="shared" si="5"/>
        <v>20932</v>
      </c>
      <c r="J77" s="13">
        <f aca="true" t="shared" si="7" ref="J77:J140">IF(I77&lt;&gt;"",B77+G77,"")</f>
        <v>27361</v>
      </c>
    </row>
    <row r="78" spans="1:10" ht="12">
      <c r="A78" s="31" t="s">
        <v>55</v>
      </c>
      <c r="B78" s="13">
        <f>'TRIBAL MANDATORY'!D62</f>
        <v>12019</v>
      </c>
      <c r="C78" s="13">
        <f>'TRIBAL DISCRETIONARY'!C77</f>
        <v>20000</v>
      </c>
      <c r="D78" s="13">
        <f>'TRIBAL DISCRETIONARY'!D77</f>
        <v>3208</v>
      </c>
      <c r="E78" s="13">
        <f>'TRIBAL DISCRETIONARY'!E77</f>
        <v>23208</v>
      </c>
      <c r="F78" s="13">
        <f t="shared" si="4"/>
        <v>2974</v>
      </c>
      <c r="G78" s="13">
        <f t="shared" si="6"/>
        <v>22974</v>
      </c>
      <c r="H78" s="13">
        <f>'TRIBAL DISCRETIONARY'!F77</f>
        <v>559</v>
      </c>
      <c r="I78" s="13">
        <f t="shared" si="5"/>
        <v>22415</v>
      </c>
      <c r="J78" s="13">
        <f t="shared" si="7"/>
        <v>34993</v>
      </c>
    </row>
    <row r="79" spans="1:10" ht="12">
      <c r="A79" s="31" t="s">
        <v>56</v>
      </c>
      <c r="B79" s="13">
        <f>'TRIBAL MANDATORY'!D63</f>
        <v>59658</v>
      </c>
      <c r="C79" s="13">
        <f>'TRIBAL DISCRETIONARY'!C78</f>
        <v>20000</v>
      </c>
      <c r="D79" s="13">
        <f>'TRIBAL DISCRETIONARY'!D78</f>
        <v>15925</v>
      </c>
      <c r="E79" s="13">
        <f>'TRIBAL DISCRETIONARY'!E78</f>
        <v>35925</v>
      </c>
      <c r="F79" s="13">
        <f t="shared" si="4"/>
        <v>14765</v>
      </c>
      <c r="G79" s="13">
        <f t="shared" si="6"/>
        <v>34765</v>
      </c>
      <c r="H79" s="13">
        <f>'TRIBAL DISCRETIONARY'!F78</f>
        <v>795</v>
      </c>
      <c r="I79" s="13">
        <f t="shared" si="5"/>
        <v>33970</v>
      </c>
      <c r="J79" s="13">
        <f t="shared" si="7"/>
        <v>94423</v>
      </c>
    </row>
    <row r="80" spans="1:10" ht="12">
      <c r="A80" s="31" t="s">
        <v>57</v>
      </c>
      <c r="B80" s="13">
        <f>'TRIBAL MANDATORY'!D64</f>
        <v>25131</v>
      </c>
      <c r="C80" s="13">
        <f>'TRIBAL DISCRETIONARY'!C79</f>
        <v>20000</v>
      </c>
      <c r="D80" s="13">
        <f>'TRIBAL DISCRETIONARY'!D79</f>
        <v>6708</v>
      </c>
      <c r="E80" s="13">
        <f>'TRIBAL DISCRETIONARY'!E79</f>
        <v>26708</v>
      </c>
      <c r="F80" s="13">
        <f t="shared" si="4"/>
        <v>6220</v>
      </c>
      <c r="G80" s="13">
        <f t="shared" si="6"/>
        <v>26220</v>
      </c>
      <c r="H80" s="13">
        <f>'TRIBAL DISCRETIONARY'!F79</f>
        <v>624</v>
      </c>
      <c r="I80" s="13">
        <f t="shared" si="5"/>
        <v>25596</v>
      </c>
      <c r="J80" s="13">
        <f t="shared" si="7"/>
        <v>51351</v>
      </c>
    </row>
    <row r="81" spans="1:10" ht="12">
      <c r="A81" s="31" t="s">
        <v>58</v>
      </c>
      <c r="B81" s="13">
        <f>'TRIBAL MANDATORY'!D65</f>
        <v>5463</v>
      </c>
      <c r="C81" s="13">
        <f>'TRIBAL DISCRETIONARY'!C80</f>
        <v>20000</v>
      </c>
      <c r="D81" s="13">
        <f>'TRIBAL DISCRETIONARY'!D80</f>
        <v>1459</v>
      </c>
      <c r="E81" s="13">
        <f>'TRIBAL DISCRETIONARY'!E80</f>
        <v>21459</v>
      </c>
      <c r="F81" s="13">
        <f t="shared" si="4"/>
        <v>1353</v>
      </c>
      <c r="G81" s="13">
        <f t="shared" si="6"/>
        <v>21353</v>
      </c>
      <c r="H81" s="13">
        <f>'TRIBAL DISCRETIONARY'!F80</f>
        <v>527</v>
      </c>
      <c r="I81" s="13">
        <f t="shared" si="5"/>
        <v>20826</v>
      </c>
      <c r="J81" s="13">
        <f t="shared" si="7"/>
        <v>26816</v>
      </c>
    </row>
    <row r="82" spans="1:10" ht="12">
      <c r="A82" s="31" t="s">
        <v>59</v>
      </c>
      <c r="B82" s="13">
        <f>'TRIBAL MANDATORY'!D66</f>
        <v>8523</v>
      </c>
      <c r="C82" s="13">
        <f>'TRIBAL DISCRETIONARY'!C81</f>
        <v>20000</v>
      </c>
      <c r="D82" s="13">
        <f>'TRIBAL DISCRETIONARY'!D81</f>
        <v>2275</v>
      </c>
      <c r="E82" s="13">
        <f>'TRIBAL DISCRETIONARY'!E81</f>
        <v>22275</v>
      </c>
      <c r="F82" s="13">
        <f t="shared" si="4"/>
        <v>2109</v>
      </c>
      <c r="G82" s="13">
        <f t="shared" si="6"/>
        <v>22109</v>
      </c>
      <c r="H82" s="13">
        <f>'TRIBAL DISCRETIONARY'!F81</f>
        <v>542</v>
      </c>
      <c r="I82" s="13">
        <f t="shared" si="5"/>
        <v>21567</v>
      </c>
      <c r="J82" s="13">
        <f t="shared" si="7"/>
        <v>30632</v>
      </c>
    </row>
    <row r="83" spans="1:10" ht="12">
      <c r="A83" s="31" t="s">
        <v>60</v>
      </c>
      <c r="B83" s="13">
        <f>'TRIBAL MANDATORY'!D67</f>
        <v>237431</v>
      </c>
      <c r="C83" s="13">
        <f>'TRIBAL DISCRETIONARY'!C82</f>
        <v>20000</v>
      </c>
      <c r="D83" s="13">
        <f>'TRIBAL DISCRETIONARY'!D82</f>
        <v>63379</v>
      </c>
      <c r="E83" s="13">
        <f>'TRIBAL DISCRETIONARY'!E82</f>
        <v>83379</v>
      </c>
      <c r="F83" s="13">
        <f t="shared" si="4"/>
        <v>58764</v>
      </c>
      <c r="G83" s="13">
        <f t="shared" si="6"/>
        <v>78764</v>
      </c>
      <c r="H83" s="13">
        <f>'TRIBAL DISCRETIONARY'!F82</f>
        <v>1674</v>
      </c>
      <c r="I83" s="13">
        <f t="shared" si="5"/>
        <v>77090</v>
      </c>
      <c r="J83" s="13">
        <f t="shared" si="7"/>
        <v>316195</v>
      </c>
    </row>
    <row r="84" spans="1:10" ht="12">
      <c r="A84" s="31" t="s">
        <v>61</v>
      </c>
      <c r="B84" s="13">
        <f>'TRIBAL MANDATORY'!D68</f>
        <v>20869</v>
      </c>
      <c r="C84" s="13">
        <f>'TRIBAL DISCRETIONARY'!C83</f>
        <v>20000</v>
      </c>
      <c r="D84" s="13">
        <f>'TRIBAL DISCRETIONARY'!D83</f>
        <v>5571</v>
      </c>
      <c r="E84" s="13">
        <f>'TRIBAL DISCRETIONARY'!E83</f>
        <v>25571</v>
      </c>
      <c r="F84" s="13">
        <f t="shared" si="4"/>
        <v>5165</v>
      </c>
      <c r="G84" s="13">
        <f t="shared" si="6"/>
        <v>25165</v>
      </c>
      <c r="H84" s="13">
        <f>'TRIBAL DISCRETIONARY'!F83</f>
        <v>603</v>
      </c>
      <c r="I84" s="13">
        <f t="shared" si="5"/>
        <v>24562</v>
      </c>
      <c r="J84" s="13">
        <f t="shared" si="7"/>
        <v>46034</v>
      </c>
    </row>
    <row r="85" spans="1:10" ht="12">
      <c r="A85" s="31" t="s">
        <v>62</v>
      </c>
      <c r="B85" s="13">
        <f>'TRIBAL MANDATORY'!D69</f>
        <v>124998</v>
      </c>
      <c r="C85" s="13">
        <f>'TRIBAL DISCRETIONARY'!C84</f>
        <v>20000</v>
      </c>
      <c r="D85" s="13">
        <f>'TRIBAL DISCRETIONARY'!D84</f>
        <v>33367</v>
      </c>
      <c r="E85" s="13">
        <f>'TRIBAL DISCRETIONARY'!E84</f>
        <v>53367</v>
      </c>
      <c r="F85" s="13">
        <f t="shared" si="4"/>
        <v>30937</v>
      </c>
      <c r="G85" s="13">
        <f t="shared" si="6"/>
        <v>50937</v>
      </c>
      <c r="H85" s="13">
        <f>'TRIBAL DISCRETIONARY'!F84</f>
        <v>1118</v>
      </c>
      <c r="I85" s="13">
        <f t="shared" si="5"/>
        <v>49819</v>
      </c>
      <c r="J85" s="13">
        <f t="shared" si="7"/>
        <v>175935</v>
      </c>
    </row>
    <row r="86" spans="1:10" ht="12">
      <c r="A86" s="31" t="s">
        <v>63</v>
      </c>
      <c r="B86" s="13">
        <f>'TRIBAL MANDATORY'!D70</f>
        <v>5682</v>
      </c>
      <c r="C86" s="13">
        <f>'TRIBAL DISCRETIONARY'!C85</f>
        <v>20000</v>
      </c>
      <c r="D86" s="13">
        <f>'TRIBAL DISCRETIONARY'!D85</f>
        <v>1518</v>
      </c>
      <c r="E86" s="13">
        <f>'TRIBAL DISCRETIONARY'!E85</f>
        <v>21518</v>
      </c>
      <c r="F86" s="13">
        <f t="shared" si="4"/>
        <v>1407</v>
      </c>
      <c r="G86" s="13">
        <f t="shared" si="6"/>
        <v>21407</v>
      </c>
      <c r="H86" s="13">
        <f>'TRIBAL DISCRETIONARY'!F85</f>
        <v>528</v>
      </c>
      <c r="I86" s="13">
        <f t="shared" si="5"/>
        <v>20879</v>
      </c>
      <c r="J86" s="13">
        <f t="shared" si="7"/>
        <v>27089</v>
      </c>
    </row>
    <row r="87" spans="1:10" ht="12">
      <c r="A87" s="31" t="s">
        <v>329</v>
      </c>
      <c r="B87" s="13">
        <f>'TRIBAL MANDATORY'!D71</f>
        <v>8195</v>
      </c>
      <c r="C87" s="13">
        <f>'TRIBAL DISCRETIONARY'!C86</f>
        <v>20000</v>
      </c>
      <c r="D87" s="13">
        <f>'TRIBAL DISCRETIONARY'!D86</f>
        <v>2187</v>
      </c>
      <c r="E87" s="13">
        <f>'TRIBAL DISCRETIONARY'!E86</f>
        <v>22187</v>
      </c>
      <c r="F87" s="13">
        <f t="shared" si="4"/>
        <v>2028</v>
      </c>
      <c r="G87" s="13">
        <f t="shared" si="6"/>
        <v>22028</v>
      </c>
      <c r="H87" s="13">
        <f>'TRIBAL DISCRETIONARY'!F86</f>
        <v>541</v>
      </c>
      <c r="I87" s="13">
        <f t="shared" si="5"/>
        <v>21487</v>
      </c>
      <c r="J87" s="13">
        <f t="shared" si="7"/>
        <v>30223</v>
      </c>
    </row>
    <row r="88" spans="1:10" ht="12">
      <c r="A88" s="31" t="s">
        <v>64</v>
      </c>
      <c r="B88" s="13">
        <f>'TRIBAL MANDATORY'!D72</f>
        <v>33107</v>
      </c>
      <c r="C88" s="13">
        <f>'TRIBAL DISCRETIONARY'!C87</f>
        <v>20000</v>
      </c>
      <c r="D88" s="13">
        <f>'TRIBAL DISCRETIONARY'!D87</f>
        <v>8837</v>
      </c>
      <c r="E88" s="13">
        <f>'TRIBAL DISCRETIONARY'!E87</f>
        <v>28837</v>
      </c>
      <c r="F88" s="13">
        <f t="shared" si="4"/>
        <v>8193</v>
      </c>
      <c r="G88" s="13">
        <f t="shared" si="6"/>
        <v>28193</v>
      </c>
      <c r="H88" s="13">
        <f>'TRIBAL DISCRETIONARY'!F87</f>
        <v>664</v>
      </c>
      <c r="I88" s="13">
        <f t="shared" si="5"/>
        <v>27529</v>
      </c>
      <c r="J88" s="13">
        <f t="shared" si="7"/>
        <v>61300</v>
      </c>
    </row>
    <row r="89" spans="1:10" ht="12">
      <c r="A89" s="31" t="s">
        <v>65</v>
      </c>
      <c r="B89" s="13">
        <f>'TRIBAL MANDATORY'!D73</f>
        <v>14860</v>
      </c>
      <c r="C89" s="13">
        <f>'TRIBAL DISCRETIONARY'!C88</f>
        <v>43200</v>
      </c>
      <c r="D89" s="13">
        <f>'TRIBAL DISCRETIONARY'!D88</f>
        <v>3967</v>
      </c>
      <c r="E89" s="13">
        <f>'TRIBAL DISCRETIONARY'!E88</f>
        <v>47167</v>
      </c>
      <c r="F89" s="13">
        <f t="shared" si="4"/>
        <v>3678</v>
      </c>
      <c r="G89" s="13">
        <f t="shared" si="6"/>
        <v>46878</v>
      </c>
      <c r="H89" s="13">
        <f>'TRIBAL DISCRETIONARY'!F88</f>
        <v>573</v>
      </c>
      <c r="I89" s="13">
        <f t="shared" si="5"/>
        <v>46305</v>
      </c>
      <c r="J89" s="13">
        <f t="shared" si="7"/>
        <v>61738</v>
      </c>
    </row>
    <row r="90" spans="1:10" ht="12">
      <c r="A90" s="31" t="s">
        <v>66</v>
      </c>
      <c r="B90" s="13">
        <f>'TRIBAL MANDATORY'!D74</f>
        <v>32779</v>
      </c>
      <c r="C90" s="13">
        <f>'TRIBAL DISCRETIONARY'!C89</f>
        <v>20000</v>
      </c>
      <c r="D90" s="13">
        <f>'TRIBAL DISCRETIONARY'!D89</f>
        <v>8750</v>
      </c>
      <c r="E90" s="13">
        <f>'TRIBAL DISCRETIONARY'!E89</f>
        <v>28750</v>
      </c>
      <c r="F90" s="13">
        <f t="shared" si="4"/>
        <v>8113</v>
      </c>
      <c r="G90" s="13">
        <f t="shared" si="6"/>
        <v>28113</v>
      </c>
      <c r="H90" s="13">
        <f>'TRIBAL DISCRETIONARY'!F89</f>
        <v>662</v>
      </c>
      <c r="I90" s="13">
        <f t="shared" si="5"/>
        <v>27451</v>
      </c>
      <c r="J90" s="13">
        <f t="shared" si="7"/>
        <v>60892</v>
      </c>
    </row>
    <row r="91" spans="1:10" ht="12">
      <c r="A91" s="31" t="s">
        <v>330</v>
      </c>
      <c r="B91" s="13">
        <f>'TRIBAL MANDATORY'!D75</f>
        <v>9069</v>
      </c>
      <c r="C91" s="13">
        <f>'TRIBAL DISCRETIONARY'!C90</f>
        <v>20000</v>
      </c>
      <c r="D91" s="13">
        <f>'TRIBAL DISCRETIONARY'!D90</f>
        <v>2421</v>
      </c>
      <c r="E91" s="13">
        <f>'TRIBAL DISCRETIONARY'!E90</f>
        <v>22421</v>
      </c>
      <c r="F91" s="13">
        <f t="shared" si="4"/>
        <v>2245</v>
      </c>
      <c r="G91" s="13">
        <f t="shared" si="6"/>
        <v>22245</v>
      </c>
      <c r="H91" s="13">
        <f>'TRIBAL DISCRETIONARY'!F90</f>
        <v>545</v>
      </c>
      <c r="I91" s="13">
        <f t="shared" si="5"/>
        <v>21700</v>
      </c>
      <c r="J91" s="13">
        <f t="shared" si="7"/>
        <v>31314</v>
      </c>
    </row>
    <row r="92" spans="1:10" ht="12">
      <c r="A92" s="31" t="s">
        <v>331</v>
      </c>
      <c r="B92" s="13">
        <f>'TRIBAL MANDATORY'!D76</f>
        <v>11582</v>
      </c>
      <c r="C92" s="13">
        <f>'TRIBAL DISCRETIONARY'!C91</f>
        <v>20000</v>
      </c>
      <c r="D92" s="13">
        <f>'TRIBAL DISCRETIONARY'!D91</f>
        <v>3092</v>
      </c>
      <c r="E92" s="13">
        <f>'TRIBAL DISCRETIONARY'!E91</f>
        <v>23092</v>
      </c>
      <c r="F92" s="13">
        <f t="shared" si="4"/>
        <v>2867</v>
      </c>
      <c r="G92" s="13">
        <f t="shared" si="6"/>
        <v>22867</v>
      </c>
      <c r="H92" s="13">
        <f>'TRIBAL DISCRETIONARY'!F91</f>
        <v>557</v>
      </c>
      <c r="I92" s="13">
        <f t="shared" si="5"/>
        <v>22310</v>
      </c>
      <c r="J92" s="13">
        <f t="shared" si="7"/>
        <v>34449</v>
      </c>
    </row>
    <row r="93" spans="1:10" ht="12">
      <c r="A93" s="31" t="s">
        <v>332</v>
      </c>
      <c r="B93" s="13">
        <f>'TRIBAL MANDATORY'!D77</f>
        <v>15297</v>
      </c>
      <c r="C93" s="13">
        <f>'TRIBAL DISCRETIONARY'!C92</f>
        <v>20000</v>
      </c>
      <c r="D93" s="13">
        <f>'TRIBAL DISCRETIONARY'!D92</f>
        <v>4083</v>
      </c>
      <c r="E93" s="13">
        <f>'TRIBAL DISCRETIONARY'!E92</f>
        <v>24083</v>
      </c>
      <c r="F93" s="13">
        <f t="shared" si="4"/>
        <v>3786</v>
      </c>
      <c r="G93" s="13">
        <f t="shared" si="6"/>
        <v>23786</v>
      </c>
      <c r="H93" s="13">
        <f>'TRIBAL DISCRETIONARY'!F92</f>
        <v>576</v>
      </c>
      <c r="I93" s="13">
        <f t="shared" si="5"/>
        <v>23210</v>
      </c>
      <c r="J93" s="13">
        <f t="shared" si="7"/>
        <v>39083</v>
      </c>
    </row>
    <row r="94" spans="1:10" ht="12">
      <c r="A94" s="31" t="s">
        <v>333</v>
      </c>
      <c r="B94" s="13">
        <f>'TRIBAL MANDATORY'!D78</f>
        <v>120846</v>
      </c>
      <c r="C94" s="13">
        <f>'TRIBAL DISCRETIONARY'!C93</f>
        <v>20000</v>
      </c>
      <c r="D94" s="13">
        <f>'TRIBAL DISCRETIONARY'!D93</f>
        <v>32258</v>
      </c>
      <c r="E94" s="13">
        <f>'TRIBAL DISCRETIONARY'!E93</f>
        <v>52258</v>
      </c>
      <c r="F94" s="13">
        <f t="shared" si="4"/>
        <v>29909</v>
      </c>
      <c r="G94" s="13">
        <f t="shared" si="6"/>
        <v>49909</v>
      </c>
      <c r="H94" s="13">
        <f>'TRIBAL DISCRETIONARY'!F93</f>
        <v>1098</v>
      </c>
      <c r="I94" s="13">
        <f t="shared" si="5"/>
        <v>48811</v>
      </c>
      <c r="J94" s="13">
        <f t="shared" si="7"/>
        <v>170755</v>
      </c>
    </row>
    <row r="95" spans="1:10" ht="12">
      <c r="A95" s="12" t="s">
        <v>334</v>
      </c>
      <c r="B95" s="13">
        <f>'TRIBAL MANDATORY'!D79</f>
      </c>
      <c r="C95" s="13">
        <f>'TRIBAL DISCRETIONARY'!C94</f>
        <v>0</v>
      </c>
      <c r="D95" s="13">
        <f>'TRIBAL DISCRETIONARY'!D94</f>
        <v>0</v>
      </c>
      <c r="E95" s="13">
        <f>'TRIBAL DISCRETIONARY'!E94</f>
        <v>0</v>
      </c>
      <c r="F95" s="13">
        <f t="shared" si="4"/>
        <v>0</v>
      </c>
      <c r="G95" s="13" t="s">
        <v>411</v>
      </c>
      <c r="H95" s="13">
        <f>'TRIBAL DISCRETIONARY'!F94</f>
      </c>
      <c r="I95" s="13">
        <f t="shared" si="5"/>
      </c>
      <c r="J95" s="13">
        <f t="shared" si="7"/>
      </c>
    </row>
    <row r="96" spans="1:10" ht="12">
      <c r="A96" s="31" t="s">
        <v>335</v>
      </c>
      <c r="B96" s="13">
        <f>'TRIBAL MANDATORY'!D80</f>
        <v>75720</v>
      </c>
      <c r="C96" s="13">
        <f>'TRIBAL DISCRETIONARY'!C95</f>
        <v>20000</v>
      </c>
      <c r="D96" s="13">
        <f>'TRIBAL DISCRETIONARY'!D95</f>
        <v>20212</v>
      </c>
      <c r="E96" s="13">
        <f>'TRIBAL DISCRETIONARY'!E95</f>
        <v>40212</v>
      </c>
      <c r="F96" s="13">
        <f t="shared" si="4"/>
        <v>18740</v>
      </c>
      <c r="G96" s="13">
        <f t="shared" si="6"/>
        <v>38740</v>
      </c>
      <c r="H96" s="13">
        <f>'TRIBAL DISCRETIONARY'!F95</f>
        <v>874</v>
      </c>
      <c r="I96" s="13">
        <f t="shared" si="5"/>
        <v>37866</v>
      </c>
      <c r="J96" s="13">
        <f t="shared" si="7"/>
        <v>114460</v>
      </c>
    </row>
    <row r="97" spans="1:10" ht="12">
      <c r="A97" s="31" t="s">
        <v>336</v>
      </c>
      <c r="B97" s="13">
        <f>'TRIBAL MANDATORY'!D81</f>
        <v>55615</v>
      </c>
      <c r="C97" s="13">
        <f>'TRIBAL DISCRETIONARY'!C96</f>
        <v>20000</v>
      </c>
      <c r="D97" s="13">
        <f>'TRIBAL DISCRETIONARY'!D96</f>
        <v>14846</v>
      </c>
      <c r="E97" s="13">
        <f>'TRIBAL DISCRETIONARY'!E96</f>
        <v>34846</v>
      </c>
      <c r="F97" s="13">
        <f t="shared" si="4"/>
        <v>13765</v>
      </c>
      <c r="G97" s="13">
        <f t="shared" si="6"/>
        <v>33765</v>
      </c>
      <c r="H97" s="13">
        <f>'TRIBAL DISCRETIONARY'!F96</f>
        <v>775</v>
      </c>
      <c r="I97" s="13">
        <f t="shared" si="5"/>
        <v>32990</v>
      </c>
      <c r="J97" s="13">
        <f t="shared" si="7"/>
        <v>89380</v>
      </c>
    </row>
    <row r="98" spans="1:10" ht="12">
      <c r="A98" s="12" t="s">
        <v>337</v>
      </c>
      <c r="B98" s="13">
        <f>'TRIBAL MANDATORY'!D82</f>
      </c>
      <c r="C98" s="13">
        <f>'TRIBAL DISCRETIONARY'!C97</f>
        <v>0</v>
      </c>
      <c r="D98" s="13">
        <f>'TRIBAL DISCRETIONARY'!D97</f>
        <v>0</v>
      </c>
      <c r="E98" s="13">
        <f>'TRIBAL DISCRETIONARY'!E97</f>
        <v>0</v>
      </c>
      <c r="F98" s="13">
        <f t="shared" si="4"/>
        <v>0</v>
      </c>
      <c r="G98" s="13" t="s">
        <v>411</v>
      </c>
      <c r="H98" s="13">
        <f>'TRIBAL DISCRETIONARY'!F97</f>
      </c>
      <c r="I98" s="13">
        <f t="shared" si="5"/>
      </c>
      <c r="J98" s="13">
        <f t="shared" si="7"/>
      </c>
    </row>
    <row r="99" spans="1:10" ht="12">
      <c r="A99" s="31" t="s">
        <v>338</v>
      </c>
      <c r="B99" s="13">
        <f>'TRIBAL MANDATORY'!D83</f>
        <v>22508</v>
      </c>
      <c r="C99" s="13">
        <f>'TRIBAL DISCRETIONARY'!C98</f>
        <v>20000</v>
      </c>
      <c r="D99" s="13">
        <f>'TRIBAL DISCRETIONARY'!D98</f>
        <v>6008</v>
      </c>
      <c r="E99" s="13">
        <f>'TRIBAL DISCRETIONARY'!E98</f>
        <v>26008</v>
      </c>
      <c r="F99" s="13">
        <f t="shared" si="4"/>
        <v>5570</v>
      </c>
      <c r="G99" s="13">
        <f t="shared" si="6"/>
        <v>25570</v>
      </c>
      <c r="H99" s="13">
        <f>'TRIBAL DISCRETIONARY'!F98</f>
        <v>611</v>
      </c>
      <c r="I99" s="13">
        <f t="shared" si="5"/>
        <v>24959</v>
      </c>
      <c r="J99" s="13">
        <f t="shared" si="7"/>
        <v>48078</v>
      </c>
    </row>
    <row r="100" spans="1:10" ht="12">
      <c r="A100" s="31" t="s">
        <v>339</v>
      </c>
      <c r="B100" s="13">
        <f>'TRIBAL MANDATORY'!D84</f>
        <v>101616</v>
      </c>
      <c r="C100" s="13">
        <f>'TRIBAL DISCRETIONARY'!C99</f>
        <v>20000</v>
      </c>
      <c r="D100" s="13">
        <f>'TRIBAL DISCRETIONARY'!D99</f>
        <v>27125</v>
      </c>
      <c r="E100" s="13">
        <f>'TRIBAL DISCRETIONARY'!E99</f>
        <v>47125</v>
      </c>
      <c r="F100" s="13">
        <f t="shared" si="4"/>
        <v>25150</v>
      </c>
      <c r="G100" s="13">
        <f t="shared" si="6"/>
        <v>45150</v>
      </c>
      <c r="H100" s="13">
        <f>'TRIBAL DISCRETIONARY'!F99</f>
        <v>1003</v>
      </c>
      <c r="I100" s="13">
        <f t="shared" si="5"/>
        <v>44147</v>
      </c>
      <c r="J100" s="13">
        <f t="shared" si="7"/>
        <v>146766</v>
      </c>
    </row>
    <row r="101" spans="1:10" ht="12">
      <c r="A101" s="12" t="s">
        <v>340</v>
      </c>
      <c r="B101" s="13">
        <f>'TRIBAL MANDATORY'!D85</f>
      </c>
      <c r="C101" s="13">
        <f>'TRIBAL DISCRETIONARY'!C100</f>
        <v>0</v>
      </c>
      <c r="D101" s="13">
        <f>'TRIBAL DISCRETIONARY'!D100</f>
        <v>0</v>
      </c>
      <c r="E101" s="13">
        <f>'TRIBAL DISCRETIONARY'!E100</f>
        <v>0</v>
      </c>
      <c r="F101" s="13">
        <f t="shared" si="4"/>
        <v>0</v>
      </c>
      <c r="G101" s="13" t="s">
        <v>411</v>
      </c>
      <c r="H101" s="13">
        <f>'TRIBAL DISCRETIONARY'!F100</f>
      </c>
      <c r="I101" s="13">
        <f t="shared" si="5"/>
      </c>
      <c r="J101" s="13">
        <f t="shared" si="7"/>
      </c>
    </row>
    <row r="102" spans="1:10" ht="12">
      <c r="A102" s="31" t="s">
        <v>341</v>
      </c>
      <c r="B102" s="13">
        <f>'TRIBAL MANDATORY'!D86</f>
        <v>109592</v>
      </c>
      <c r="C102" s="13">
        <f>'TRIBAL DISCRETIONARY'!C101</f>
        <v>20000</v>
      </c>
      <c r="D102" s="13">
        <f>'TRIBAL DISCRETIONARY'!D101</f>
        <v>29254</v>
      </c>
      <c r="E102" s="13">
        <f>'TRIBAL DISCRETIONARY'!E101</f>
        <v>49254</v>
      </c>
      <c r="F102" s="13">
        <f t="shared" si="4"/>
        <v>27124</v>
      </c>
      <c r="G102" s="13">
        <f t="shared" si="6"/>
        <v>47124</v>
      </c>
      <c r="H102" s="13">
        <f>'TRIBAL DISCRETIONARY'!F101</f>
        <v>1042</v>
      </c>
      <c r="I102" s="13">
        <f t="shared" si="5"/>
        <v>46082</v>
      </c>
      <c r="J102" s="13">
        <f t="shared" si="7"/>
        <v>156716</v>
      </c>
    </row>
    <row r="103" spans="1:10" ht="12">
      <c r="A103" s="31" t="s">
        <v>342</v>
      </c>
      <c r="B103" s="13">
        <f>'TRIBAL MANDATORY'!D87</f>
        <v>88722</v>
      </c>
      <c r="C103" s="13">
        <f>'TRIBAL DISCRETIONARY'!C102</f>
        <v>20000</v>
      </c>
      <c r="D103" s="13">
        <f>'TRIBAL DISCRETIONARY'!D102</f>
        <v>23683</v>
      </c>
      <c r="E103" s="13">
        <f>'TRIBAL DISCRETIONARY'!E102</f>
        <v>43683</v>
      </c>
      <c r="F103" s="13">
        <f t="shared" si="4"/>
        <v>21958</v>
      </c>
      <c r="G103" s="13">
        <f t="shared" si="6"/>
        <v>41958</v>
      </c>
      <c r="H103" s="13">
        <f>'TRIBAL DISCRETIONARY'!F102</f>
        <v>939</v>
      </c>
      <c r="I103" s="13">
        <f t="shared" si="5"/>
        <v>41019</v>
      </c>
      <c r="J103" s="13">
        <f t="shared" si="7"/>
        <v>130680</v>
      </c>
    </row>
    <row r="104" spans="1:10" ht="12">
      <c r="A104" s="31" t="s">
        <v>343</v>
      </c>
      <c r="B104" s="13">
        <f>'TRIBAL MANDATORY'!D88</f>
        <v>17264</v>
      </c>
      <c r="C104" s="13">
        <f>'TRIBAL DISCRETIONARY'!C103</f>
        <v>20000</v>
      </c>
      <c r="D104" s="13">
        <f>'TRIBAL DISCRETIONARY'!D103</f>
        <v>4608</v>
      </c>
      <c r="E104" s="13">
        <f>'TRIBAL DISCRETIONARY'!E103</f>
        <v>24608</v>
      </c>
      <c r="F104" s="13">
        <f t="shared" si="4"/>
        <v>4272</v>
      </c>
      <c r="G104" s="13">
        <f t="shared" si="6"/>
        <v>24272</v>
      </c>
      <c r="H104" s="13">
        <f>'TRIBAL DISCRETIONARY'!F103</f>
        <v>585</v>
      </c>
      <c r="I104" s="13">
        <f t="shared" si="5"/>
        <v>23687</v>
      </c>
      <c r="J104" s="13">
        <f t="shared" si="7"/>
        <v>41536</v>
      </c>
    </row>
    <row r="105" spans="1:10" ht="12">
      <c r="A105" s="31" t="s">
        <v>344</v>
      </c>
      <c r="B105" s="13">
        <f>'TRIBAL MANDATORY'!D89</f>
        <v>260923</v>
      </c>
      <c r="C105" s="13">
        <f>'TRIBAL DISCRETIONARY'!C104</f>
        <v>20000</v>
      </c>
      <c r="D105" s="13">
        <f>'TRIBAL DISCRETIONARY'!D104</f>
        <v>69650</v>
      </c>
      <c r="E105" s="13">
        <f>'TRIBAL DISCRETIONARY'!E104</f>
        <v>89650</v>
      </c>
      <c r="F105" s="13">
        <f t="shared" si="4"/>
        <v>64578</v>
      </c>
      <c r="G105" s="13">
        <f t="shared" si="6"/>
        <v>84578</v>
      </c>
      <c r="H105" s="13">
        <f>'TRIBAL DISCRETIONARY'!F104</f>
        <v>1790</v>
      </c>
      <c r="I105" s="13">
        <f t="shared" si="5"/>
        <v>82788</v>
      </c>
      <c r="J105" s="13">
        <f t="shared" si="7"/>
        <v>345501</v>
      </c>
    </row>
    <row r="106" spans="1:10" ht="12">
      <c r="A106" s="12" t="s">
        <v>345</v>
      </c>
      <c r="B106" s="13">
        <f>'TRIBAL MANDATORY'!D90</f>
      </c>
      <c r="C106" s="13">
        <f>'TRIBAL DISCRETIONARY'!C105</f>
        <v>0</v>
      </c>
      <c r="D106" s="13">
        <f>'TRIBAL DISCRETIONARY'!D105</f>
        <v>0</v>
      </c>
      <c r="E106" s="13">
        <f>'TRIBAL DISCRETIONARY'!E105</f>
        <v>0</v>
      </c>
      <c r="F106" s="13">
        <f t="shared" si="4"/>
        <v>0</v>
      </c>
      <c r="G106" s="13" t="s">
        <v>411</v>
      </c>
      <c r="H106" s="13">
        <f>'TRIBAL DISCRETIONARY'!F105</f>
      </c>
      <c r="I106" s="13">
        <f t="shared" si="5"/>
      </c>
      <c r="J106" s="13">
        <f t="shared" si="7"/>
      </c>
    </row>
    <row r="107" spans="1:10" ht="12">
      <c r="A107" s="31" t="s">
        <v>346</v>
      </c>
      <c r="B107" s="13">
        <f>'TRIBAL MANDATORY'!D91</f>
        <v>28409</v>
      </c>
      <c r="C107" s="13">
        <f>'TRIBAL DISCRETIONARY'!C106</f>
        <v>20000</v>
      </c>
      <c r="D107" s="13">
        <f>'TRIBAL DISCRETIONARY'!D106</f>
        <v>7583</v>
      </c>
      <c r="E107" s="13">
        <f>'TRIBAL DISCRETIONARY'!E106</f>
        <v>27583</v>
      </c>
      <c r="F107" s="13">
        <f t="shared" si="4"/>
        <v>7031</v>
      </c>
      <c r="G107" s="13">
        <f t="shared" si="6"/>
        <v>27031</v>
      </c>
      <c r="H107" s="13">
        <f>'TRIBAL DISCRETIONARY'!F106</f>
        <v>640</v>
      </c>
      <c r="I107" s="13">
        <f t="shared" si="5"/>
        <v>26391</v>
      </c>
      <c r="J107" s="13">
        <f t="shared" si="7"/>
        <v>55440</v>
      </c>
    </row>
    <row r="108" spans="1:10" ht="12">
      <c r="A108" s="31" t="s">
        <v>347</v>
      </c>
      <c r="B108" s="13">
        <f>'TRIBAL MANDATORY'!D92</f>
        <v>45782</v>
      </c>
      <c r="C108" s="13">
        <f>'TRIBAL DISCRETIONARY'!C107</f>
        <v>20000</v>
      </c>
      <c r="D108" s="13">
        <f>'TRIBAL DISCRETIONARY'!D107</f>
        <v>12221</v>
      </c>
      <c r="E108" s="13">
        <f>'TRIBAL DISCRETIONARY'!E107</f>
        <v>32221</v>
      </c>
      <c r="F108" s="13">
        <f t="shared" si="4"/>
        <v>11331</v>
      </c>
      <c r="G108" s="13">
        <f t="shared" si="6"/>
        <v>31331</v>
      </c>
      <c r="H108" s="13">
        <f>'TRIBAL DISCRETIONARY'!F107</f>
        <v>726</v>
      </c>
      <c r="I108" s="13">
        <f t="shared" si="5"/>
        <v>30605</v>
      </c>
      <c r="J108" s="13">
        <f t="shared" si="7"/>
        <v>77113</v>
      </c>
    </row>
    <row r="109" spans="1:10" ht="12">
      <c r="A109" s="12" t="s">
        <v>348</v>
      </c>
      <c r="B109" s="13">
        <f>'TRIBAL MANDATORY'!D93</f>
      </c>
      <c r="C109" s="13">
        <f>'TRIBAL DISCRETIONARY'!C108</f>
        <v>0</v>
      </c>
      <c r="D109" s="13">
        <f>'TRIBAL DISCRETIONARY'!D108</f>
        <v>0</v>
      </c>
      <c r="E109" s="13">
        <f>'TRIBAL DISCRETIONARY'!E108</f>
        <v>0</v>
      </c>
      <c r="F109" s="13">
        <f t="shared" si="4"/>
        <v>0</v>
      </c>
      <c r="G109" s="13" t="s">
        <v>411</v>
      </c>
      <c r="H109" s="13">
        <f>'TRIBAL DISCRETIONARY'!F108</f>
      </c>
      <c r="I109" s="13">
        <f t="shared" si="5"/>
      </c>
      <c r="J109" s="13">
        <f t="shared" si="7"/>
      </c>
    </row>
    <row r="110" spans="1:10" ht="12">
      <c r="A110" s="14" t="s">
        <v>389</v>
      </c>
      <c r="B110" s="13">
        <f>'TRIBAL MANDATORY'!D94</f>
        <v>31905</v>
      </c>
      <c r="C110" s="13">
        <f>'TRIBAL DISCRETIONARY'!C109</f>
        <v>20000</v>
      </c>
      <c r="D110" s="13">
        <f>'TRIBAL DISCRETIONARY'!D109</f>
        <v>8517</v>
      </c>
      <c r="E110" s="13">
        <f>'TRIBAL DISCRETIONARY'!E109</f>
        <v>28517</v>
      </c>
      <c r="F110" s="13">
        <f t="shared" si="4"/>
        <v>7897</v>
      </c>
      <c r="G110" s="13">
        <f t="shared" si="6"/>
        <v>27897</v>
      </c>
      <c r="H110" s="13">
        <f>'TRIBAL DISCRETIONARY'!F109</f>
        <v>658</v>
      </c>
      <c r="I110" s="13">
        <f t="shared" si="5"/>
        <v>27239</v>
      </c>
      <c r="J110" s="13">
        <f t="shared" si="7"/>
        <v>59802</v>
      </c>
    </row>
    <row r="111" spans="1:10" ht="12">
      <c r="A111" s="31" t="s">
        <v>349</v>
      </c>
      <c r="B111" s="13">
        <f>'TRIBAL MANDATORY'!D95</f>
        <v>17264</v>
      </c>
      <c r="C111" s="13">
        <f>'TRIBAL DISCRETIONARY'!C110</f>
        <v>20000</v>
      </c>
      <c r="D111" s="13">
        <f>'TRIBAL DISCRETIONARY'!D110</f>
        <v>4608</v>
      </c>
      <c r="E111" s="13">
        <f>'TRIBAL DISCRETIONARY'!E110</f>
        <v>24608</v>
      </c>
      <c r="F111" s="13">
        <f t="shared" si="4"/>
        <v>4272</v>
      </c>
      <c r="G111" s="13">
        <f t="shared" si="6"/>
        <v>24272</v>
      </c>
      <c r="H111" s="13">
        <f>'TRIBAL DISCRETIONARY'!F110</f>
        <v>585</v>
      </c>
      <c r="I111" s="13">
        <f t="shared" si="5"/>
        <v>23687</v>
      </c>
      <c r="J111" s="13">
        <f t="shared" si="7"/>
        <v>41536</v>
      </c>
    </row>
    <row r="112" spans="1:10" ht="12">
      <c r="A112" s="31" t="s">
        <v>350</v>
      </c>
      <c r="B112" s="13">
        <f>'TRIBAL MANDATORY'!D96</f>
        <v>8304</v>
      </c>
      <c r="C112" s="13">
        <f>'TRIBAL DISCRETIONARY'!C111</f>
        <v>20000</v>
      </c>
      <c r="D112" s="13">
        <f>'TRIBAL DISCRETIONARY'!D111</f>
        <v>2217</v>
      </c>
      <c r="E112" s="13">
        <f>'TRIBAL DISCRETIONARY'!E111</f>
        <v>22217</v>
      </c>
      <c r="F112" s="13">
        <f t="shared" si="4"/>
        <v>2056</v>
      </c>
      <c r="G112" s="13">
        <f t="shared" si="6"/>
        <v>22056</v>
      </c>
      <c r="H112" s="13">
        <f>'TRIBAL DISCRETIONARY'!F111</f>
        <v>541</v>
      </c>
      <c r="I112" s="13">
        <f t="shared" si="5"/>
        <v>21515</v>
      </c>
      <c r="J112" s="13">
        <f t="shared" si="7"/>
        <v>30360</v>
      </c>
    </row>
    <row r="113" spans="1:10" ht="12">
      <c r="A113" s="12" t="s">
        <v>351</v>
      </c>
      <c r="B113" s="13">
        <f>'TRIBAL MANDATORY'!D97</f>
      </c>
      <c r="C113" s="13">
        <f>'TRIBAL DISCRETIONARY'!C112</f>
        <v>0</v>
      </c>
      <c r="D113" s="13">
        <f>'TRIBAL DISCRETIONARY'!D112</f>
        <v>0</v>
      </c>
      <c r="E113" s="13">
        <f>'TRIBAL DISCRETIONARY'!E112</f>
        <v>0</v>
      </c>
      <c r="F113" s="13">
        <f t="shared" si="4"/>
        <v>0</v>
      </c>
      <c r="G113" s="13" t="s">
        <v>411</v>
      </c>
      <c r="H113" s="13">
        <f>'TRIBAL DISCRETIONARY'!F112</f>
      </c>
      <c r="I113" s="13">
        <f t="shared" si="5"/>
      </c>
      <c r="J113" s="13">
        <f t="shared" si="7"/>
      </c>
    </row>
    <row r="114" spans="1:10" ht="12">
      <c r="A114" s="31" t="s">
        <v>352</v>
      </c>
      <c r="B114" s="13">
        <f>'TRIBAL MANDATORY'!D98</f>
        <v>28955</v>
      </c>
      <c r="C114" s="13">
        <f>'TRIBAL DISCRETIONARY'!C113</f>
        <v>20000</v>
      </c>
      <c r="D114" s="13">
        <f>'TRIBAL DISCRETIONARY'!D113</f>
        <v>7729</v>
      </c>
      <c r="E114" s="13">
        <f>'TRIBAL DISCRETIONARY'!E113</f>
        <v>27729</v>
      </c>
      <c r="F114" s="13">
        <f t="shared" si="4"/>
        <v>7166</v>
      </c>
      <c r="G114" s="13">
        <f t="shared" si="6"/>
        <v>27166</v>
      </c>
      <c r="H114" s="13">
        <f>'TRIBAL DISCRETIONARY'!F113</f>
        <v>643</v>
      </c>
      <c r="I114" s="13">
        <f t="shared" si="5"/>
        <v>26523</v>
      </c>
      <c r="J114" s="13">
        <f t="shared" si="7"/>
        <v>56121</v>
      </c>
    </row>
    <row r="115" spans="1:10" ht="12">
      <c r="A115" s="31" t="s">
        <v>353</v>
      </c>
      <c r="B115" s="13">
        <f>'TRIBAL MANDATORY'!D99</f>
        <v>10052</v>
      </c>
      <c r="C115" s="13">
        <f>'TRIBAL DISCRETIONARY'!C114</f>
        <v>20000</v>
      </c>
      <c r="D115" s="13">
        <f>'TRIBAL DISCRETIONARY'!D114</f>
        <v>2683</v>
      </c>
      <c r="E115" s="13">
        <f>'TRIBAL DISCRETIONARY'!E114</f>
        <v>22683</v>
      </c>
      <c r="F115" s="13">
        <f t="shared" si="4"/>
        <v>2488</v>
      </c>
      <c r="G115" s="13">
        <f t="shared" si="6"/>
        <v>22488</v>
      </c>
      <c r="H115" s="13">
        <f>'TRIBAL DISCRETIONARY'!F114</f>
        <v>550</v>
      </c>
      <c r="I115" s="13">
        <f t="shared" si="5"/>
        <v>21938</v>
      </c>
      <c r="J115" s="13">
        <f t="shared" si="7"/>
        <v>32540</v>
      </c>
    </row>
    <row r="116" spans="1:10" ht="12">
      <c r="A116" s="31" t="s">
        <v>354</v>
      </c>
      <c r="B116" s="13">
        <f>'TRIBAL MANDATORY'!D100</f>
        <v>33872</v>
      </c>
      <c r="C116" s="13">
        <f>'TRIBAL DISCRETIONARY'!C115</f>
        <v>20000</v>
      </c>
      <c r="D116" s="13">
        <f>'TRIBAL DISCRETIONARY'!D115</f>
        <v>9042</v>
      </c>
      <c r="E116" s="13">
        <f>'TRIBAL DISCRETIONARY'!E115</f>
        <v>29042</v>
      </c>
      <c r="F116" s="13">
        <f t="shared" si="4"/>
        <v>8384</v>
      </c>
      <c r="G116" s="13">
        <f t="shared" si="6"/>
        <v>28384</v>
      </c>
      <c r="H116" s="13">
        <f>'TRIBAL DISCRETIONARY'!F115</f>
        <v>668</v>
      </c>
      <c r="I116" s="13">
        <f t="shared" si="5"/>
        <v>27716</v>
      </c>
      <c r="J116" s="13">
        <f t="shared" si="7"/>
        <v>62256</v>
      </c>
    </row>
    <row r="117" spans="1:10" ht="12">
      <c r="A117" s="31" t="s">
        <v>355</v>
      </c>
      <c r="B117" s="13">
        <f>'TRIBAL MANDATORY'!D101</f>
        <v>44252</v>
      </c>
      <c r="C117" s="13">
        <f>'TRIBAL DISCRETIONARY'!C116</f>
        <v>20000</v>
      </c>
      <c r="D117" s="13">
        <f>'TRIBAL DISCRETIONARY'!D116</f>
        <v>11812</v>
      </c>
      <c r="E117" s="13">
        <f>'TRIBAL DISCRETIONARY'!E116</f>
        <v>31812</v>
      </c>
      <c r="F117" s="13">
        <f t="shared" si="4"/>
        <v>10952</v>
      </c>
      <c r="G117" s="13">
        <f t="shared" si="6"/>
        <v>30952</v>
      </c>
      <c r="H117" s="13">
        <f>'TRIBAL DISCRETIONARY'!F116</f>
        <v>719</v>
      </c>
      <c r="I117" s="13">
        <f t="shared" si="5"/>
        <v>30233</v>
      </c>
      <c r="J117" s="13">
        <f t="shared" si="7"/>
        <v>75204</v>
      </c>
    </row>
    <row r="118" spans="1:10" ht="12">
      <c r="A118" s="31" t="s">
        <v>356</v>
      </c>
      <c r="B118" s="13">
        <f>'TRIBAL MANDATORY'!D102</f>
        <v>51573</v>
      </c>
      <c r="C118" s="13">
        <f>'TRIBAL DISCRETIONARY'!C117</f>
        <v>20000</v>
      </c>
      <c r="D118" s="13">
        <f>'TRIBAL DISCRETIONARY'!D117</f>
        <v>13767</v>
      </c>
      <c r="E118" s="13">
        <f>'TRIBAL DISCRETIONARY'!E117</f>
        <v>33767</v>
      </c>
      <c r="F118" s="13">
        <f t="shared" si="4"/>
        <v>12764</v>
      </c>
      <c r="G118" s="13">
        <f t="shared" si="6"/>
        <v>32764</v>
      </c>
      <c r="H118" s="13">
        <f>'TRIBAL DISCRETIONARY'!F117</f>
        <v>755</v>
      </c>
      <c r="I118" s="13">
        <f t="shared" si="5"/>
        <v>32009</v>
      </c>
      <c r="J118" s="13">
        <f t="shared" si="7"/>
        <v>84337</v>
      </c>
    </row>
    <row r="119" spans="1:10" ht="12">
      <c r="A119" s="12" t="s">
        <v>357</v>
      </c>
      <c r="B119" s="13">
        <f>'TRIBAL MANDATORY'!D103</f>
      </c>
      <c r="C119" s="13">
        <f>'TRIBAL DISCRETIONARY'!C118</f>
        <v>0</v>
      </c>
      <c r="D119" s="13">
        <f>'TRIBAL DISCRETIONARY'!D118</f>
        <v>0</v>
      </c>
      <c r="E119" s="13">
        <f>'TRIBAL DISCRETIONARY'!E118</f>
        <v>0</v>
      </c>
      <c r="F119" s="13">
        <f t="shared" si="4"/>
        <v>0</v>
      </c>
      <c r="G119" s="13" t="s">
        <v>411</v>
      </c>
      <c r="H119" s="13">
        <f>'TRIBAL DISCRETIONARY'!F118</f>
      </c>
      <c r="I119" s="13">
        <f t="shared" si="5"/>
      </c>
      <c r="J119" s="13">
        <f t="shared" si="7"/>
      </c>
    </row>
    <row r="120" spans="1:10" ht="12">
      <c r="A120" s="31" t="s">
        <v>358</v>
      </c>
      <c r="B120" s="13">
        <f>'TRIBAL MANDATORY'!D104</f>
        <v>8523</v>
      </c>
      <c r="C120" s="13">
        <f>'TRIBAL DISCRETIONARY'!C119</f>
        <v>20000</v>
      </c>
      <c r="D120" s="13">
        <f>'TRIBAL DISCRETIONARY'!D119</f>
        <v>2275</v>
      </c>
      <c r="E120" s="13">
        <f>'TRIBAL DISCRETIONARY'!E119</f>
        <v>22275</v>
      </c>
      <c r="F120" s="13">
        <f t="shared" si="4"/>
        <v>2109</v>
      </c>
      <c r="G120" s="13">
        <f t="shared" si="6"/>
        <v>22109</v>
      </c>
      <c r="H120" s="13">
        <f>'TRIBAL DISCRETIONARY'!F119</f>
        <v>542</v>
      </c>
      <c r="I120" s="13">
        <f t="shared" si="5"/>
        <v>21567</v>
      </c>
      <c r="J120" s="13">
        <f t="shared" si="7"/>
        <v>30632</v>
      </c>
    </row>
    <row r="121" spans="1:10" ht="12">
      <c r="A121" s="12" t="s">
        <v>359</v>
      </c>
      <c r="B121" s="13">
        <f>'TRIBAL MANDATORY'!D105</f>
      </c>
      <c r="C121" s="13">
        <f>'TRIBAL DISCRETIONARY'!C120</f>
        <v>0</v>
      </c>
      <c r="D121" s="13">
        <f>'TRIBAL DISCRETIONARY'!D120</f>
        <v>0</v>
      </c>
      <c r="E121" s="13">
        <f>'TRIBAL DISCRETIONARY'!E120</f>
        <v>0</v>
      </c>
      <c r="F121" s="13">
        <f t="shared" si="4"/>
        <v>0</v>
      </c>
      <c r="G121" s="13" t="s">
        <v>411</v>
      </c>
      <c r="H121" s="13">
        <f>'TRIBAL DISCRETIONARY'!F120</f>
      </c>
      <c r="I121" s="13">
        <f t="shared" si="5"/>
      </c>
      <c r="J121" s="13">
        <f t="shared" si="7"/>
      </c>
    </row>
    <row r="122" spans="1:10" ht="12">
      <c r="A122" s="31" t="s">
        <v>360</v>
      </c>
      <c r="B122" s="13">
        <f>'TRIBAL MANDATORY'!D106</f>
        <v>32888</v>
      </c>
      <c r="C122" s="13">
        <f>'TRIBAL DISCRETIONARY'!C121</f>
        <v>20000</v>
      </c>
      <c r="D122" s="13">
        <f>'TRIBAL DISCRETIONARY'!D121</f>
        <v>8779</v>
      </c>
      <c r="E122" s="13">
        <f>'TRIBAL DISCRETIONARY'!E121</f>
        <v>28779</v>
      </c>
      <c r="F122" s="13">
        <f t="shared" si="4"/>
        <v>8140</v>
      </c>
      <c r="G122" s="13">
        <f t="shared" si="6"/>
        <v>28140</v>
      </c>
      <c r="H122" s="13">
        <f>'TRIBAL DISCRETIONARY'!F121</f>
        <v>663</v>
      </c>
      <c r="I122" s="13">
        <f t="shared" si="5"/>
        <v>27477</v>
      </c>
      <c r="J122" s="13">
        <f t="shared" si="7"/>
        <v>61028</v>
      </c>
    </row>
    <row r="123" spans="1:10" ht="12">
      <c r="A123" s="31" t="s">
        <v>361</v>
      </c>
      <c r="B123" s="13">
        <f>'TRIBAL MANDATORY'!D107</f>
        <v>43487</v>
      </c>
      <c r="C123" s="13">
        <f>'TRIBAL DISCRETIONARY'!C122</f>
        <v>20000</v>
      </c>
      <c r="D123" s="13">
        <f>'TRIBAL DISCRETIONARY'!D122</f>
        <v>11608</v>
      </c>
      <c r="E123" s="13">
        <f>'TRIBAL DISCRETIONARY'!E122</f>
        <v>31608</v>
      </c>
      <c r="F123" s="13">
        <f t="shared" si="4"/>
        <v>10763</v>
      </c>
      <c r="G123" s="13">
        <f t="shared" si="6"/>
        <v>30763</v>
      </c>
      <c r="H123" s="13">
        <f>'TRIBAL DISCRETIONARY'!F122</f>
        <v>715</v>
      </c>
      <c r="I123" s="13">
        <f t="shared" si="5"/>
        <v>30048</v>
      </c>
      <c r="J123" s="13">
        <f t="shared" si="7"/>
        <v>74250</v>
      </c>
    </row>
    <row r="124" spans="1:10" ht="12">
      <c r="A124" s="31" t="s">
        <v>362</v>
      </c>
      <c r="B124" s="13">
        <f>'TRIBAL MANDATORY'!D108</f>
        <v>28409</v>
      </c>
      <c r="C124" s="13">
        <f>'TRIBAL DISCRETIONARY'!C123</f>
        <v>20000</v>
      </c>
      <c r="D124" s="13">
        <f>'TRIBAL DISCRETIONARY'!D123</f>
        <v>7583</v>
      </c>
      <c r="E124" s="13">
        <f>'TRIBAL DISCRETIONARY'!E123</f>
        <v>27583</v>
      </c>
      <c r="F124" s="13">
        <f t="shared" si="4"/>
        <v>7031</v>
      </c>
      <c r="G124" s="13">
        <f t="shared" si="6"/>
        <v>27031</v>
      </c>
      <c r="H124" s="13">
        <f>'TRIBAL DISCRETIONARY'!F123</f>
        <v>640</v>
      </c>
      <c r="I124" s="13">
        <f t="shared" si="5"/>
        <v>26391</v>
      </c>
      <c r="J124" s="13">
        <f t="shared" si="7"/>
        <v>55440</v>
      </c>
    </row>
    <row r="125" spans="1:10" ht="12">
      <c r="A125" s="31" t="s">
        <v>363</v>
      </c>
      <c r="B125" s="13">
        <f>'TRIBAL MANDATORY'!D109</f>
        <v>26551</v>
      </c>
      <c r="C125" s="13">
        <f>'TRIBAL DISCRETIONARY'!C124</f>
        <v>20000</v>
      </c>
      <c r="D125" s="13">
        <f>'TRIBAL DISCRETIONARY'!D124</f>
        <v>7087</v>
      </c>
      <c r="E125" s="13">
        <f>'TRIBAL DISCRETIONARY'!E124</f>
        <v>27087</v>
      </c>
      <c r="F125" s="13">
        <f t="shared" si="4"/>
        <v>6571</v>
      </c>
      <c r="G125" s="13">
        <f t="shared" si="6"/>
        <v>26571</v>
      </c>
      <c r="H125" s="13">
        <f>'TRIBAL DISCRETIONARY'!F124</f>
        <v>631</v>
      </c>
      <c r="I125" s="13">
        <f t="shared" si="5"/>
        <v>25940</v>
      </c>
      <c r="J125" s="13">
        <f t="shared" si="7"/>
        <v>53122</v>
      </c>
    </row>
    <row r="126" spans="1:10" ht="12">
      <c r="A126" s="31" t="s">
        <v>364</v>
      </c>
      <c r="B126" s="13">
        <f>'TRIBAL MANDATORY'!D110</f>
        <v>15188</v>
      </c>
      <c r="C126" s="13">
        <f>'TRIBAL DISCRETIONARY'!C125</f>
        <v>20000</v>
      </c>
      <c r="D126" s="13">
        <f>'TRIBAL DISCRETIONARY'!D125</f>
        <v>4054</v>
      </c>
      <c r="E126" s="13">
        <f>'TRIBAL DISCRETIONARY'!E125</f>
        <v>24054</v>
      </c>
      <c r="F126" s="13">
        <f t="shared" si="4"/>
        <v>3759</v>
      </c>
      <c r="G126" s="13">
        <f t="shared" si="6"/>
        <v>23759</v>
      </c>
      <c r="H126" s="13">
        <f>'TRIBAL DISCRETIONARY'!F125</f>
        <v>575</v>
      </c>
      <c r="I126" s="13">
        <f t="shared" si="5"/>
        <v>23184</v>
      </c>
      <c r="J126" s="13">
        <f t="shared" si="7"/>
        <v>38947</v>
      </c>
    </row>
    <row r="127" spans="1:10" ht="12">
      <c r="A127" s="31" t="s">
        <v>365</v>
      </c>
      <c r="B127" s="13">
        <f>'TRIBAL MANDATORY'!D111</f>
        <v>55725</v>
      </c>
      <c r="C127" s="13">
        <f>'TRIBAL DISCRETIONARY'!C126</f>
        <v>20000</v>
      </c>
      <c r="D127" s="13">
        <f>'TRIBAL DISCRETIONARY'!D126</f>
        <v>14875</v>
      </c>
      <c r="E127" s="13">
        <f>'TRIBAL DISCRETIONARY'!E126</f>
        <v>34875</v>
      </c>
      <c r="F127" s="13">
        <f t="shared" si="4"/>
        <v>13792</v>
      </c>
      <c r="G127" s="13">
        <f t="shared" si="6"/>
        <v>33792</v>
      </c>
      <c r="H127" s="13">
        <f>'TRIBAL DISCRETIONARY'!F126</f>
        <v>776</v>
      </c>
      <c r="I127" s="13">
        <f t="shared" si="5"/>
        <v>33016</v>
      </c>
      <c r="J127" s="13">
        <f t="shared" si="7"/>
        <v>89517</v>
      </c>
    </row>
    <row r="128" spans="1:10" ht="12">
      <c r="A128" s="31" t="s">
        <v>366</v>
      </c>
      <c r="B128" s="13">
        <f>'TRIBAL MANDATORY'!D112</f>
        <v>332709</v>
      </c>
      <c r="C128" s="13">
        <f>'TRIBAL DISCRETIONARY'!C127</f>
        <v>20000</v>
      </c>
      <c r="D128" s="13">
        <f>'TRIBAL DISCRETIONARY'!D127</f>
        <v>88812</v>
      </c>
      <c r="E128" s="13">
        <f>'TRIBAL DISCRETIONARY'!E127</f>
        <v>108812</v>
      </c>
      <c r="F128" s="13">
        <f t="shared" si="4"/>
        <v>82345</v>
      </c>
      <c r="G128" s="13">
        <f t="shared" si="6"/>
        <v>102345</v>
      </c>
      <c r="H128" s="13">
        <f>'TRIBAL DISCRETIONARY'!F127</f>
        <v>2145</v>
      </c>
      <c r="I128" s="13">
        <f t="shared" si="5"/>
        <v>100200</v>
      </c>
      <c r="J128" s="13">
        <f t="shared" si="7"/>
        <v>435054</v>
      </c>
    </row>
    <row r="129" spans="1:10" ht="12">
      <c r="A129" s="12" t="s">
        <v>367</v>
      </c>
      <c r="B129" s="13">
        <f>'TRIBAL MANDATORY'!D113</f>
      </c>
      <c r="C129" s="13">
        <f>'TRIBAL DISCRETIONARY'!C128</f>
        <v>0</v>
      </c>
      <c r="D129" s="13">
        <f>'TRIBAL DISCRETIONARY'!D128</f>
        <v>0</v>
      </c>
      <c r="E129" s="13">
        <f>'TRIBAL DISCRETIONARY'!E128</f>
        <v>0</v>
      </c>
      <c r="F129" s="13">
        <f t="shared" si="4"/>
        <v>0</v>
      </c>
      <c r="G129" s="13" t="s">
        <v>411</v>
      </c>
      <c r="H129" s="13">
        <f>'TRIBAL DISCRETIONARY'!F128</f>
      </c>
      <c r="I129" s="13">
        <f t="shared" si="5"/>
      </c>
      <c r="J129" s="13">
        <f t="shared" si="7"/>
      </c>
    </row>
    <row r="130" spans="1:10" ht="12">
      <c r="A130" s="31" t="s">
        <v>368</v>
      </c>
      <c r="B130" s="13">
        <f>'TRIBAL MANDATORY'!D114</f>
        <v>65449</v>
      </c>
      <c r="C130" s="13">
        <f>'TRIBAL DISCRETIONARY'!C129</f>
        <v>20000</v>
      </c>
      <c r="D130" s="13">
        <f>'TRIBAL DISCRETIONARY'!D129</f>
        <v>17471</v>
      </c>
      <c r="E130" s="13">
        <f>'TRIBAL DISCRETIONARY'!E129</f>
        <v>37471</v>
      </c>
      <c r="F130" s="13">
        <f t="shared" si="4"/>
        <v>16199</v>
      </c>
      <c r="G130" s="13">
        <f t="shared" si="6"/>
        <v>36199</v>
      </c>
      <c r="H130" s="13">
        <f>'TRIBAL DISCRETIONARY'!F129</f>
        <v>824</v>
      </c>
      <c r="I130" s="13">
        <f t="shared" si="5"/>
        <v>35375</v>
      </c>
      <c r="J130" s="13">
        <f t="shared" si="7"/>
        <v>101648</v>
      </c>
    </row>
    <row r="131" spans="1:10" ht="12">
      <c r="A131" s="31" t="s">
        <v>415</v>
      </c>
      <c r="B131" s="13">
        <f>'TRIBAL MANDATORY'!D115</f>
        <v>264856</v>
      </c>
      <c r="C131" s="13">
        <f>'TRIBAL DISCRETIONARY'!C130</f>
        <v>20000</v>
      </c>
      <c r="D131" s="13">
        <f>'TRIBAL DISCRETIONARY'!D130</f>
        <v>70700</v>
      </c>
      <c r="E131" s="13">
        <f>'TRIBAL DISCRETIONARY'!E130</f>
        <v>90700</v>
      </c>
      <c r="F131" s="13">
        <f t="shared" si="4"/>
        <v>65552</v>
      </c>
      <c r="G131" s="13">
        <f t="shared" si="6"/>
        <v>85552</v>
      </c>
      <c r="H131" s="13">
        <f>'TRIBAL DISCRETIONARY'!F130</f>
        <v>1810</v>
      </c>
      <c r="I131" s="13">
        <f t="shared" si="5"/>
        <v>83742</v>
      </c>
      <c r="J131" s="13">
        <f t="shared" si="7"/>
        <v>350408</v>
      </c>
    </row>
    <row r="132" spans="1:10" ht="12">
      <c r="A132" s="31" t="s">
        <v>416</v>
      </c>
      <c r="B132" s="13">
        <f>'TRIBAL MANDATORY'!D116</f>
        <v>11145</v>
      </c>
      <c r="C132" s="13">
        <f>'TRIBAL DISCRETIONARY'!C131</f>
        <v>20000</v>
      </c>
      <c r="D132" s="13">
        <f>'TRIBAL DISCRETIONARY'!D131</f>
        <v>2975</v>
      </c>
      <c r="E132" s="13">
        <f>'TRIBAL DISCRETIONARY'!E131</f>
        <v>22975</v>
      </c>
      <c r="F132" s="13">
        <f t="shared" si="4"/>
        <v>2758</v>
      </c>
      <c r="G132" s="13">
        <f t="shared" si="6"/>
        <v>22758</v>
      </c>
      <c r="H132" s="13">
        <f>'TRIBAL DISCRETIONARY'!F131</f>
        <v>555</v>
      </c>
      <c r="I132" s="13">
        <f t="shared" si="5"/>
        <v>22203</v>
      </c>
      <c r="J132" s="13">
        <f t="shared" si="7"/>
        <v>33903</v>
      </c>
    </row>
    <row r="133" spans="1:10" ht="12">
      <c r="A133" s="31" t="s">
        <v>417</v>
      </c>
      <c r="B133" s="13">
        <f>'TRIBAL MANDATORY'!D117</f>
        <v>431265</v>
      </c>
      <c r="C133" s="13">
        <f>'TRIBAL DISCRETIONARY'!C132</f>
        <v>20000</v>
      </c>
      <c r="D133" s="13">
        <f>'TRIBAL DISCRETIONARY'!D132</f>
        <v>115121</v>
      </c>
      <c r="E133" s="13">
        <f>'TRIBAL DISCRETIONARY'!E132</f>
        <v>135121</v>
      </c>
      <c r="F133" s="13">
        <f t="shared" si="4"/>
        <v>106738</v>
      </c>
      <c r="G133" s="13">
        <f t="shared" si="6"/>
        <v>126738</v>
      </c>
      <c r="H133" s="13">
        <f>'TRIBAL DISCRETIONARY'!F132</f>
        <v>2633</v>
      </c>
      <c r="I133" s="13">
        <f t="shared" si="5"/>
        <v>124105</v>
      </c>
      <c r="J133" s="13">
        <f t="shared" si="7"/>
        <v>558003</v>
      </c>
    </row>
    <row r="134" spans="1:10" ht="12">
      <c r="A134" s="31" t="s">
        <v>372</v>
      </c>
      <c r="B134" s="13">
        <f>'TRIBAL MANDATORY'!D118</f>
        <v>82494</v>
      </c>
      <c r="C134" s="13">
        <f>'TRIBAL DISCRETIONARY'!C133</f>
        <v>20000</v>
      </c>
      <c r="D134" s="13">
        <f>'TRIBAL DISCRETIONARY'!D133</f>
        <v>22021</v>
      </c>
      <c r="E134" s="13">
        <f>'TRIBAL DISCRETIONARY'!E133</f>
        <v>42021</v>
      </c>
      <c r="F134" s="13">
        <f t="shared" si="4"/>
        <v>20417</v>
      </c>
      <c r="G134" s="13">
        <f t="shared" si="6"/>
        <v>40417</v>
      </c>
      <c r="H134" s="13">
        <f>'TRIBAL DISCRETIONARY'!F133</f>
        <v>908</v>
      </c>
      <c r="I134" s="13">
        <f t="shared" si="5"/>
        <v>39509</v>
      </c>
      <c r="J134" s="13">
        <f t="shared" si="7"/>
        <v>122911</v>
      </c>
    </row>
    <row r="135" spans="1:10" ht="12">
      <c r="A135" s="31" t="s">
        <v>418</v>
      </c>
      <c r="B135" s="13">
        <f>'TRIBAL MANDATORY'!D119</f>
        <v>268680</v>
      </c>
      <c r="C135" s="13">
        <f>'TRIBAL DISCRETIONARY'!C134</f>
        <v>20000</v>
      </c>
      <c r="D135" s="13">
        <f>'TRIBAL DISCRETIONARY'!D134</f>
        <v>71721</v>
      </c>
      <c r="E135" s="13">
        <f>'TRIBAL DISCRETIONARY'!E134</f>
        <v>91721</v>
      </c>
      <c r="F135" s="13">
        <f t="shared" si="4"/>
        <v>66498</v>
      </c>
      <c r="G135" s="13">
        <f t="shared" si="6"/>
        <v>86498</v>
      </c>
      <c r="H135" s="13">
        <f>'TRIBAL DISCRETIONARY'!F134</f>
        <v>1829</v>
      </c>
      <c r="I135" s="13">
        <f t="shared" si="5"/>
        <v>84669</v>
      </c>
      <c r="J135" s="13">
        <f t="shared" si="7"/>
        <v>355178</v>
      </c>
    </row>
    <row r="136" spans="1:10" ht="12">
      <c r="A136" s="31" t="s">
        <v>374</v>
      </c>
      <c r="B136" s="13">
        <f>'TRIBAL MANDATORY'!D120</f>
        <v>21962</v>
      </c>
      <c r="C136" s="13">
        <f>'TRIBAL DISCRETIONARY'!C135</f>
        <v>20000</v>
      </c>
      <c r="D136" s="13">
        <f>'TRIBAL DISCRETIONARY'!D135</f>
        <v>5862</v>
      </c>
      <c r="E136" s="13">
        <f>'TRIBAL DISCRETIONARY'!E135</f>
        <v>25862</v>
      </c>
      <c r="F136" s="13">
        <f t="shared" si="4"/>
        <v>5435</v>
      </c>
      <c r="G136" s="13">
        <f t="shared" si="6"/>
        <v>25435</v>
      </c>
      <c r="H136" s="13">
        <f>'TRIBAL DISCRETIONARY'!F135</f>
        <v>609</v>
      </c>
      <c r="I136" s="13">
        <f t="shared" si="5"/>
        <v>24826</v>
      </c>
      <c r="J136" s="13">
        <f t="shared" si="7"/>
        <v>47397</v>
      </c>
    </row>
    <row r="137" spans="1:10" ht="12">
      <c r="A137" s="14" t="s">
        <v>419</v>
      </c>
      <c r="B137" s="13">
        <f>'TRIBAL MANDATORY'!D121</f>
        <v>9287</v>
      </c>
      <c r="C137" s="13">
        <f>'TRIBAL DISCRETIONARY'!C136</f>
        <v>20000</v>
      </c>
      <c r="D137" s="13">
        <f>'TRIBAL DISCRETIONARY'!D136</f>
        <v>2479</v>
      </c>
      <c r="E137" s="13">
        <f>'TRIBAL DISCRETIONARY'!E136</f>
        <v>22479</v>
      </c>
      <c r="F137" s="13">
        <f t="shared" si="4"/>
        <v>2298</v>
      </c>
      <c r="G137" s="13">
        <f t="shared" si="6"/>
        <v>22298</v>
      </c>
      <c r="H137" s="13">
        <f>'TRIBAL DISCRETIONARY'!F136</f>
        <v>546</v>
      </c>
      <c r="I137" s="13">
        <f t="shared" si="5"/>
        <v>21752</v>
      </c>
      <c r="J137" s="13">
        <f t="shared" si="7"/>
        <v>31585</v>
      </c>
    </row>
    <row r="138" spans="1:10" ht="12">
      <c r="A138" s="31" t="s">
        <v>420</v>
      </c>
      <c r="B138" s="13">
        <f>'TRIBAL MANDATORY'!D122</f>
        <v>348443</v>
      </c>
      <c r="C138" s="13">
        <f>'TRIBAL DISCRETIONARY'!C137</f>
        <v>20000</v>
      </c>
      <c r="D138" s="13">
        <f>'TRIBAL DISCRETIONARY'!D137</f>
        <v>93012</v>
      </c>
      <c r="E138" s="13">
        <f>'TRIBAL DISCRETIONARY'!E137</f>
        <v>113012</v>
      </c>
      <c r="F138" s="13">
        <f t="shared" si="4"/>
        <v>86239</v>
      </c>
      <c r="G138" s="13">
        <f t="shared" si="6"/>
        <v>106239</v>
      </c>
      <c r="H138" s="13">
        <f>'TRIBAL DISCRETIONARY'!F137</f>
        <v>2223</v>
      </c>
      <c r="I138" s="13">
        <f t="shared" si="5"/>
        <v>104016</v>
      </c>
      <c r="J138" s="13">
        <f t="shared" si="7"/>
        <v>454682</v>
      </c>
    </row>
    <row r="139" spans="1:10" ht="12">
      <c r="A139" s="31" t="s">
        <v>377</v>
      </c>
      <c r="B139" s="13">
        <f>'TRIBAL MANDATORY'!D123</f>
        <v>22399</v>
      </c>
      <c r="C139" s="13">
        <f>'TRIBAL DISCRETIONARY'!C138</f>
        <v>20000</v>
      </c>
      <c r="D139" s="13">
        <f>'TRIBAL DISCRETIONARY'!D138</f>
        <v>5979</v>
      </c>
      <c r="E139" s="13">
        <f>'TRIBAL DISCRETIONARY'!E138</f>
        <v>25979</v>
      </c>
      <c r="F139" s="13">
        <f t="shared" si="4"/>
        <v>5544</v>
      </c>
      <c r="G139" s="13">
        <f t="shared" si="6"/>
        <v>25544</v>
      </c>
      <c r="H139" s="13">
        <f>'TRIBAL DISCRETIONARY'!F138</f>
        <v>611</v>
      </c>
      <c r="I139" s="13">
        <f t="shared" si="5"/>
        <v>24933</v>
      </c>
      <c r="J139" s="13">
        <f t="shared" si="7"/>
        <v>47943</v>
      </c>
    </row>
    <row r="140" spans="1:10" ht="12">
      <c r="A140" s="31" t="s">
        <v>378</v>
      </c>
      <c r="B140" s="13">
        <f>'TRIBAL MANDATORY'!D124</f>
        <v>32561</v>
      </c>
      <c r="C140" s="13">
        <f>'TRIBAL DISCRETIONARY'!C139</f>
        <v>20000</v>
      </c>
      <c r="D140" s="13">
        <f>'TRIBAL DISCRETIONARY'!D139</f>
        <v>8692</v>
      </c>
      <c r="E140" s="13">
        <f>'TRIBAL DISCRETIONARY'!E139</f>
        <v>28692</v>
      </c>
      <c r="F140" s="13">
        <f aca="true" t="shared" si="8" ref="F140:F203">ROUND(D140/$D$299*12732240,0)</f>
        <v>8059</v>
      </c>
      <c r="G140" s="13">
        <f t="shared" si="6"/>
        <v>28059</v>
      </c>
      <c r="H140" s="13">
        <f>'TRIBAL DISCRETIONARY'!F139</f>
        <v>661</v>
      </c>
      <c r="I140" s="13">
        <f aca="true" t="shared" si="9" ref="I140:I203">IF(H140&lt;&gt;"",G140-H140,"")</f>
        <v>27398</v>
      </c>
      <c r="J140" s="13">
        <f t="shared" si="7"/>
        <v>60620</v>
      </c>
    </row>
    <row r="141" spans="1:10" ht="12">
      <c r="A141" s="12" t="s">
        <v>379</v>
      </c>
      <c r="B141" s="13">
        <f>'TRIBAL MANDATORY'!D125</f>
      </c>
      <c r="C141" s="13">
        <f>'TRIBAL DISCRETIONARY'!C140</f>
        <v>0</v>
      </c>
      <c r="D141" s="13">
        <f>'TRIBAL DISCRETIONARY'!D140</f>
        <v>0</v>
      </c>
      <c r="E141" s="13">
        <f>'TRIBAL DISCRETIONARY'!E140</f>
        <v>0</v>
      </c>
      <c r="F141" s="13">
        <f t="shared" si="8"/>
        <v>0</v>
      </c>
      <c r="G141" s="13" t="s">
        <v>411</v>
      </c>
      <c r="H141" s="13">
        <f>'TRIBAL DISCRETIONARY'!F140</f>
      </c>
      <c r="I141" s="13">
        <f t="shared" si="9"/>
      </c>
      <c r="J141" s="13">
        <f aca="true" t="shared" si="10" ref="J141:J204">IF(I141&lt;&gt;"",B141+G141,"")</f>
      </c>
    </row>
    <row r="142" spans="1:10" ht="12">
      <c r="A142" s="31" t="s">
        <v>380</v>
      </c>
      <c r="B142" s="13">
        <f>'TRIBAL MANDATORY'!D126</f>
        <v>282229</v>
      </c>
      <c r="C142" s="13">
        <f>'TRIBAL DISCRETIONARY'!C141</f>
        <v>20000</v>
      </c>
      <c r="D142" s="13">
        <f>'TRIBAL DISCRETIONARY'!D141</f>
        <v>75337</v>
      </c>
      <c r="E142" s="13">
        <f>'TRIBAL DISCRETIONARY'!E141</f>
        <v>95337</v>
      </c>
      <c r="F142" s="13">
        <f t="shared" si="8"/>
        <v>69851</v>
      </c>
      <c r="G142" s="13">
        <f aca="true" t="shared" si="11" ref="G142:G204">C142+F142</f>
        <v>89851</v>
      </c>
      <c r="H142" s="13">
        <f>'TRIBAL DISCRETIONARY'!F141</f>
        <v>1896</v>
      </c>
      <c r="I142" s="13">
        <f t="shared" si="9"/>
        <v>87955</v>
      </c>
      <c r="J142" s="13">
        <f t="shared" si="10"/>
        <v>372080</v>
      </c>
    </row>
    <row r="143" spans="1:10" ht="12">
      <c r="A143" s="12" t="s">
        <v>381</v>
      </c>
      <c r="B143" s="13">
        <f>'TRIBAL MANDATORY'!D127</f>
      </c>
      <c r="C143" s="13">
        <f>'TRIBAL DISCRETIONARY'!C142</f>
        <v>0</v>
      </c>
      <c r="D143" s="13">
        <f>'TRIBAL DISCRETIONARY'!D142</f>
        <v>0</v>
      </c>
      <c r="E143" s="13">
        <f>'TRIBAL DISCRETIONARY'!E142</f>
        <v>0</v>
      </c>
      <c r="F143" s="13">
        <f t="shared" si="8"/>
        <v>0</v>
      </c>
      <c r="G143" s="13" t="s">
        <v>411</v>
      </c>
      <c r="H143" s="13">
        <f>'TRIBAL DISCRETIONARY'!F142</f>
      </c>
      <c r="I143" s="13">
        <f t="shared" si="9"/>
      </c>
      <c r="J143" s="13">
        <f t="shared" si="10"/>
      </c>
    </row>
    <row r="144" spans="1:10" ht="12">
      <c r="A144" s="31" t="s">
        <v>382</v>
      </c>
      <c r="B144" s="13">
        <f>'TRIBAL MANDATORY'!D128</f>
        <v>297417</v>
      </c>
      <c r="C144" s="13">
        <f>'TRIBAL DISCRETIONARY'!C143</f>
        <v>20000</v>
      </c>
      <c r="D144" s="13">
        <f>'TRIBAL DISCRETIONARY'!D143</f>
        <v>79392</v>
      </c>
      <c r="E144" s="13">
        <f>'TRIBAL DISCRETIONARY'!E143</f>
        <v>99392</v>
      </c>
      <c r="F144" s="13">
        <f t="shared" si="8"/>
        <v>73611</v>
      </c>
      <c r="G144" s="13">
        <f t="shared" si="11"/>
        <v>93611</v>
      </c>
      <c r="H144" s="13">
        <f>'TRIBAL DISCRETIONARY'!F143</f>
        <v>1971</v>
      </c>
      <c r="I144" s="13">
        <f t="shared" si="9"/>
        <v>91640</v>
      </c>
      <c r="J144" s="13">
        <f t="shared" si="10"/>
        <v>391028</v>
      </c>
    </row>
    <row r="145" spans="1:10" ht="12">
      <c r="A145" s="31" t="s">
        <v>383</v>
      </c>
      <c r="B145" s="13">
        <f>'TRIBAL MANDATORY'!D129</f>
        <v>126309</v>
      </c>
      <c r="C145" s="13">
        <f>'TRIBAL DISCRETIONARY'!C144</f>
        <v>20000</v>
      </c>
      <c r="D145" s="13">
        <f>'TRIBAL DISCRETIONARY'!D144</f>
        <v>33717</v>
      </c>
      <c r="E145" s="13">
        <f>'TRIBAL DISCRETIONARY'!E144</f>
        <v>53717</v>
      </c>
      <c r="F145" s="13">
        <f t="shared" si="8"/>
        <v>31262</v>
      </c>
      <c r="G145" s="13">
        <f t="shared" si="11"/>
        <v>51262</v>
      </c>
      <c r="H145" s="13">
        <f>'TRIBAL DISCRETIONARY'!F144</f>
        <v>1125</v>
      </c>
      <c r="I145" s="13">
        <f t="shared" si="9"/>
        <v>50137</v>
      </c>
      <c r="J145" s="13">
        <f t="shared" si="10"/>
        <v>177571</v>
      </c>
    </row>
    <row r="146" spans="1:10" ht="12">
      <c r="A146" s="31" t="s">
        <v>421</v>
      </c>
      <c r="B146" s="13">
        <f>'TRIBAL MANDATORY'!D130</f>
        <v>367892</v>
      </c>
      <c r="C146" s="13">
        <f>'TRIBAL DISCRETIONARY'!C145</f>
        <v>20000</v>
      </c>
      <c r="D146" s="13">
        <f>'TRIBAL DISCRETIONARY'!D145</f>
        <v>98204</v>
      </c>
      <c r="E146" s="13">
        <f>'TRIBAL DISCRETIONARY'!E145</f>
        <v>118204</v>
      </c>
      <c r="F146" s="13">
        <f t="shared" si="8"/>
        <v>91053</v>
      </c>
      <c r="G146" s="13">
        <f t="shared" si="11"/>
        <v>111053</v>
      </c>
      <c r="H146" s="13">
        <f>'TRIBAL DISCRETIONARY'!F145</f>
        <v>2319</v>
      </c>
      <c r="I146" s="13">
        <f t="shared" si="9"/>
        <v>108734</v>
      </c>
      <c r="J146" s="13">
        <f t="shared" si="10"/>
        <v>478945</v>
      </c>
    </row>
    <row r="147" spans="1:10" ht="12">
      <c r="A147" s="31" t="s">
        <v>385</v>
      </c>
      <c r="B147" s="13">
        <f>'TRIBAL MANDATORY'!D131</f>
        <v>431921</v>
      </c>
      <c r="C147" s="13">
        <f>'TRIBAL DISCRETIONARY'!C146</f>
        <v>20000</v>
      </c>
      <c r="D147" s="13">
        <f>'TRIBAL DISCRETIONARY'!D146</f>
        <v>115296</v>
      </c>
      <c r="E147" s="13">
        <f>'TRIBAL DISCRETIONARY'!E146</f>
        <v>135296</v>
      </c>
      <c r="F147" s="13">
        <f t="shared" si="8"/>
        <v>106900</v>
      </c>
      <c r="G147" s="13">
        <f t="shared" si="11"/>
        <v>126900</v>
      </c>
      <c r="H147" s="13">
        <f>'TRIBAL DISCRETIONARY'!F146</f>
        <v>2636</v>
      </c>
      <c r="I147" s="13">
        <f t="shared" si="9"/>
        <v>124264</v>
      </c>
      <c r="J147" s="13">
        <f t="shared" si="10"/>
        <v>558821</v>
      </c>
    </row>
    <row r="148" spans="1:10" ht="12">
      <c r="A148" s="31" t="s">
        <v>386</v>
      </c>
      <c r="B148" s="13">
        <f>'TRIBAL MANDATORY'!D132</f>
        <v>296324</v>
      </c>
      <c r="C148" s="13">
        <f>'TRIBAL DISCRETIONARY'!C147</f>
        <v>20000</v>
      </c>
      <c r="D148" s="13">
        <f>'TRIBAL DISCRETIONARY'!D147</f>
        <v>79100</v>
      </c>
      <c r="E148" s="13">
        <f>'TRIBAL DISCRETIONARY'!E147</f>
        <v>99100</v>
      </c>
      <c r="F148" s="13">
        <f t="shared" si="8"/>
        <v>73340</v>
      </c>
      <c r="G148" s="13">
        <f t="shared" si="11"/>
        <v>93340</v>
      </c>
      <c r="H148" s="13">
        <f>'TRIBAL DISCRETIONARY'!F147</f>
        <v>1965</v>
      </c>
      <c r="I148" s="13">
        <f t="shared" si="9"/>
        <v>91375</v>
      </c>
      <c r="J148" s="13">
        <f t="shared" si="10"/>
        <v>389664</v>
      </c>
    </row>
    <row r="149" spans="1:10" ht="12">
      <c r="A149" s="31" t="s">
        <v>387</v>
      </c>
      <c r="B149" s="13">
        <f>'TRIBAL MANDATORY'!D133</f>
        <v>330196</v>
      </c>
      <c r="C149" s="13">
        <f>'TRIBAL DISCRETIONARY'!C148</f>
        <v>20000</v>
      </c>
      <c r="D149" s="13">
        <f>'TRIBAL DISCRETIONARY'!D148</f>
        <v>88142</v>
      </c>
      <c r="E149" s="13">
        <f>'TRIBAL DISCRETIONARY'!E148</f>
        <v>108142</v>
      </c>
      <c r="F149" s="13">
        <f t="shared" si="8"/>
        <v>81723</v>
      </c>
      <c r="G149" s="13">
        <f t="shared" si="11"/>
        <v>101723</v>
      </c>
      <c r="H149" s="13">
        <f>'TRIBAL DISCRETIONARY'!F148</f>
        <v>2133</v>
      </c>
      <c r="I149" s="13">
        <f t="shared" si="9"/>
        <v>99590</v>
      </c>
      <c r="J149" s="13">
        <f t="shared" si="10"/>
        <v>431919</v>
      </c>
    </row>
    <row r="150" spans="1:10" ht="12">
      <c r="A150" s="31" t="s">
        <v>388</v>
      </c>
      <c r="B150" s="13">
        <f>'TRIBAL MANDATORY'!D134</f>
        <v>211317</v>
      </c>
      <c r="C150" s="13">
        <f>'TRIBAL DISCRETIONARY'!C149</f>
        <v>20000</v>
      </c>
      <c r="D150" s="13">
        <f>'TRIBAL DISCRETIONARY'!D149</f>
        <v>56408</v>
      </c>
      <c r="E150" s="13">
        <f>'TRIBAL DISCRETIONARY'!E149</f>
        <v>76408</v>
      </c>
      <c r="F150" s="13">
        <f t="shared" si="8"/>
        <v>52300</v>
      </c>
      <c r="G150" s="13">
        <f t="shared" si="11"/>
        <v>72300</v>
      </c>
      <c r="H150" s="13">
        <f>'TRIBAL DISCRETIONARY'!F149</f>
        <v>1545</v>
      </c>
      <c r="I150" s="13">
        <f t="shared" si="9"/>
        <v>70755</v>
      </c>
      <c r="J150" s="13">
        <f t="shared" si="10"/>
        <v>283617</v>
      </c>
    </row>
    <row r="151" spans="1:10" ht="12">
      <c r="A151" s="12" t="s">
        <v>68</v>
      </c>
      <c r="B151" s="13">
        <f>'TRIBAL MANDATORY'!D135</f>
      </c>
      <c r="C151" s="13">
        <f>'TRIBAL DISCRETIONARY'!C150</f>
        <v>0</v>
      </c>
      <c r="D151" s="13">
        <f>'TRIBAL DISCRETIONARY'!D150</f>
        <v>0</v>
      </c>
      <c r="E151" s="13">
        <f>'TRIBAL DISCRETIONARY'!E150</f>
        <v>0</v>
      </c>
      <c r="F151" s="13">
        <f t="shared" si="8"/>
        <v>0</v>
      </c>
      <c r="G151" s="13" t="s">
        <v>411</v>
      </c>
      <c r="H151" s="13">
        <f>'TRIBAL DISCRETIONARY'!F150</f>
      </c>
      <c r="I151" s="13">
        <f t="shared" si="9"/>
      </c>
      <c r="J151" s="13">
        <f t="shared" si="10"/>
      </c>
    </row>
    <row r="152" spans="1:10" ht="12">
      <c r="A152" s="31" t="s">
        <v>422</v>
      </c>
      <c r="B152" s="13">
        <f>'TRIBAL MANDATORY'!D136</f>
        <v>74081</v>
      </c>
      <c r="C152" s="13">
        <f>'TRIBAL DISCRETIONARY'!C151</f>
        <v>20000</v>
      </c>
      <c r="D152" s="13">
        <f>'TRIBAL DISCRETIONARY'!D151</f>
        <v>19775</v>
      </c>
      <c r="E152" s="13">
        <f>'TRIBAL DISCRETIONARY'!E151</f>
        <v>39775</v>
      </c>
      <c r="F152" s="13">
        <f t="shared" si="8"/>
        <v>18335</v>
      </c>
      <c r="G152" s="13">
        <f t="shared" si="11"/>
        <v>38335</v>
      </c>
      <c r="H152" s="13">
        <f>'TRIBAL DISCRETIONARY'!F151</f>
        <v>866</v>
      </c>
      <c r="I152" s="13">
        <f t="shared" si="9"/>
        <v>37469</v>
      </c>
      <c r="J152" s="13">
        <f t="shared" si="10"/>
        <v>112416</v>
      </c>
    </row>
    <row r="153" spans="1:10" ht="12">
      <c r="A153" s="31" t="s">
        <v>70</v>
      </c>
      <c r="B153" s="13">
        <f>'TRIBAL MANDATORY'!D137</f>
        <v>26114</v>
      </c>
      <c r="C153" s="13">
        <f>'TRIBAL DISCRETIONARY'!C152</f>
        <v>20000</v>
      </c>
      <c r="D153" s="13">
        <f>'TRIBAL DISCRETIONARY'!D152</f>
        <v>6971</v>
      </c>
      <c r="E153" s="13">
        <f>'TRIBAL DISCRETIONARY'!E152</f>
        <v>26971</v>
      </c>
      <c r="F153" s="13">
        <f t="shared" si="8"/>
        <v>6463</v>
      </c>
      <c r="G153" s="13">
        <f t="shared" si="11"/>
        <v>26463</v>
      </c>
      <c r="H153" s="13">
        <f>'TRIBAL DISCRETIONARY'!F152</f>
        <v>629</v>
      </c>
      <c r="I153" s="13">
        <f t="shared" si="9"/>
        <v>25834</v>
      </c>
      <c r="J153" s="13">
        <f t="shared" si="10"/>
        <v>52577</v>
      </c>
    </row>
    <row r="154" spans="1:10" ht="12">
      <c r="A154" s="31" t="s">
        <v>423</v>
      </c>
      <c r="B154" s="13">
        <f>'TRIBAL MANDATORY'!D138</f>
        <v>22727</v>
      </c>
      <c r="C154" s="13">
        <f>'TRIBAL DISCRETIONARY'!C153</f>
        <v>20000</v>
      </c>
      <c r="D154" s="13">
        <f>'TRIBAL DISCRETIONARY'!D153</f>
        <v>6067</v>
      </c>
      <c r="E154" s="13">
        <f>'TRIBAL DISCRETIONARY'!E153</f>
        <v>26067</v>
      </c>
      <c r="F154" s="13">
        <f t="shared" si="8"/>
        <v>5625</v>
      </c>
      <c r="G154" s="13">
        <f t="shared" si="11"/>
        <v>25625</v>
      </c>
      <c r="H154" s="13">
        <f>'TRIBAL DISCRETIONARY'!F153</f>
        <v>612</v>
      </c>
      <c r="I154" s="13">
        <f t="shared" si="9"/>
        <v>25013</v>
      </c>
      <c r="J154" s="13">
        <f t="shared" si="10"/>
        <v>48352</v>
      </c>
    </row>
    <row r="155" spans="1:10" ht="12">
      <c r="A155" s="31" t="s">
        <v>424</v>
      </c>
      <c r="B155" s="13">
        <f>'TRIBAL MANDATORY'!D139</f>
        <v>105877</v>
      </c>
      <c r="C155" s="13">
        <f>'TRIBAL DISCRETIONARY'!C154</f>
        <v>20000</v>
      </c>
      <c r="D155" s="13">
        <f>'TRIBAL DISCRETIONARY'!D154</f>
        <v>28262</v>
      </c>
      <c r="E155" s="13">
        <f>'TRIBAL DISCRETIONARY'!E154</f>
        <v>48262</v>
      </c>
      <c r="F155" s="13">
        <f t="shared" si="8"/>
        <v>26204</v>
      </c>
      <c r="G155" s="13">
        <f t="shared" si="11"/>
        <v>46204</v>
      </c>
      <c r="H155" s="13">
        <f>'TRIBAL DISCRETIONARY'!F154</f>
        <v>1024</v>
      </c>
      <c r="I155" s="13">
        <f t="shared" si="9"/>
        <v>45180</v>
      </c>
      <c r="J155" s="13">
        <f t="shared" si="10"/>
        <v>152081</v>
      </c>
    </row>
    <row r="156" spans="1:10" ht="12">
      <c r="A156" s="12" t="s">
        <v>73</v>
      </c>
      <c r="B156" s="13">
        <f>'TRIBAL MANDATORY'!D140</f>
      </c>
      <c r="C156" s="13">
        <f>'TRIBAL DISCRETIONARY'!C155</f>
        <v>0</v>
      </c>
      <c r="D156" s="13">
        <f>'TRIBAL DISCRETIONARY'!D155</f>
        <v>0</v>
      </c>
      <c r="E156" s="13">
        <f>'TRIBAL DISCRETIONARY'!E155</f>
        <v>0</v>
      </c>
      <c r="F156" s="13">
        <f t="shared" si="8"/>
        <v>0</v>
      </c>
      <c r="G156" s="13" t="s">
        <v>411</v>
      </c>
      <c r="H156" s="13">
        <f>'TRIBAL DISCRETIONARY'!F155</f>
      </c>
      <c r="I156" s="13">
        <f t="shared" si="9"/>
      </c>
      <c r="J156" s="13">
        <f t="shared" si="10"/>
      </c>
    </row>
    <row r="157" spans="1:10" ht="12">
      <c r="A157" s="31" t="s">
        <v>74</v>
      </c>
      <c r="B157" s="13">
        <f>'TRIBAL MANDATORY'!D141</f>
        <v>10380</v>
      </c>
      <c r="C157" s="13">
        <f>'TRIBAL DISCRETIONARY'!C156</f>
        <v>34000</v>
      </c>
      <c r="D157" s="13">
        <f>'TRIBAL DISCRETIONARY'!D156</f>
        <v>2771</v>
      </c>
      <c r="E157" s="13">
        <f>'TRIBAL DISCRETIONARY'!E156</f>
        <v>36771</v>
      </c>
      <c r="F157" s="13">
        <f t="shared" si="8"/>
        <v>2569</v>
      </c>
      <c r="G157" s="13">
        <f t="shared" si="11"/>
        <v>36569</v>
      </c>
      <c r="H157" s="13">
        <f>'TRIBAL DISCRETIONARY'!F156</f>
        <v>551</v>
      </c>
      <c r="I157" s="13">
        <f t="shared" si="9"/>
        <v>36018</v>
      </c>
      <c r="J157" s="13">
        <f t="shared" si="10"/>
        <v>46949</v>
      </c>
    </row>
    <row r="158" spans="1:10" ht="12">
      <c r="A158" s="31" t="s">
        <v>75</v>
      </c>
      <c r="B158" s="13">
        <f>'TRIBAL MANDATORY'!D142</f>
        <v>46874</v>
      </c>
      <c r="C158" s="13">
        <f>'TRIBAL DISCRETIONARY'!C157</f>
        <v>20000</v>
      </c>
      <c r="D158" s="13">
        <f>'TRIBAL DISCRETIONARY'!D157</f>
        <v>12512</v>
      </c>
      <c r="E158" s="13">
        <f>'TRIBAL DISCRETIONARY'!E157</f>
        <v>32512</v>
      </c>
      <c r="F158" s="13">
        <f t="shared" si="8"/>
        <v>11601</v>
      </c>
      <c r="G158" s="13">
        <f t="shared" si="11"/>
        <v>31601</v>
      </c>
      <c r="H158" s="13">
        <f>'TRIBAL DISCRETIONARY'!F157</f>
        <v>732</v>
      </c>
      <c r="I158" s="13">
        <f t="shared" si="9"/>
        <v>30869</v>
      </c>
      <c r="J158" s="13">
        <f t="shared" si="10"/>
        <v>78475</v>
      </c>
    </row>
    <row r="159" spans="1:10" ht="12">
      <c r="A159" s="31" t="s">
        <v>425</v>
      </c>
      <c r="B159" s="13">
        <f>'TRIBAL MANDATORY'!D143</f>
        <v>28299</v>
      </c>
      <c r="C159" s="13">
        <f>'TRIBAL DISCRETIONARY'!C158</f>
        <v>20000</v>
      </c>
      <c r="D159" s="13">
        <f>'TRIBAL DISCRETIONARY'!D158</f>
        <v>7554</v>
      </c>
      <c r="E159" s="13">
        <f>'TRIBAL DISCRETIONARY'!E158</f>
        <v>27554</v>
      </c>
      <c r="F159" s="13">
        <f t="shared" si="8"/>
        <v>7004</v>
      </c>
      <c r="G159" s="13">
        <f t="shared" si="11"/>
        <v>27004</v>
      </c>
      <c r="H159" s="13">
        <f>'TRIBAL DISCRETIONARY'!F158</f>
        <v>640</v>
      </c>
      <c r="I159" s="13">
        <f t="shared" si="9"/>
        <v>26364</v>
      </c>
      <c r="J159" s="13">
        <f t="shared" si="10"/>
        <v>55303</v>
      </c>
    </row>
    <row r="160" spans="1:10" ht="12">
      <c r="A160" s="31" t="s">
        <v>77</v>
      </c>
      <c r="B160" s="13">
        <f>'TRIBAL MANDATORY'!D144</f>
        <v>57910</v>
      </c>
      <c r="C160" s="13">
        <f>'TRIBAL DISCRETIONARY'!C159</f>
        <v>118800</v>
      </c>
      <c r="D160" s="13">
        <f>'TRIBAL DISCRETIONARY'!D159</f>
        <v>15458</v>
      </c>
      <c r="E160" s="13">
        <f>'TRIBAL DISCRETIONARY'!E159</f>
        <v>134258</v>
      </c>
      <c r="F160" s="13">
        <f t="shared" si="8"/>
        <v>14332</v>
      </c>
      <c r="G160" s="13">
        <f t="shared" si="11"/>
        <v>133132</v>
      </c>
      <c r="H160" s="13">
        <f>'TRIBAL DISCRETIONARY'!F159</f>
        <v>786</v>
      </c>
      <c r="I160" s="13">
        <f t="shared" si="9"/>
        <v>132346</v>
      </c>
      <c r="J160" s="13">
        <f t="shared" si="10"/>
        <v>191042</v>
      </c>
    </row>
    <row r="161" spans="1:10" ht="12">
      <c r="A161" s="31" t="s">
        <v>390</v>
      </c>
      <c r="B161" s="13">
        <f>'TRIBAL MANDATORY'!D145</f>
        <v>126418</v>
      </c>
      <c r="C161" s="13">
        <f>'TRIBAL DISCRETIONARY'!C160</f>
        <v>20000</v>
      </c>
      <c r="D161" s="13">
        <f>'TRIBAL DISCRETIONARY'!D160</f>
        <v>33746</v>
      </c>
      <c r="E161" s="13">
        <f>'TRIBAL DISCRETIONARY'!E160</f>
        <v>53746</v>
      </c>
      <c r="F161" s="13">
        <f t="shared" si="8"/>
        <v>31289</v>
      </c>
      <c r="G161" s="13">
        <f t="shared" si="11"/>
        <v>51289</v>
      </c>
      <c r="H161" s="13">
        <f>'TRIBAL DISCRETIONARY'!F160</f>
        <v>1125</v>
      </c>
      <c r="I161" s="13">
        <f t="shared" si="9"/>
        <v>50164</v>
      </c>
      <c r="J161" s="13">
        <f t="shared" si="10"/>
        <v>177707</v>
      </c>
    </row>
    <row r="162" spans="1:10" ht="12">
      <c r="A162" s="31" t="s">
        <v>78</v>
      </c>
      <c r="B162" s="13">
        <f>'TRIBAL MANDATORY'!D146</f>
        <v>49387</v>
      </c>
      <c r="C162" s="13">
        <f>'TRIBAL DISCRETIONARY'!C161</f>
        <v>20000</v>
      </c>
      <c r="D162" s="13">
        <f>'TRIBAL DISCRETIONARY'!D161</f>
        <v>13183</v>
      </c>
      <c r="E162" s="13">
        <f>'TRIBAL DISCRETIONARY'!E161</f>
        <v>33183</v>
      </c>
      <c r="F162" s="13">
        <f t="shared" si="8"/>
        <v>12223</v>
      </c>
      <c r="G162" s="13">
        <f t="shared" si="11"/>
        <v>32223</v>
      </c>
      <c r="H162" s="13">
        <f>'TRIBAL DISCRETIONARY'!F161</f>
        <v>744</v>
      </c>
      <c r="I162" s="13">
        <f t="shared" si="9"/>
        <v>31479</v>
      </c>
      <c r="J162" s="13">
        <f t="shared" si="10"/>
        <v>81610</v>
      </c>
    </row>
    <row r="163" spans="1:10" ht="12">
      <c r="A163" s="31" t="s">
        <v>79</v>
      </c>
      <c r="B163" s="13">
        <f>'TRIBAL MANDATORY'!D147</f>
        <v>33981</v>
      </c>
      <c r="C163" s="13">
        <f>'TRIBAL DISCRETIONARY'!C162</f>
        <v>20000</v>
      </c>
      <c r="D163" s="13">
        <f>'TRIBAL DISCRETIONARY'!D162</f>
        <v>9071</v>
      </c>
      <c r="E163" s="13">
        <f>'TRIBAL DISCRETIONARY'!E162</f>
        <v>29071</v>
      </c>
      <c r="F163" s="13">
        <f t="shared" si="8"/>
        <v>8410</v>
      </c>
      <c r="G163" s="13">
        <f t="shared" si="11"/>
        <v>28410</v>
      </c>
      <c r="H163" s="13">
        <f>'TRIBAL DISCRETIONARY'!F162</f>
        <v>668</v>
      </c>
      <c r="I163" s="13">
        <f t="shared" si="9"/>
        <v>27742</v>
      </c>
      <c r="J163" s="13">
        <f t="shared" si="10"/>
        <v>62391</v>
      </c>
    </row>
    <row r="164" spans="1:10" ht="12">
      <c r="A164" s="31" t="s">
        <v>80</v>
      </c>
      <c r="B164" s="13">
        <f>'TRIBAL MANDATORY'!D148</f>
        <v>63482</v>
      </c>
      <c r="C164" s="13">
        <f>'TRIBAL DISCRETIONARY'!C163</f>
        <v>20000</v>
      </c>
      <c r="D164" s="13">
        <f>'TRIBAL DISCRETIONARY'!D163</f>
        <v>16946</v>
      </c>
      <c r="E164" s="13">
        <f>'TRIBAL DISCRETIONARY'!E163</f>
        <v>36946</v>
      </c>
      <c r="F164" s="13">
        <f t="shared" si="8"/>
        <v>15712</v>
      </c>
      <c r="G164" s="13">
        <f t="shared" si="11"/>
        <v>35712</v>
      </c>
      <c r="H164" s="13">
        <f>'TRIBAL DISCRETIONARY'!F163</f>
        <v>814</v>
      </c>
      <c r="I164" s="13">
        <f t="shared" si="9"/>
        <v>34898</v>
      </c>
      <c r="J164" s="13">
        <f t="shared" si="10"/>
        <v>99194</v>
      </c>
    </row>
    <row r="165" spans="1:10" ht="12">
      <c r="A165" s="31" t="s">
        <v>81</v>
      </c>
      <c r="B165" s="13">
        <f>'TRIBAL MANDATORY'!D149</f>
        <v>30594</v>
      </c>
      <c r="C165" s="13">
        <f>'TRIBAL DISCRETIONARY'!C164</f>
        <v>20000</v>
      </c>
      <c r="D165" s="13">
        <f>'TRIBAL DISCRETIONARY'!D164</f>
        <v>8167</v>
      </c>
      <c r="E165" s="13">
        <f>'TRIBAL DISCRETIONARY'!E164</f>
        <v>28167</v>
      </c>
      <c r="F165" s="13">
        <f t="shared" si="8"/>
        <v>7572</v>
      </c>
      <c r="G165" s="13">
        <f t="shared" si="11"/>
        <v>27572</v>
      </c>
      <c r="H165" s="13">
        <f>'TRIBAL DISCRETIONARY'!F164</f>
        <v>651</v>
      </c>
      <c r="I165" s="13">
        <f t="shared" si="9"/>
        <v>26921</v>
      </c>
      <c r="J165" s="13">
        <f t="shared" si="10"/>
        <v>58166</v>
      </c>
    </row>
    <row r="166" spans="1:10" ht="12">
      <c r="A166" s="31" t="s">
        <v>82</v>
      </c>
      <c r="B166" s="13">
        <f>'TRIBAL MANDATORY'!D150</f>
        <v>7976</v>
      </c>
      <c r="C166" s="13">
        <f>'TRIBAL DISCRETIONARY'!C165</f>
        <v>20000</v>
      </c>
      <c r="D166" s="13">
        <f>'TRIBAL DISCRETIONARY'!D165</f>
        <v>2130</v>
      </c>
      <c r="E166" s="13">
        <f>'TRIBAL DISCRETIONARY'!E165</f>
        <v>22130</v>
      </c>
      <c r="F166" s="13">
        <f t="shared" si="8"/>
        <v>1975</v>
      </c>
      <c r="G166" s="13">
        <f t="shared" si="11"/>
        <v>21975</v>
      </c>
      <c r="H166" s="13">
        <f>'TRIBAL DISCRETIONARY'!F165</f>
        <v>539</v>
      </c>
      <c r="I166" s="13">
        <f t="shared" si="9"/>
        <v>21436</v>
      </c>
      <c r="J166" s="13">
        <f t="shared" si="10"/>
        <v>29951</v>
      </c>
    </row>
    <row r="167" spans="1:10" ht="12">
      <c r="A167" s="12" t="s">
        <v>83</v>
      </c>
      <c r="B167" s="13">
        <f>'TRIBAL MANDATORY'!D151</f>
      </c>
      <c r="C167" s="13">
        <f>'TRIBAL DISCRETIONARY'!C166</f>
        <v>0</v>
      </c>
      <c r="D167" s="13">
        <f>'TRIBAL DISCRETIONARY'!D166</f>
        <v>0</v>
      </c>
      <c r="E167" s="13">
        <f>'TRIBAL DISCRETIONARY'!E166</f>
        <v>0</v>
      </c>
      <c r="F167" s="13">
        <f t="shared" si="8"/>
        <v>0</v>
      </c>
      <c r="G167" s="13" t="s">
        <v>411</v>
      </c>
      <c r="H167" s="13">
        <f>'TRIBAL DISCRETIONARY'!F166</f>
      </c>
      <c r="I167" s="13">
        <f t="shared" si="9"/>
      </c>
      <c r="J167" s="13">
        <f t="shared" si="10"/>
      </c>
    </row>
    <row r="168" spans="1:10" ht="12">
      <c r="A168" s="31" t="s">
        <v>84</v>
      </c>
      <c r="B168" s="13">
        <f>'TRIBAL MANDATORY'!D152</f>
        <v>165207</v>
      </c>
      <c r="C168" s="13">
        <f>'TRIBAL DISCRETIONARY'!C167</f>
        <v>140000</v>
      </c>
      <c r="D168" s="13">
        <f>'TRIBAL DISCRETIONARY'!D167</f>
        <v>44100</v>
      </c>
      <c r="E168" s="13">
        <f>'TRIBAL DISCRETIONARY'!E167</f>
        <v>184100</v>
      </c>
      <c r="F168" s="13">
        <f t="shared" si="8"/>
        <v>40889</v>
      </c>
      <c r="G168" s="13">
        <f t="shared" si="11"/>
        <v>180889</v>
      </c>
      <c r="H168" s="13">
        <f>'TRIBAL DISCRETIONARY'!F167</f>
        <v>1317</v>
      </c>
      <c r="I168" s="13">
        <f t="shared" si="9"/>
        <v>179572</v>
      </c>
      <c r="J168" s="13">
        <f t="shared" si="10"/>
        <v>346096</v>
      </c>
    </row>
    <row r="169" spans="1:10" ht="12">
      <c r="A169" s="31" t="s">
        <v>85</v>
      </c>
      <c r="B169" s="13">
        <f>'TRIBAL MANDATORY'!D153</f>
        <v>125763</v>
      </c>
      <c r="C169" s="13">
        <f>'TRIBAL DISCRETIONARY'!C168</f>
        <v>20000</v>
      </c>
      <c r="D169" s="13">
        <f>'TRIBAL DISCRETIONARY'!D168</f>
        <v>33571</v>
      </c>
      <c r="E169" s="13">
        <f>'TRIBAL DISCRETIONARY'!E168</f>
        <v>53571</v>
      </c>
      <c r="F169" s="13">
        <f t="shared" si="8"/>
        <v>31126</v>
      </c>
      <c r="G169" s="13">
        <f t="shared" si="11"/>
        <v>51126</v>
      </c>
      <c r="H169" s="13">
        <f>'TRIBAL DISCRETIONARY'!F168</f>
        <v>1122</v>
      </c>
      <c r="I169" s="13">
        <f t="shared" si="9"/>
        <v>50004</v>
      </c>
      <c r="J169" s="13">
        <f t="shared" si="10"/>
        <v>176889</v>
      </c>
    </row>
    <row r="170" spans="1:10" ht="12">
      <c r="A170" s="31" t="s">
        <v>86</v>
      </c>
      <c r="B170" s="13">
        <f>'TRIBAL MANDATORY'!D154</f>
        <v>129150</v>
      </c>
      <c r="C170" s="13">
        <f>'TRIBAL DISCRETIONARY'!C169</f>
        <v>20000</v>
      </c>
      <c r="D170" s="13">
        <f>'TRIBAL DISCRETIONARY'!D169</f>
        <v>34475</v>
      </c>
      <c r="E170" s="13">
        <f>'TRIBAL DISCRETIONARY'!E169</f>
        <v>54475</v>
      </c>
      <c r="F170" s="13">
        <f t="shared" si="8"/>
        <v>31964</v>
      </c>
      <c r="G170" s="13">
        <f t="shared" si="11"/>
        <v>51964</v>
      </c>
      <c r="H170" s="13">
        <f>'TRIBAL DISCRETIONARY'!F169</f>
        <v>1139</v>
      </c>
      <c r="I170" s="13">
        <f t="shared" si="9"/>
        <v>50825</v>
      </c>
      <c r="J170" s="13">
        <f t="shared" si="10"/>
        <v>181114</v>
      </c>
    </row>
    <row r="171" spans="1:10" ht="12">
      <c r="A171" s="31" t="s">
        <v>87</v>
      </c>
      <c r="B171" s="13">
        <f>'TRIBAL MANDATORY'!D155</f>
        <v>35183</v>
      </c>
      <c r="C171" s="13">
        <f>'TRIBAL DISCRETIONARY'!C170</f>
        <v>20000</v>
      </c>
      <c r="D171" s="13">
        <f>'TRIBAL DISCRETIONARY'!D170</f>
        <v>9392</v>
      </c>
      <c r="E171" s="13">
        <f>'TRIBAL DISCRETIONARY'!E170</f>
        <v>29392</v>
      </c>
      <c r="F171" s="13">
        <f t="shared" si="8"/>
        <v>8708</v>
      </c>
      <c r="G171" s="13">
        <f t="shared" si="11"/>
        <v>28708</v>
      </c>
      <c r="H171" s="13">
        <f>'TRIBAL DISCRETIONARY'!F170</f>
        <v>674</v>
      </c>
      <c r="I171" s="13">
        <f t="shared" si="9"/>
        <v>28034</v>
      </c>
      <c r="J171" s="13">
        <f t="shared" si="10"/>
        <v>63891</v>
      </c>
    </row>
    <row r="172" spans="1:10" ht="12">
      <c r="A172" s="31" t="s">
        <v>88</v>
      </c>
      <c r="B172" s="13">
        <f>'TRIBAL MANDATORY'!D156</f>
        <v>109701</v>
      </c>
      <c r="C172" s="13">
        <f>'TRIBAL DISCRETIONARY'!C171</f>
        <v>20000</v>
      </c>
      <c r="D172" s="13">
        <f>'TRIBAL DISCRETIONARY'!D171</f>
        <v>29283</v>
      </c>
      <c r="E172" s="13">
        <f>'TRIBAL DISCRETIONARY'!E171</f>
        <v>49283</v>
      </c>
      <c r="F172" s="13">
        <f t="shared" si="8"/>
        <v>27151</v>
      </c>
      <c r="G172" s="13">
        <f t="shared" si="11"/>
        <v>47151</v>
      </c>
      <c r="H172" s="13">
        <f>'TRIBAL DISCRETIONARY'!F171</f>
        <v>1042</v>
      </c>
      <c r="I172" s="13">
        <f t="shared" si="9"/>
        <v>46109</v>
      </c>
      <c r="J172" s="13">
        <f t="shared" si="10"/>
        <v>156852</v>
      </c>
    </row>
    <row r="173" spans="1:10" ht="12">
      <c r="A173" s="31" t="s">
        <v>89</v>
      </c>
      <c r="B173" s="13">
        <f>'TRIBAL MANDATORY'!D157</f>
        <v>72333</v>
      </c>
      <c r="C173" s="13">
        <f>'TRIBAL DISCRETIONARY'!C172</f>
        <v>20000</v>
      </c>
      <c r="D173" s="13">
        <f>'TRIBAL DISCRETIONARY'!D172</f>
        <v>19308</v>
      </c>
      <c r="E173" s="13">
        <f>'TRIBAL DISCRETIONARY'!E172</f>
        <v>39308</v>
      </c>
      <c r="F173" s="13">
        <f t="shared" si="8"/>
        <v>17902</v>
      </c>
      <c r="G173" s="13">
        <f t="shared" si="11"/>
        <v>37902</v>
      </c>
      <c r="H173" s="13">
        <f>'TRIBAL DISCRETIONARY'!F172</f>
        <v>858</v>
      </c>
      <c r="I173" s="13">
        <f t="shared" si="9"/>
        <v>37044</v>
      </c>
      <c r="J173" s="13">
        <f t="shared" si="10"/>
        <v>110235</v>
      </c>
    </row>
    <row r="174" spans="1:10" ht="12">
      <c r="A174" s="31" t="s">
        <v>90</v>
      </c>
      <c r="B174" s="13">
        <f>'TRIBAL MANDATORY'!D158</f>
        <v>175150</v>
      </c>
      <c r="C174" s="13">
        <f>'TRIBAL DISCRETIONARY'!C173</f>
        <v>20000</v>
      </c>
      <c r="D174" s="13">
        <f>'TRIBAL DISCRETIONARY'!D173</f>
        <v>46754</v>
      </c>
      <c r="E174" s="13">
        <f>'TRIBAL DISCRETIONARY'!E173</f>
        <v>66754</v>
      </c>
      <c r="F174" s="13">
        <f t="shared" si="8"/>
        <v>43349</v>
      </c>
      <c r="G174" s="13">
        <f t="shared" si="11"/>
        <v>63349</v>
      </c>
      <c r="H174" s="13">
        <f>'TRIBAL DISCRETIONARY'!F173</f>
        <v>1366</v>
      </c>
      <c r="I174" s="13">
        <f t="shared" si="9"/>
        <v>61983</v>
      </c>
      <c r="J174" s="13">
        <f t="shared" si="10"/>
        <v>238499</v>
      </c>
    </row>
    <row r="175" spans="1:10" ht="12">
      <c r="A175" s="31" t="s">
        <v>91</v>
      </c>
      <c r="B175" s="13">
        <f>'TRIBAL MANDATORY'!D159</f>
        <v>11910</v>
      </c>
      <c r="C175" s="13">
        <f>'TRIBAL DISCRETIONARY'!C174</f>
        <v>20000</v>
      </c>
      <c r="D175" s="13">
        <f>'TRIBAL DISCRETIONARY'!D174</f>
        <v>3179</v>
      </c>
      <c r="E175" s="13">
        <f>'TRIBAL DISCRETIONARY'!E174</f>
        <v>23179</v>
      </c>
      <c r="F175" s="13">
        <f t="shared" si="8"/>
        <v>2948</v>
      </c>
      <c r="G175" s="13">
        <f t="shared" si="11"/>
        <v>22948</v>
      </c>
      <c r="H175" s="13">
        <f>'TRIBAL DISCRETIONARY'!F174</f>
        <v>559</v>
      </c>
      <c r="I175" s="13">
        <f t="shared" si="9"/>
        <v>22389</v>
      </c>
      <c r="J175" s="13">
        <f t="shared" si="10"/>
        <v>34858</v>
      </c>
    </row>
    <row r="176" spans="1:10" ht="12">
      <c r="A176" s="31" t="s">
        <v>92</v>
      </c>
      <c r="B176" s="13">
        <f>'TRIBAL MANDATORY'!D160</f>
        <v>95060</v>
      </c>
      <c r="C176" s="13">
        <f>'TRIBAL DISCRETIONARY'!C175</f>
        <v>20000</v>
      </c>
      <c r="D176" s="13">
        <f>'TRIBAL DISCRETIONARY'!D175</f>
        <v>25375</v>
      </c>
      <c r="E176" s="13">
        <f>'TRIBAL DISCRETIONARY'!E175</f>
        <v>45375</v>
      </c>
      <c r="F176" s="13">
        <f t="shared" si="8"/>
        <v>23527</v>
      </c>
      <c r="G176" s="13">
        <f t="shared" si="11"/>
        <v>43527</v>
      </c>
      <c r="H176" s="13">
        <f>'TRIBAL DISCRETIONARY'!F175</f>
        <v>970</v>
      </c>
      <c r="I176" s="13">
        <f t="shared" si="9"/>
        <v>42557</v>
      </c>
      <c r="J176" s="13">
        <f t="shared" si="10"/>
        <v>138587</v>
      </c>
    </row>
    <row r="177" spans="1:10" ht="12">
      <c r="A177" s="31" t="s">
        <v>93</v>
      </c>
      <c r="B177" s="13">
        <f>'TRIBAL MANDATORY'!D161</f>
        <v>19230</v>
      </c>
      <c r="C177" s="13">
        <f>'TRIBAL DISCRETIONARY'!C176</f>
        <v>20000</v>
      </c>
      <c r="D177" s="13">
        <f>'TRIBAL DISCRETIONARY'!D176</f>
        <v>5133</v>
      </c>
      <c r="E177" s="13">
        <f>'TRIBAL DISCRETIONARY'!E176</f>
        <v>25133</v>
      </c>
      <c r="F177" s="13">
        <f t="shared" si="8"/>
        <v>4759</v>
      </c>
      <c r="G177" s="13">
        <f t="shared" si="11"/>
        <v>24759</v>
      </c>
      <c r="H177" s="13">
        <f>'TRIBAL DISCRETIONARY'!F176</f>
        <v>595</v>
      </c>
      <c r="I177" s="13">
        <f t="shared" si="9"/>
        <v>24164</v>
      </c>
      <c r="J177" s="13">
        <f t="shared" si="10"/>
        <v>43989</v>
      </c>
    </row>
    <row r="178" spans="1:10" ht="12">
      <c r="A178" s="31" t="s">
        <v>94</v>
      </c>
      <c r="B178" s="13">
        <f>'TRIBAL MANDATORY'!D162</f>
        <v>317958</v>
      </c>
      <c r="C178" s="13">
        <f>'TRIBAL DISCRETIONARY'!C177</f>
        <v>20000</v>
      </c>
      <c r="D178" s="13">
        <f>'TRIBAL DISCRETIONARY'!D177</f>
        <v>84875</v>
      </c>
      <c r="E178" s="13">
        <f>'TRIBAL DISCRETIONARY'!E177</f>
        <v>104875</v>
      </c>
      <c r="F178" s="13">
        <f t="shared" si="8"/>
        <v>78694</v>
      </c>
      <c r="G178" s="13">
        <f t="shared" si="11"/>
        <v>98694</v>
      </c>
      <c r="H178" s="13">
        <f>'TRIBAL DISCRETIONARY'!F177</f>
        <v>2072</v>
      </c>
      <c r="I178" s="13">
        <f t="shared" si="9"/>
        <v>96622</v>
      </c>
      <c r="J178" s="13">
        <f t="shared" si="10"/>
        <v>416652</v>
      </c>
    </row>
    <row r="179" spans="1:10" ht="12">
      <c r="A179" s="31" t="s">
        <v>95</v>
      </c>
      <c r="B179" s="13">
        <f>'TRIBAL MANDATORY'!D163</f>
        <v>14532</v>
      </c>
      <c r="C179" s="13">
        <f>'TRIBAL DISCRETIONARY'!C178</f>
        <v>20000</v>
      </c>
      <c r="D179" s="13">
        <f>'TRIBAL DISCRETIONARY'!D178</f>
        <v>3879</v>
      </c>
      <c r="E179" s="13">
        <f>'TRIBAL DISCRETIONARY'!E178</f>
        <v>23879</v>
      </c>
      <c r="F179" s="13">
        <f t="shared" si="8"/>
        <v>3597</v>
      </c>
      <c r="G179" s="13">
        <f t="shared" si="11"/>
        <v>23597</v>
      </c>
      <c r="H179" s="13">
        <f>'TRIBAL DISCRETIONARY'!F178</f>
        <v>572</v>
      </c>
      <c r="I179" s="13">
        <f t="shared" si="9"/>
        <v>23025</v>
      </c>
      <c r="J179" s="13">
        <f t="shared" si="10"/>
        <v>38129</v>
      </c>
    </row>
    <row r="180" spans="1:10" ht="12">
      <c r="A180" s="31" t="s">
        <v>96</v>
      </c>
      <c r="B180" s="13">
        <f>'TRIBAL MANDATORY'!D164</f>
        <v>127948</v>
      </c>
      <c r="C180" s="13">
        <f>'TRIBAL DISCRETIONARY'!C179</f>
        <v>20000</v>
      </c>
      <c r="D180" s="13">
        <f>'TRIBAL DISCRETIONARY'!D179</f>
        <v>34154</v>
      </c>
      <c r="E180" s="13">
        <f>'TRIBAL DISCRETIONARY'!E179</f>
        <v>54154</v>
      </c>
      <c r="F180" s="13">
        <f t="shared" si="8"/>
        <v>31667</v>
      </c>
      <c r="G180" s="13">
        <f t="shared" si="11"/>
        <v>51667</v>
      </c>
      <c r="H180" s="13">
        <f>'TRIBAL DISCRETIONARY'!F179</f>
        <v>1133</v>
      </c>
      <c r="I180" s="13">
        <f t="shared" si="9"/>
        <v>50534</v>
      </c>
      <c r="J180" s="13">
        <f t="shared" si="10"/>
        <v>179615</v>
      </c>
    </row>
    <row r="181" spans="1:10" ht="12">
      <c r="A181" s="31" t="s">
        <v>97</v>
      </c>
      <c r="B181" s="13">
        <f>'TRIBAL MANDATORY'!D165</f>
        <v>74737</v>
      </c>
      <c r="C181" s="13">
        <f>'TRIBAL DISCRETIONARY'!C180</f>
        <v>20000</v>
      </c>
      <c r="D181" s="13">
        <f>'TRIBAL DISCRETIONARY'!D180</f>
        <v>19950</v>
      </c>
      <c r="E181" s="13">
        <f>'TRIBAL DISCRETIONARY'!E180</f>
        <v>39950</v>
      </c>
      <c r="F181" s="13">
        <f t="shared" si="8"/>
        <v>18497</v>
      </c>
      <c r="G181" s="13">
        <f t="shared" si="11"/>
        <v>38497</v>
      </c>
      <c r="H181" s="13">
        <f>'TRIBAL DISCRETIONARY'!F180</f>
        <v>870</v>
      </c>
      <c r="I181" s="13">
        <f t="shared" si="9"/>
        <v>37627</v>
      </c>
      <c r="J181" s="13">
        <f t="shared" si="10"/>
        <v>113234</v>
      </c>
    </row>
    <row r="182" spans="1:10" ht="12">
      <c r="A182" s="12" t="s">
        <v>98</v>
      </c>
      <c r="B182" s="13">
        <f>'TRIBAL MANDATORY'!D166</f>
      </c>
      <c r="C182" s="13">
        <f>'TRIBAL DISCRETIONARY'!C181</f>
        <v>0</v>
      </c>
      <c r="D182" s="13">
        <f>'TRIBAL DISCRETIONARY'!D181</f>
        <v>0</v>
      </c>
      <c r="E182" s="13">
        <f>'TRIBAL DISCRETIONARY'!E181</f>
        <v>0</v>
      </c>
      <c r="F182" s="13">
        <f t="shared" si="8"/>
        <v>0</v>
      </c>
      <c r="G182" s="13" t="s">
        <v>411</v>
      </c>
      <c r="H182" s="13">
        <f>'TRIBAL DISCRETIONARY'!F181</f>
      </c>
      <c r="I182" s="13">
        <f t="shared" si="9"/>
      </c>
      <c r="J182" s="13">
        <f t="shared" si="10"/>
      </c>
    </row>
    <row r="183" spans="1:10" ht="12">
      <c r="A183" s="31" t="s">
        <v>426</v>
      </c>
      <c r="B183" s="13">
        <f>'TRIBAL MANDATORY'!D167</f>
        <v>129041</v>
      </c>
      <c r="C183" s="13">
        <f>'TRIBAL DISCRETIONARY'!C182</f>
        <v>20000</v>
      </c>
      <c r="D183" s="13">
        <f>'TRIBAL DISCRETIONARY'!D182</f>
        <v>34446</v>
      </c>
      <c r="E183" s="13">
        <f>'TRIBAL DISCRETIONARY'!E182</f>
        <v>54446</v>
      </c>
      <c r="F183" s="13">
        <f t="shared" si="8"/>
        <v>31938</v>
      </c>
      <c r="G183" s="13">
        <f t="shared" si="11"/>
        <v>51938</v>
      </c>
      <c r="H183" s="13">
        <f>'TRIBAL DISCRETIONARY'!F182</f>
        <v>1138</v>
      </c>
      <c r="I183" s="13">
        <f t="shared" si="9"/>
        <v>50800</v>
      </c>
      <c r="J183" s="13">
        <f t="shared" si="10"/>
        <v>180979</v>
      </c>
    </row>
    <row r="184" spans="1:10" ht="12">
      <c r="A184" s="31" t="s">
        <v>100</v>
      </c>
      <c r="B184" s="13">
        <f>'TRIBAL MANDATORY'!D168</f>
        <v>126637</v>
      </c>
      <c r="C184" s="13">
        <f>'TRIBAL DISCRETIONARY'!C183</f>
        <v>20000</v>
      </c>
      <c r="D184" s="13">
        <f>'TRIBAL DISCRETIONARY'!D183</f>
        <v>33804</v>
      </c>
      <c r="E184" s="13">
        <f>'TRIBAL DISCRETIONARY'!E183</f>
        <v>53804</v>
      </c>
      <c r="F184" s="13">
        <f t="shared" si="8"/>
        <v>31342</v>
      </c>
      <c r="G184" s="13">
        <f t="shared" si="11"/>
        <v>51342</v>
      </c>
      <c r="H184" s="13">
        <f>'TRIBAL DISCRETIONARY'!F183</f>
        <v>1126</v>
      </c>
      <c r="I184" s="13">
        <f t="shared" si="9"/>
        <v>50216</v>
      </c>
      <c r="J184" s="13">
        <f t="shared" si="10"/>
        <v>177979</v>
      </c>
    </row>
    <row r="185" spans="1:10" ht="12">
      <c r="A185" s="12" t="s">
        <v>101</v>
      </c>
      <c r="B185" s="13">
        <f>'TRIBAL MANDATORY'!D169</f>
      </c>
      <c r="C185" s="13">
        <f>'TRIBAL DISCRETIONARY'!C184</f>
        <v>0</v>
      </c>
      <c r="D185" s="13">
        <f>'TRIBAL DISCRETIONARY'!D184</f>
        <v>0</v>
      </c>
      <c r="E185" s="13">
        <f>'TRIBAL DISCRETIONARY'!E184</f>
        <v>0</v>
      </c>
      <c r="F185" s="13">
        <f t="shared" si="8"/>
        <v>0</v>
      </c>
      <c r="G185" s="13" t="s">
        <v>411</v>
      </c>
      <c r="H185" s="13">
        <f>'TRIBAL DISCRETIONARY'!F184</f>
      </c>
      <c r="I185" s="13">
        <f t="shared" si="9"/>
      </c>
      <c r="J185" s="13">
        <f t="shared" si="10"/>
      </c>
    </row>
    <row r="186" spans="1:10" ht="12">
      <c r="A186" s="31" t="s">
        <v>427</v>
      </c>
      <c r="B186" s="13">
        <f>'TRIBAL MANDATORY'!D170</f>
        <v>306704</v>
      </c>
      <c r="C186" s="13">
        <f>'TRIBAL DISCRETIONARY'!C185</f>
        <v>20000</v>
      </c>
      <c r="D186" s="13">
        <f>'TRIBAL DISCRETIONARY'!D185</f>
        <v>81871</v>
      </c>
      <c r="E186" s="13">
        <f>'TRIBAL DISCRETIONARY'!E185</f>
        <v>101871</v>
      </c>
      <c r="F186" s="13">
        <f t="shared" si="8"/>
        <v>75909</v>
      </c>
      <c r="G186" s="13">
        <f t="shared" si="11"/>
        <v>95909</v>
      </c>
      <c r="H186" s="13">
        <f>'TRIBAL DISCRETIONARY'!F185</f>
        <v>2017</v>
      </c>
      <c r="I186" s="13">
        <f t="shared" si="9"/>
        <v>93892</v>
      </c>
      <c r="J186" s="13">
        <f t="shared" si="10"/>
        <v>402613</v>
      </c>
    </row>
    <row r="187" spans="1:10" ht="12">
      <c r="A187" s="12" t="s">
        <v>103</v>
      </c>
      <c r="B187" s="13">
        <f>'TRIBAL MANDATORY'!D171</f>
      </c>
      <c r="C187" s="13">
        <f>'TRIBAL DISCRETIONARY'!C186</f>
        <v>0</v>
      </c>
      <c r="D187" s="13">
        <f>'TRIBAL DISCRETIONARY'!D186</f>
        <v>0</v>
      </c>
      <c r="E187" s="13">
        <f>'TRIBAL DISCRETIONARY'!E186</f>
        <v>0</v>
      </c>
      <c r="F187" s="13">
        <f t="shared" si="8"/>
        <v>0</v>
      </c>
      <c r="G187" s="13" t="s">
        <v>411</v>
      </c>
      <c r="H187" s="13">
        <f>'TRIBAL DISCRETIONARY'!F186</f>
      </c>
      <c r="I187" s="13">
        <f t="shared" si="9"/>
      </c>
      <c r="J187" s="13">
        <f t="shared" si="10"/>
      </c>
    </row>
    <row r="188" spans="1:10" ht="12">
      <c r="A188" s="31" t="s">
        <v>104</v>
      </c>
      <c r="B188" s="13">
        <f>'TRIBAL MANDATORY'!D172</f>
        <v>308015</v>
      </c>
      <c r="C188" s="13">
        <f>'TRIBAL DISCRETIONARY'!C187</f>
        <v>20000</v>
      </c>
      <c r="D188" s="13">
        <f>'TRIBAL DISCRETIONARY'!D187</f>
        <v>82221</v>
      </c>
      <c r="E188" s="13">
        <f>'TRIBAL DISCRETIONARY'!E187</f>
        <v>102221</v>
      </c>
      <c r="F188" s="13">
        <f t="shared" si="8"/>
        <v>76234</v>
      </c>
      <c r="G188" s="13">
        <f t="shared" si="11"/>
        <v>96234</v>
      </c>
      <c r="H188" s="13">
        <f>'TRIBAL DISCRETIONARY'!F187</f>
        <v>2023</v>
      </c>
      <c r="I188" s="13">
        <f t="shared" si="9"/>
        <v>94211</v>
      </c>
      <c r="J188" s="13">
        <f t="shared" si="10"/>
        <v>404249</v>
      </c>
    </row>
    <row r="189" spans="1:10" ht="12">
      <c r="A189" s="31" t="s">
        <v>105</v>
      </c>
      <c r="B189" s="13">
        <f>'TRIBAL MANDATORY'!D173</f>
        <v>369968</v>
      </c>
      <c r="C189" s="13">
        <f>'TRIBAL DISCRETIONARY'!C188</f>
        <v>20000</v>
      </c>
      <c r="D189" s="13">
        <f>'TRIBAL DISCRETIONARY'!D188</f>
        <v>98758</v>
      </c>
      <c r="E189" s="13">
        <f>'TRIBAL DISCRETIONARY'!E188</f>
        <v>118758</v>
      </c>
      <c r="F189" s="13">
        <f t="shared" si="8"/>
        <v>91566</v>
      </c>
      <c r="G189" s="13">
        <f t="shared" si="11"/>
        <v>111566</v>
      </c>
      <c r="H189" s="13">
        <f>'TRIBAL DISCRETIONARY'!F188</f>
        <v>2330</v>
      </c>
      <c r="I189" s="13">
        <f t="shared" si="9"/>
        <v>109236</v>
      </c>
      <c r="J189" s="13">
        <f t="shared" si="10"/>
        <v>481534</v>
      </c>
    </row>
    <row r="190" spans="1:10" ht="12">
      <c r="A190" s="31" t="s">
        <v>106</v>
      </c>
      <c r="B190" s="13">
        <f>'TRIBAL MANDATORY'!D174</f>
        <v>220276</v>
      </c>
      <c r="C190" s="13">
        <f>'TRIBAL DISCRETIONARY'!C189</f>
        <v>20000</v>
      </c>
      <c r="D190" s="13">
        <f>'TRIBAL DISCRETIONARY'!D189</f>
        <v>58800</v>
      </c>
      <c r="E190" s="13">
        <f>'TRIBAL DISCRETIONARY'!E189</f>
        <v>78800</v>
      </c>
      <c r="F190" s="13">
        <f t="shared" si="8"/>
        <v>54518</v>
      </c>
      <c r="G190" s="13">
        <f t="shared" si="11"/>
        <v>74518</v>
      </c>
      <c r="H190" s="13">
        <f>'TRIBAL DISCRETIONARY'!F189</f>
        <v>1589</v>
      </c>
      <c r="I190" s="13">
        <f t="shared" si="9"/>
        <v>72929</v>
      </c>
      <c r="J190" s="13">
        <f t="shared" si="10"/>
        <v>294794</v>
      </c>
    </row>
    <row r="191" spans="1:10" ht="12">
      <c r="A191" s="31" t="s">
        <v>107</v>
      </c>
      <c r="B191" s="13">
        <f>'TRIBAL MANDATORY'!D175</f>
        <v>71568</v>
      </c>
      <c r="C191" s="13">
        <f>'TRIBAL DISCRETIONARY'!C190</f>
        <v>20000</v>
      </c>
      <c r="D191" s="13">
        <f>'TRIBAL DISCRETIONARY'!D190</f>
        <v>19104</v>
      </c>
      <c r="E191" s="13">
        <f>'TRIBAL DISCRETIONARY'!E190</f>
        <v>39104</v>
      </c>
      <c r="F191" s="13">
        <f t="shared" si="8"/>
        <v>17713</v>
      </c>
      <c r="G191" s="13">
        <f t="shared" si="11"/>
        <v>37713</v>
      </c>
      <c r="H191" s="13">
        <f>'TRIBAL DISCRETIONARY'!F190</f>
        <v>854</v>
      </c>
      <c r="I191" s="13">
        <f t="shared" si="9"/>
        <v>36859</v>
      </c>
      <c r="J191" s="13">
        <f t="shared" si="10"/>
        <v>109281</v>
      </c>
    </row>
    <row r="192" spans="1:10" ht="12">
      <c r="A192" s="31" t="s">
        <v>428</v>
      </c>
      <c r="B192" s="13">
        <f>'TRIBAL MANDATORY'!D176</f>
        <v>529603</v>
      </c>
      <c r="C192" s="13">
        <f>'TRIBAL DISCRETIONARY'!C191</f>
        <v>20000</v>
      </c>
      <c r="D192" s="13">
        <f>'TRIBAL DISCRETIONARY'!D191</f>
        <v>141371</v>
      </c>
      <c r="E192" s="13">
        <f>'TRIBAL DISCRETIONARY'!E191</f>
        <v>161371</v>
      </c>
      <c r="F192" s="13">
        <f t="shared" si="8"/>
        <v>131076</v>
      </c>
      <c r="G192" s="13">
        <f t="shared" si="11"/>
        <v>151076</v>
      </c>
      <c r="H192" s="13">
        <f>'TRIBAL DISCRETIONARY'!F191</f>
        <v>3119</v>
      </c>
      <c r="I192" s="13">
        <f t="shared" si="9"/>
        <v>147957</v>
      </c>
      <c r="J192" s="13">
        <f t="shared" si="10"/>
        <v>680679</v>
      </c>
    </row>
    <row r="193" spans="1:10" ht="12">
      <c r="A193" s="12" t="s">
        <v>109</v>
      </c>
      <c r="B193" s="13">
        <f>'TRIBAL MANDATORY'!D177</f>
      </c>
      <c r="C193" s="13">
        <f>'TRIBAL DISCRETIONARY'!C192</f>
        <v>0</v>
      </c>
      <c r="D193" s="13">
        <f>'TRIBAL DISCRETIONARY'!D192</f>
        <v>0</v>
      </c>
      <c r="E193" s="13">
        <f>'TRIBAL DISCRETIONARY'!E192</f>
        <v>0</v>
      </c>
      <c r="F193" s="13">
        <f t="shared" si="8"/>
        <v>0</v>
      </c>
      <c r="G193" s="13" t="s">
        <v>411</v>
      </c>
      <c r="H193" s="13">
        <f>'TRIBAL DISCRETIONARY'!F192</f>
      </c>
      <c r="I193" s="13">
        <f t="shared" si="9"/>
      </c>
      <c r="J193" s="13">
        <f t="shared" si="10"/>
      </c>
    </row>
    <row r="194" spans="1:10" ht="12">
      <c r="A194" s="31" t="s">
        <v>110</v>
      </c>
      <c r="B194" s="13">
        <f>'TRIBAL MANDATORY'!D178</f>
        <v>47421</v>
      </c>
      <c r="C194" s="13">
        <f>'TRIBAL DISCRETIONARY'!C193</f>
        <v>20000</v>
      </c>
      <c r="D194" s="13">
        <f>'TRIBAL DISCRETIONARY'!D193</f>
        <v>12658</v>
      </c>
      <c r="E194" s="13">
        <f>'TRIBAL DISCRETIONARY'!E193</f>
        <v>32658</v>
      </c>
      <c r="F194" s="13">
        <f t="shared" si="8"/>
        <v>11736</v>
      </c>
      <c r="G194" s="13">
        <f t="shared" si="11"/>
        <v>31736</v>
      </c>
      <c r="H194" s="13">
        <f>'TRIBAL DISCRETIONARY'!F193</f>
        <v>735</v>
      </c>
      <c r="I194" s="13">
        <f t="shared" si="9"/>
        <v>31001</v>
      </c>
      <c r="J194" s="13">
        <f t="shared" si="10"/>
        <v>79157</v>
      </c>
    </row>
    <row r="195" spans="1:10" ht="12">
      <c r="A195" s="31" t="s">
        <v>111</v>
      </c>
      <c r="B195" s="13">
        <f>'TRIBAL MANDATORY'!D179</f>
        <v>62936</v>
      </c>
      <c r="C195" s="13">
        <f>'TRIBAL DISCRETIONARY'!C194</f>
        <v>20000</v>
      </c>
      <c r="D195" s="13">
        <f>'TRIBAL DISCRETIONARY'!D194</f>
        <v>16800</v>
      </c>
      <c r="E195" s="13">
        <f>'TRIBAL DISCRETIONARY'!E194</f>
        <v>36800</v>
      </c>
      <c r="F195" s="13">
        <f t="shared" si="8"/>
        <v>15577</v>
      </c>
      <c r="G195" s="13">
        <f t="shared" si="11"/>
        <v>35577</v>
      </c>
      <c r="H195" s="13">
        <f>'TRIBAL DISCRETIONARY'!F194</f>
        <v>811</v>
      </c>
      <c r="I195" s="13">
        <f t="shared" si="9"/>
        <v>34766</v>
      </c>
      <c r="J195" s="13">
        <f t="shared" si="10"/>
        <v>98513</v>
      </c>
    </row>
    <row r="196" spans="1:10" ht="12">
      <c r="A196" s="31" t="s">
        <v>112</v>
      </c>
      <c r="B196" s="13">
        <f>'TRIBAL MANDATORY'!D180</f>
        <v>63482</v>
      </c>
      <c r="C196" s="13">
        <f>'TRIBAL DISCRETIONARY'!C195</f>
        <v>20000</v>
      </c>
      <c r="D196" s="13">
        <f>'TRIBAL DISCRETIONARY'!D195</f>
        <v>16946</v>
      </c>
      <c r="E196" s="13">
        <f>'TRIBAL DISCRETIONARY'!E195</f>
        <v>36946</v>
      </c>
      <c r="F196" s="13">
        <f t="shared" si="8"/>
        <v>15712</v>
      </c>
      <c r="G196" s="13">
        <f t="shared" si="11"/>
        <v>35712</v>
      </c>
      <c r="H196" s="13">
        <f>'TRIBAL DISCRETIONARY'!F195</f>
        <v>814</v>
      </c>
      <c r="I196" s="13">
        <f t="shared" si="9"/>
        <v>34898</v>
      </c>
      <c r="J196" s="13">
        <f t="shared" si="10"/>
        <v>99194</v>
      </c>
    </row>
    <row r="197" spans="1:10" ht="12">
      <c r="A197" s="31" t="s">
        <v>113</v>
      </c>
      <c r="B197" s="13">
        <f>'TRIBAL MANDATORY'!D181</f>
        <v>32779</v>
      </c>
      <c r="C197" s="13">
        <f>'TRIBAL DISCRETIONARY'!C196</f>
        <v>20000</v>
      </c>
      <c r="D197" s="13">
        <f>'TRIBAL DISCRETIONARY'!D196</f>
        <v>8750</v>
      </c>
      <c r="E197" s="13">
        <f>'TRIBAL DISCRETIONARY'!E196</f>
        <v>28750</v>
      </c>
      <c r="F197" s="13">
        <f t="shared" si="8"/>
        <v>8113</v>
      </c>
      <c r="G197" s="13">
        <f t="shared" si="11"/>
        <v>28113</v>
      </c>
      <c r="H197" s="13">
        <f>'TRIBAL DISCRETIONARY'!F196</f>
        <v>662</v>
      </c>
      <c r="I197" s="13">
        <f t="shared" si="9"/>
        <v>27451</v>
      </c>
      <c r="J197" s="13">
        <f t="shared" si="10"/>
        <v>60892</v>
      </c>
    </row>
    <row r="198" spans="1:10" ht="12">
      <c r="A198" s="31" t="s">
        <v>114</v>
      </c>
      <c r="B198" s="13">
        <f>'TRIBAL MANDATORY'!D182</f>
        <v>340467</v>
      </c>
      <c r="C198" s="13">
        <f>'TRIBAL DISCRETIONARY'!C197</f>
        <v>20000</v>
      </c>
      <c r="D198" s="13">
        <f>'TRIBAL DISCRETIONARY'!D197</f>
        <v>90883</v>
      </c>
      <c r="E198" s="13">
        <f>'TRIBAL DISCRETIONARY'!E197</f>
        <v>110883</v>
      </c>
      <c r="F198" s="13">
        <f t="shared" si="8"/>
        <v>84265</v>
      </c>
      <c r="G198" s="13">
        <f t="shared" si="11"/>
        <v>104265</v>
      </c>
      <c r="H198" s="13">
        <f>'TRIBAL DISCRETIONARY'!F197</f>
        <v>2184</v>
      </c>
      <c r="I198" s="13">
        <f t="shared" si="9"/>
        <v>102081</v>
      </c>
      <c r="J198" s="13">
        <f t="shared" si="10"/>
        <v>444732</v>
      </c>
    </row>
    <row r="199" spans="1:10" ht="12">
      <c r="A199" s="31" t="s">
        <v>115</v>
      </c>
      <c r="B199" s="13">
        <f>'TRIBAL MANDATORY'!D183</f>
        <v>4165910</v>
      </c>
      <c r="C199" s="13">
        <f>'TRIBAL DISCRETIONARY'!C198</f>
        <v>20000</v>
      </c>
      <c r="D199" s="13">
        <f>'TRIBAL DISCRETIONARY'!D198</f>
        <v>1112037</v>
      </c>
      <c r="E199" s="13">
        <f>'TRIBAL DISCRETIONARY'!E198</f>
        <v>1132037</v>
      </c>
      <c r="F199" s="13">
        <f t="shared" si="8"/>
        <v>1031057</v>
      </c>
      <c r="G199" s="13">
        <f t="shared" si="11"/>
        <v>1051057</v>
      </c>
      <c r="H199" s="13">
        <f>'TRIBAL DISCRETIONARY'!F198</f>
        <v>21101</v>
      </c>
      <c r="I199" s="13">
        <f t="shared" si="9"/>
        <v>1029956</v>
      </c>
      <c r="J199" s="13">
        <f t="shared" si="10"/>
        <v>5216967</v>
      </c>
    </row>
    <row r="200" spans="1:10" ht="12">
      <c r="A200" s="31" t="s">
        <v>429</v>
      </c>
      <c r="B200" s="13">
        <f>'TRIBAL MANDATORY'!D184</f>
        <v>350519</v>
      </c>
      <c r="C200" s="13">
        <f>'TRIBAL DISCRETIONARY'!C199</f>
        <v>20000</v>
      </c>
      <c r="D200" s="13">
        <f>'TRIBAL DISCRETIONARY'!D199</f>
        <v>93567</v>
      </c>
      <c r="E200" s="13">
        <f>'TRIBAL DISCRETIONARY'!E199</f>
        <v>113567</v>
      </c>
      <c r="F200" s="13">
        <f t="shared" si="8"/>
        <v>86753</v>
      </c>
      <c r="G200" s="13">
        <f t="shared" si="11"/>
        <v>106753</v>
      </c>
      <c r="H200" s="13">
        <f>'TRIBAL DISCRETIONARY'!F199</f>
        <v>2233</v>
      </c>
      <c r="I200" s="13">
        <f t="shared" si="9"/>
        <v>104520</v>
      </c>
      <c r="J200" s="13">
        <f t="shared" si="10"/>
        <v>457272</v>
      </c>
    </row>
    <row r="201" spans="1:10" ht="12">
      <c r="A201" s="31" t="s">
        <v>117</v>
      </c>
      <c r="B201" s="13">
        <f>'TRIBAL MANDATORY'!D185</f>
        <v>786045</v>
      </c>
      <c r="C201" s="13">
        <f>'TRIBAL DISCRETIONARY'!C200</f>
        <v>20000</v>
      </c>
      <c r="D201" s="13">
        <f>'TRIBAL DISCRETIONARY'!D200</f>
        <v>209825</v>
      </c>
      <c r="E201" s="13">
        <f>'TRIBAL DISCRETIONARY'!E200</f>
        <v>229825</v>
      </c>
      <c r="F201" s="13">
        <f t="shared" si="8"/>
        <v>194545</v>
      </c>
      <c r="G201" s="13">
        <f t="shared" si="11"/>
        <v>214545</v>
      </c>
      <c r="H201" s="13">
        <f>'TRIBAL DISCRETIONARY'!F200</f>
        <v>4387</v>
      </c>
      <c r="I201" s="13">
        <f t="shared" si="9"/>
        <v>210158</v>
      </c>
      <c r="J201" s="13">
        <f t="shared" si="10"/>
        <v>1000590</v>
      </c>
    </row>
    <row r="202" spans="1:10" ht="12">
      <c r="A202" s="31" t="s">
        <v>118</v>
      </c>
      <c r="B202" s="13">
        <f>'TRIBAL MANDATORY'!D186</f>
        <v>1987403</v>
      </c>
      <c r="C202" s="13">
        <f>'TRIBAL DISCRETIONARY'!C201</f>
        <v>20000</v>
      </c>
      <c r="D202" s="13">
        <f>'TRIBAL DISCRETIONARY'!D201</f>
        <v>530512</v>
      </c>
      <c r="E202" s="13">
        <f>'TRIBAL DISCRETIONARY'!E201</f>
        <v>550512</v>
      </c>
      <c r="F202" s="13">
        <f t="shared" si="8"/>
        <v>491879</v>
      </c>
      <c r="G202" s="13">
        <f t="shared" si="11"/>
        <v>511879</v>
      </c>
      <c r="H202" s="13">
        <f>'TRIBAL DISCRETIONARY'!F201</f>
        <v>10328</v>
      </c>
      <c r="I202" s="13">
        <f t="shared" si="9"/>
        <v>501551</v>
      </c>
      <c r="J202" s="13">
        <f t="shared" si="10"/>
        <v>2499282</v>
      </c>
    </row>
    <row r="203" spans="1:10" ht="12">
      <c r="A203" s="31" t="s">
        <v>119</v>
      </c>
      <c r="B203" s="13">
        <f>'TRIBAL MANDATORY'!D187</f>
        <v>1114712</v>
      </c>
      <c r="C203" s="13">
        <f>'TRIBAL DISCRETIONARY'!C202</f>
        <v>20000</v>
      </c>
      <c r="D203" s="13">
        <f>'TRIBAL DISCRETIONARY'!D202</f>
        <v>297558</v>
      </c>
      <c r="E203" s="13">
        <f>'TRIBAL DISCRETIONARY'!E202</f>
        <v>317558</v>
      </c>
      <c r="F203" s="13">
        <f t="shared" si="8"/>
        <v>275889</v>
      </c>
      <c r="G203" s="13">
        <f t="shared" si="11"/>
        <v>295889</v>
      </c>
      <c r="H203" s="13">
        <f>'TRIBAL DISCRETIONARY'!F202</f>
        <v>6012</v>
      </c>
      <c r="I203" s="13">
        <f t="shared" si="9"/>
        <v>289877</v>
      </c>
      <c r="J203" s="13">
        <f t="shared" si="10"/>
        <v>1410601</v>
      </c>
    </row>
    <row r="204" spans="1:10" ht="12">
      <c r="A204" s="31" t="s">
        <v>120</v>
      </c>
      <c r="B204" s="13">
        <f>'TRIBAL MANDATORY'!D188</f>
        <v>148053</v>
      </c>
      <c r="C204" s="13">
        <f>'TRIBAL DISCRETIONARY'!C203</f>
        <v>20000</v>
      </c>
      <c r="D204" s="13">
        <f>'TRIBAL DISCRETIONARY'!D203</f>
        <v>39521</v>
      </c>
      <c r="E204" s="13">
        <f>'TRIBAL DISCRETIONARY'!E203</f>
        <v>59521</v>
      </c>
      <c r="F204" s="13">
        <f aca="true" t="shared" si="12" ref="F204:F235">ROUND(D204/$D$299*12732240,0)</f>
        <v>36643</v>
      </c>
      <c r="G204" s="13">
        <f t="shared" si="11"/>
        <v>56643</v>
      </c>
      <c r="H204" s="13">
        <f>'TRIBAL DISCRETIONARY'!F203</f>
        <v>1232</v>
      </c>
      <c r="I204" s="13">
        <f aca="true" t="shared" si="13" ref="I204:I267">IF(H204&lt;&gt;"",G204-H204,"")</f>
        <v>55411</v>
      </c>
      <c r="J204" s="13">
        <f t="shared" si="10"/>
        <v>204696</v>
      </c>
    </row>
    <row r="205" spans="1:10" ht="12">
      <c r="A205" s="31" t="s">
        <v>121</v>
      </c>
      <c r="B205" s="13">
        <f>'TRIBAL MANDATORY'!D189</f>
        <v>535394</v>
      </c>
      <c r="C205" s="13">
        <f>'TRIBAL DISCRETIONARY'!C204</f>
        <v>20000</v>
      </c>
      <c r="D205" s="13">
        <f>'TRIBAL DISCRETIONARY'!D204</f>
        <v>142917</v>
      </c>
      <c r="E205" s="13">
        <f>'TRIBAL DISCRETIONARY'!E204</f>
        <v>162917</v>
      </c>
      <c r="F205" s="13">
        <f t="shared" si="12"/>
        <v>132510</v>
      </c>
      <c r="G205" s="13">
        <f aca="true" t="shared" si="14" ref="G205:G268">C205+F205</f>
        <v>152510</v>
      </c>
      <c r="H205" s="13">
        <f>'TRIBAL DISCRETIONARY'!F204</f>
        <v>3148</v>
      </c>
      <c r="I205" s="13">
        <f t="shared" si="13"/>
        <v>149362</v>
      </c>
      <c r="J205" s="13">
        <f aca="true" t="shared" si="15" ref="J205:J268">IF(I205&lt;&gt;"",B205+G205,"")</f>
        <v>687904</v>
      </c>
    </row>
    <row r="206" spans="1:10" ht="12">
      <c r="A206" s="31" t="s">
        <v>122</v>
      </c>
      <c r="B206" s="13">
        <f>'TRIBAL MANDATORY'!D190</f>
        <v>21853</v>
      </c>
      <c r="C206" s="13">
        <f>'TRIBAL DISCRETIONARY'!C205</f>
        <v>20000</v>
      </c>
      <c r="D206" s="13">
        <f>'TRIBAL DISCRETIONARY'!D205</f>
        <v>5833</v>
      </c>
      <c r="E206" s="13">
        <f>'TRIBAL DISCRETIONARY'!E205</f>
        <v>25833</v>
      </c>
      <c r="F206" s="13">
        <f t="shared" si="12"/>
        <v>5408</v>
      </c>
      <c r="G206" s="13">
        <f t="shared" si="14"/>
        <v>25408</v>
      </c>
      <c r="H206" s="13">
        <f>'TRIBAL DISCRETIONARY'!F205</f>
        <v>608</v>
      </c>
      <c r="I206" s="13">
        <f t="shared" si="13"/>
        <v>24800</v>
      </c>
      <c r="J206" s="13">
        <f t="shared" si="15"/>
        <v>47261</v>
      </c>
    </row>
    <row r="207" spans="1:10" ht="12">
      <c r="A207" s="31" t="s">
        <v>430</v>
      </c>
      <c r="B207" s="13">
        <f>'TRIBAL MANDATORY'!D191</f>
        <v>395317</v>
      </c>
      <c r="C207" s="13">
        <f>'TRIBAL DISCRETIONARY'!C206</f>
        <v>20000</v>
      </c>
      <c r="D207" s="13">
        <f>'TRIBAL DISCRETIONARY'!D206</f>
        <v>105525</v>
      </c>
      <c r="E207" s="13">
        <f>'TRIBAL DISCRETIONARY'!E206</f>
        <v>125525</v>
      </c>
      <c r="F207" s="13">
        <f t="shared" si="12"/>
        <v>97841</v>
      </c>
      <c r="G207" s="13">
        <f t="shared" si="14"/>
        <v>117841</v>
      </c>
      <c r="H207" s="13">
        <f>'TRIBAL DISCRETIONARY'!F206</f>
        <v>2455</v>
      </c>
      <c r="I207" s="13">
        <f t="shared" si="13"/>
        <v>115386</v>
      </c>
      <c r="J207" s="13">
        <f t="shared" si="15"/>
        <v>513158</v>
      </c>
    </row>
    <row r="208" spans="1:10" ht="12">
      <c r="A208" s="31" t="s">
        <v>124</v>
      </c>
      <c r="B208" s="13">
        <f>'TRIBAL MANDATORY'!D192</f>
        <v>10926</v>
      </c>
      <c r="C208" s="13">
        <f>'TRIBAL DISCRETIONARY'!C207</f>
        <v>20000</v>
      </c>
      <c r="D208" s="13">
        <f>'TRIBAL DISCRETIONARY'!D207</f>
        <v>2917</v>
      </c>
      <c r="E208" s="13">
        <f>'TRIBAL DISCRETIONARY'!E207</f>
        <v>22917</v>
      </c>
      <c r="F208" s="13">
        <f t="shared" si="12"/>
        <v>2705</v>
      </c>
      <c r="G208" s="13">
        <f t="shared" si="14"/>
        <v>22705</v>
      </c>
      <c r="H208" s="13">
        <f>'TRIBAL DISCRETIONARY'!F207</f>
        <v>554</v>
      </c>
      <c r="I208" s="13">
        <f t="shared" si="13"/>
        <v>22151</v>
      </c>
      <c r="J208" s="13">
        <f t="shared" si="15"/>
        <v>33631</v>
      </c>
    </row>
    <row r="209" spans="1:10" ht="12">
      <c r="A209" s="31" t="s">
        <v>125</v>
      </c>
      <c r="B209" s="13">
        <f>'TRIBAL MANDATORY'!D193</f>
        <v>109920</v>
      </c>
      <c r="C209" s="13">
        <f>'TRIBAL DISCRETIONARY'!C208</f>
        <v>20000</v>
      </c>
      <c r="D209" s="13">
        <f>'TRIBAL DISCRETIONARY'!D208</f>
        <v>29342</v>
      </c>
      <c r="E209" s="13">
        <f>'TRIBAL DISCRETIONARY'!E208</f>
        <v>49342</v>
      </c>
      <c r="F209" s="13">
        <f t="shared" si="12"/>
        <v>27205</v>
      </c>
      <c r="G209" s="13">
        <f t="shared" si="14"/>
        <v>47205</v>
      </c>
      <c r="H209" s="13">
        <f>'TRIBAL DISCRETIONARY'!F208</f>
        <v>1044</v>
      </c>
      <c r="I209" s="13">
        <f t="shared" si="13"/>
        <v>46161</v>
      </c>
      <c r="J209" s="13">
        <f t="shared" si="15"/>
        <v>157125</v>
      </c>
    </row>
    <row r="210" spans="1:10" ht="12">
      <c r="A210" s="31" t="s">
        <v>431</v>
      </c>
      <c r="B210" s="13">
        <f>'TRIBAL MANDATORY'!D194</f>
        <v>125872</v>
      </c>
      <c r="C210" s="13">
        <f>'TRIBAL DISCRETIONARY'!C209</f>
        <v>20000</v>
      </c>
      <c r="D210" s="13">
        <f>'TRIBAL DISCRETIONARY'!D209</f>
        <v>33600</v>
      </c>
      <c r="E210" s="13">
        <f>'TRIBAL DISCRETIONARY'!E209</f>
        <v>53600</v>
      </c>
      <c r="F210" s="13">
        <f t="shared" si="12"/>
        <v>31153</v>
      </c>
      <c r="G210" s="13">
        <f t="shared" si="14"/>
        <v>51153</v>
      </c>
      <c r="H210" s="13">
        <f>'TRIBAL DISCRETIONARY'!F209</f>
        <v>1122</v>
      </c>
      <c r="I210" s="13">
        <f t="shared" si="13"/>
        <v>50031</v>
      </c>
      <c r="J210" s="13">
        <f t="shared" si="15"/>
        <v>177025</v>
      </c>
    </row>
    <row r="211" spans="1:10" ht="12">
      <c r="A211" s="31" t="s">
        <v>432</v>
      </c>
      <c r="B211" s="13">
        <f>'TRIBAL MANDATORY'!D195</f>
        <v>6556</v>
      </c>
      <c r="C211" s="13">
        <f>'TRIBAL DISCRETIONARY'!C210</f>
        <v>20000</v>
      </c>
      <c r="D211" s="13">
        <f>'TRIBAL DISCRETIONARY'!D210</f>
        <v>1751</v>
      </c>
      <c r="E211" s="13">
        <f>'TRIBAL DISCRETIONARY'!E210</f>
        <v>21751</v>
      </c>
      <c r="F211" s="13">
        <f t="shared" si="12"/>
        <v>1623</v>
      </c>
      <c r="G211" s="13">
        <f t="shared" si="14"/>
        <v>21623</v>
      </c>
      <c r="H211" s="13">
        <f>'TRIBAL DISCRETIONARY'!F210</f>
        <v>532</v>
      </c>
      <c r="I211" s="13">
        <f t="shared" si="13"/>
        <v>21091</v>
      </c>
      <c r="J211" s="13">
        <f t="shared" si="15"/>
        <v>28179</v>
      </c>
    </row>
    <row r="212" spans="1:10" ht="12">
      <c r="A212" s="31" t="s">
        <v>433</v>
      </c>
      <c r="B212" s="13">
        <f>'TRIBAL MANDATORY'!D196</f>
        <v>69929</v>
      </c>
      <c r="C212" s="13">
        <f>'TRIBAL DISCRETIONARY'!C211</f>
        <v>20000</v>
      </c>
      <c r="D212" s="13">
        <f>'TRIBAL DISCRETIONARY'!D211</f>
        <v>18667</v>
      </c>
      <c r="E212" s="13">
        <f>'TRIBAL DISCRETIONARY'!E211</f>
        <v>38667</v>
      </c>
      <c r="F212" s="13">
        <f t="shared" si="12"/>
        <v>17308</v>
      </c>
      <c r="G212" s="13">
        <f t="shared" si="14"/>
        <v>37308</v>
      </c>
      <c r="H212" s="13">
        <f>'TRIBAL DISCRETIONARY'!F211</f>
        <v>846</v>
      </c>
      <c r="I212" s="13">
        <f t="shared" si="13"/>
        <v>36462</v>
      </c>
      <c r="J212" s="13">
        <f t="shared" si="15"/>
        <v>107237</v>
      </c>
    </row>
    <row r="213" spans="1:10" ht="12">
      <c r="A213" s="31" t="s">
        <v>434</v>
      </c>
      <c r="B213" s="13">
        <f>'TRIBAL MANDATORY'!D197</f>
        <v>225412</v>
      </c>
      <c r="C213" s="13">
        <f>'TRIBAL DISCRETIONARY'!C212</f>
        <v>20000</v>
      </c>
      <c r="D213" s="13">
        <f>'TRIBAL DISCRETIONARY'!D212</f>
        <v>60171</v>
      </c>
      <c r="E213" s="13">
        <f>'TRIBAL DISCRETIONARY'!E212</f>
        <v>80171</v>
      </c>
      <c r="F213" s="13">
        <f t="shared" si="12"/>
        <v>55789</v>
      </c>
      <c r="G213" s="13">
        <f t="shared" si="14"/>
        <v>75789</v>
      </c>
      <c r="H213" s="13">
        <f>'TRIBAL DISCRETIONARY'!F212</f>
        <v>1615</v>
      </c>
      <c r="I213" s="13">
        <f t="shared" si="13"/>
        <v>74174</v>
      </c>
      <c r="J213" s="13">
        <f t="shared" si="15"/>
        <v>301201</v>
      </c>
    </row>
    <row r="214" spans="1:10" ht="12">
      <c r="A214" s="31" t="s">
        <v>130</v>
      </c>
      <c r="B214" s="13">
        <f>'TRIBAL MANDATORY'!D198</f>
        <v>445688</v>
      </c>
      <c r="C214" s="13">
        <f>'TRIBAL DISCRETIONARY'!C213</f>
        <v>60000</v>
      </c>
      <c r="D214" s="13">
        <f>'TRIBAL DISCRETIONARY'!D213</f>
        <v>118971</v>
      </c>
      <c r="E214" s="13">
        <f>'TRIBAL DISCRETIONARY'!E213</f>
        <v>178971</v>
      </c>
      <c r="F214" s="13">
        <f t="shared" si="12"/>
        <v>110307</v>
      </c>
      <c r="G214" s="13">
        <f t="shared" si="14"/>
        <v>170307</v>
      </c>
      <c r="H214" s="13">
        <f>'TRIBAL DISCRETIONARY'!F213</f>
        <v>2704</v>
      </c>
      <c r="I214" s="13">
        <f t="shared" si="13"/>
        <v>167603</v>
      </c>
      <c r="J214" s="13">
        <f t="shared" si="15"/>
        <v>615995</v>
      </c>
    </row>
    <row r="215" spans="1:10" ht="12">
      <c r="A215" s="31" t="s">
        <v>131</v>
      </c>
      <c r="B215" s="13">
        <f>'TRIBAL MANDATORY'!D199</f>
        <v>190884</v>
      </c>
      <c r="C215" s="13">
        <f>'TRIBAL DISCRETIONARY'!C214</f>
        <v>20000</v>
      </c>
      <c r="D215" s="13">
        <f>'TRIBAL DISCRETIONARY'!D214</f>
        <v>50954</v>
      </c>
      <c r="E215" s="13">
        <f>'TRIBAL DISCRETIONARY'!E214</f>
        <v>70954</v>
      </c>
      <c r="F215" s="13">
        <f t="shared" si="12"/>
        <v>47243</v>
      </c>
      <c r="G215" s="13">
        <f t="shared" si="14"/>
        <v>67243</v>
      </c>
      <c r="H215" s="13">
        <f>'TRIBAL DISCRETIONARY'!F214</f>
        <v>1444</v>
      </c>
      <c r="I215" s="13">
        <f t="shared" si="13"/>
        <v>65799</v>
      </c>
      <c r="J215" s="13">
        <f t="shared" si="15"/>
        <v>258127</v>
      </c>
    </row>
    <row r="216" spans="1:10" ht="12">
      <c r="A216" s="31" t="s">
        <v>132</v>
      </c>
      <c r="B216" s="13">
        <f>'TRIBAL MANDATORY'!D200</f>
        <v>2599173</v>
      </c>
      <c r="C216" s="13">
        <f>'TRIBAL DISCRETIONARY'!C215</f>
        <v>20000</v>
      </c>
      <c r="D216" s="13">
        <f>'TRIBAL DISCRETIONARY'!D215</f>
        <v>693816</v>
      </c>
      <c r="E216" s="13">
        <f>'TRIBAL DISCRETIONARY'!E215</f>
        <v>713816</v>
      </c>
      <c r="F216" s="13">
        <f t="shared" si="12"/>
        <v>643291</v>
      </c>
      <c r="G216" s="13">
        <f t="shared" si="14"/>
        <v>663291</v>
      </c>
      <c r="H216" s="13">
        <f>'TRIBAL DISCRETIONARY'!F215</f>
        <v>13353</v>
      </c>
      <c r="I216" s="13">
        <f t="shared" si="13"/>
        <v>649938</v>
      </c>
      <c r="J216" s="13">
        <f t="shared" si="15"/>
        <v>3262464</v>
      </c>
    </row>
    <row r="217" spans="1:10" ht="12">
      <c r="A217" s="31" t="s">
        <v>133</v>
      </c>
      <c r="B217" s="13">
        <f>'TRIBAL MANDATORY'!D201</f>
        <v>555608</v>
      </c>
      <c r="C217" s="13">
        <f>'TRIBAL DISCRETIONARY'!C216</f>
        <v>20000</v>
      </c>
      <c r="D217" s="13">
        <f>'TRIBAL DISCRETIONARY'!D216</f>
        <v>148312</v>
      </c>
      <c r="E217" s="13">
        <f>'TRIBAL DISCRETIONARY'!E216</f>
        <v>168312</v>
      </c>
      <c r="F217" s="13">
        <f t="shared" si="12"/>
        <v>137512</v>
      </c>
      <c r="G217" s="13">
        <f t="shared" si="14"/>
        <v>157512</v>
      </c>
      <c r="H217" s="13">
        <f>'TRIBAL DISCRETIONARY'!F216</f>
        <v>3248</v>
      </c>
      <c r="I217" s="13">
        <f t="shared" si="13"/>
        <v>154264</v>
      </c>
      <c r="J217" s="13">
        <f t="shared" si="15"/>
        <v>713120</v>
      </c>
    </row>
    <row r="218" spans="1:10" ht="12">
      <c r="A218" s="31" t="s">
        <v>435</v>
      </c>
      <c r="B218" s="13">
        <f>'TRIBAL MANDATORY'!D202</f>
        <v>55506</v>
      </c>
      <c r="C218" s="13">
        <f>'TRIBAL DISCRETIONARY'!C217</f>
        <v>20000</v>
      </c>
      <c r="D218" s="13">
        <f>'TRIBAL DISCRETIONARY'!D217</f>
        <v>14817</v>
      </c>
      <c r="E218" s="13">
        <f>'TRIBAL DISCRETIONARY'!E217</f>
        <v>34817</v>
      </c>
      <c r="F218" s="13">
        <f t="shared" si="12"/>
        <v>13738</v>
      </c>
      <c r="G218" s="13">
        <f t="shared" si="14"/>
        <v>33738</v>
      </c>
      <c r="H218" s="13">
        <f>'TRIBAL DISCRETIONARY'!F217</f>
        <v>774</v>
      </c>
      <c r="I218" s="13">
        <f t="shared" si="13"/>
        <v>32964</v>
      </c>
      <c r="J218" s="13">
        <f t="shared" si="15"/>
        <v>89244</v>
      </c>
    </row>
    <row r="219" spans="1:10" ht="12">
      <c r="A219" s="31" t="s">
        <v>436</v>
      </c>
      <c r="B219" s="13">
        <f>'TRIBAL MANDATORY'!D203</f>
        <v>36931</v>
      </c>
      <c r="C219" s="13">
        <f>'TRIBAL DISCRETIONARY'!C218</f>
        <v>20000</v>
      </c>
      <c r="D219" s="13">
        <f>'TRIBAL DISCRETIONARY'!D218</f>
        <v>9858</v>
      </c>
      <c r="E219" s="13">
        <f>'TRIBAL DISCRETIONARY'!E218</f>
        <v>29858</v>
      </c>
      <c r="F219" s="13">
        <f t="shared" si="12"/>
        <v>9140</v>
      </c>
      <c r="G219" s="13">
        <f t="shared" si="14"/>
        <v>29140</v>
      </c>
      <c r="H219" s="13">
        <f>'TRIBAL DISCRETIONARY'!F218</f>
        <v>683</v>
      </c>
      <c r="I219" s="13">
        <f t="shared" si="13"/>
        <v>28457</v>
      </c>
      <c r="J219" s="13">
        <f t="shared" si="15"/>
        <v>66071</v>
      </c>
    </row>
    <row r="220" spans="1:10" ht="12">
      <c r="A220" s="31" t="s">
        <v>136</v>
      </c>
      <c r="B220" s="13">
        <f>'TRIBAL MANDATORY'!D204</f>
        <v>83259</v>
      </c>
      <c r="C220" s="13">
        <f>'TRIBAL DISCRETIONARY'!C219</f>
        <v>20000</v>
      </c>
      <c r="D220" s="13">
        <f>'TRIBAL DISCRETIONARY'!D219</f>
        <v>22225</v>
      </c>
      <c r="E220" s="13">
        <f>'TRIBAL DISCRETIONARY'!E219</f>
        <v>42225</v>
      </c>
      <c r="F220" s="13">
        <f t="shared" si="12"/>
        <v>20607</v>
      </c>
      <c r="G220" s="13">
        <f t="shared" si="14"/>
        <v>40607</v>
      </c>
      <c r="H220" s="13">
        <f>'TRIBAL DISCRETIONARY'!F219</f>
        <v>912</v>
      </c>
      <c r="I220" s="13">
        <f t="shared" si="13"/>
        <v>39695</v>
      </c>
      <c r="J220" s="13">
        <f t="shared" si="15"/>
        <v>123866</v>
      </c>
    </row>
    <row r="221" spans="1:10" ht="12">
      <c r="A221" s="31" t="s">
        <v>137</v>
      </c>
      <c r="B221" s="13">
        <f>'TRIBAL MANDATORY'!D205</f>
        <v>252837</v>
      </c>
      <c r="C221" s="13">
        <f>'TRIBAL DISCRETIONARY'!C220</f>
        <v>20000</v>
      </c>
      <c r="D221" s="13">
        <f>'TRIBAL DISCRETIONARY'!D220</f>
        <v>67492</v>
      </c>
      <c r="E221" s="13">
        <f>'TRIBAL DISCRETIONARY'!E220</f>
        <v>87492</v>
      </c>
      <c r="F221" s="13">
        <f t="shared" si="12"/>
        <v>62577</v>
      </c>
      <c r="G221" s="13">
        <f t="shared" si="14"/>
        <v>82577</v>
      </c>
      <c r="H221" s="13">
        <f>'TRIBAL DISCRETIONARY'!F220</f>
        <v>1750</v>
      </c>
      <c r="I221" s="13">
        <f t="shared" si="13"/>
        <v>80827</v>
      </c>
      <c r="J221" s="13">
        <f t="shared" si="15"/>
        <v>335414</v>
      </c>
    </row>
    <row r="222" spans="1:10" ht="12">
      <c r="A222" s="31" t="s">
        <v>138</v>
      </c>
      <c r="B222" s="13">
        <f>'TRIBAL MANDATORY'!D206</f>
        <v>244751</v>
      </c>
      <c r="C222" s="13">
        <f>'TRIBAL DISCRETIONARY'!C221</f>
        <v>20000</v>
      </c>
      <c r="D222" s="13">
        <f>'TRIBAL DISCRETIONARY'!D221</f>
        <v>65333</v>
      </c>
      <c r="E222" s="13">
        <f>'TRIBAL DISCRETIONARY'!E221</f>
        <v>85333</v>
      </c>
      <c r="F222" s="13">
        <f t="shared" si="12"/>
        <v>60575</v>
      </c>
      <c r="G222" s="13">
        <f t="shared" si="14"/>
        <v>80575</v>
      </c>
      <c r="H222" s="13">
        <f>'TRIBAL DISCRETIONARY'!F221</f>
        <v>1710</v>
      </c>
      <c r="I222" s="13">
        <f t="shared" si="13"/>
        <v>78865</v>
      </c>
      <c r="J222" s="13">
        <f t="shared" si="15"/>
        <v>325326</v>
      </c>
    </row>
    <row r="223" spans="1:10" ht="12">
      <c r="A223" s="31" t="s">
        <v>139</v>
      </c>
      <c r="B223" s="13">
        <f>'TRIBAL MANDATORY'!D207</f>
        <v>346586</v>
      </c>
      <c r="C223" s="13">
        <f>'TRIBAL DISCRETIONARY'!C222</f>
        <v>20000</v>
      </c>
      <c r="D223" s="13">
        <f>'TRIBAL DISCRETIONARY'!D222</f>
        <v>92517</v>
      </c>
      <c r="E223" s="13">
        <f>'TRIBAL DISCRETIONARY'!E222</f>
        <v>112517</v>
      </c>
      <c r="F223" s="13">
        <f t="shared" si="12"/>
        <v>85780</v>
      </c>
      <c r="G223" s="13">
        <f t="shared" si="14"/>
        <v>105780</v>
      </c>
      <c r="H223" s="13">
        <f>'TRIBAL DISCRETIONARY'!F222</f>
        <v>2214</v>
      </c>
      <c r="I223" s="13">
        <f t="shared" si="13"/>
        <v>103566</v>
      </c>
      <c r="J223" s="13">
        <f t="shared" si="15"/>
        <v>452366</v>
      </c>
    </row>
    <row r="224" spans="1:10" ht="12">
      <c r="A224" s="31" t="s">
        <v>140</v>
      </c>
      <c r="B224" s="13">
        <f>'TRIBAL MANDATORY'!D208</f>
        <v>17482</v>
      </c>
      <c r="C224" s="13">
        <f>'TRIBAL DISCRETIONARY'!C223</f>
        <v>20000</v>
      </c>
      <c r="D224" s="13">
        <f>'TRIBAL DISCRETIONARY'!D223</f>
        <v>4667</v>
      </c>
      <c r="E224" s="13">
        <f>'TRIBAL DISCRETIONARY'!E223</f>
        <v>24667</v>
      </c>
      <c r="F224" s="13">
        <f t="shared" si="12"/>
        <v>4327</v>
      </c>
      <c r="G224" s="13">
        <f t="shared" si="14"/>
        <v>24327</v>
      </c>
      <c r="H224" s="13">
        <f>'TRIBAL DISCRETIONARY'!F223</f>
        <v>586</v>
      </c>
      <c r="I224" s="13">
        <f t="shared" si="13"/>
        <v>23741</v>
      </c>
      <c r="J224" s="13">
        <f t="shared" si="15"/>
        <v>41809</v>
      </c>
    </row>
    <row r="225" spans="1:10" ht="12">
      <c r="A225" s="31" t="s">
        <v>141</v>
      </c>
      <c r="B225" s="13">
        <f>'TRIBAL MANDATORY'!D209</f>
        <v>41193</v>
      </c>
      <c r="C225" s="13">
        <f>'TRIBAL DISCRETIONARY'!C224</f>
        <v>20000</v>
      </c>
      <c r="D225" s="13">
        <f>'TRIBAL DISCRETIONARY'!D224</f>
        <v>10996</v>
      </c>
      <c r="E225" s="13">
        <f>'TRIBAL DISCRETIONARY'!E224</f>
        <v>30996</v>
      </c>
      <c r="F225" s="13">
        <f t="shared" si="12"/>
        <v>10195</v>
      </c>
      <c r="G225" s="13">
        <f t="shared" si="14"/>
        <v>30195</v>
      </c>
      <c r="H225" s="13">
        <f>'TRIBAL DISCRETIONARY'!F224</f>
        <v>704</v>
      </c>
      <c r="I225" s="13">
        <f t="shared" si="13"/>
        <v>29491</v>
      </c>
      <c r="J225" s="13">
        <f t="shared" si="15"/>
        <v>71388</v>
      </c>
    </row>
    <row r="226" spans="1:10" ht="12">
      <c r="A226" s="31" t="s">
        <v>142</v>
      </c>
      <c r="B226" s="13">
        <f>'TRIBAL MANDATORY'!D210</f>
        <v>68618</v>
      </c>
      <c r="C226" s="13">
        <f>'TRIBAL DISCRETIONARY'!C225</f>
        <v>20000</v>
      </c>
      <c r="D226" s="13">
        <f>'TRIBAL DISCRETIONARY'!D225</f>
        <v>18317</v>
      </c>
      <c r="E226" s="13">
        <f>'TRIBAL DISCRETIONARY'!E225</f>
        <v>38317</v>
      </c>
      <c r="F226" s="13">
        <f t="shared" si="12"/>
        <v>16983</v>
      </c>
      <c r="G226" s="13">
        <f t="shared" si="14"/>
        <v>36983</v>
      </c>
      <c r="H226" s="13">
        <f>'TRIBAL DISCRETIONARY'!F225</f>
        <v>839</v>
      </c>
      <c r="I226" s="13">
        <f t="shared" si="13"/>
        <v>36144</v>
      </c>
      <c r="J226" s="13">
        <f t="shared" si="15"/>
        <v>105601</v>
      </c>
    </row>
    <row r="227" spans="1:10" ht="12">
      <c r="A227" s="31" t="s">
        <v>143</v>
      </c>
      <c r="B227" s="13">
        <f>'TRIBAL MANDATORY'!D211</f>
        <v>346586</v>
      </c>
      <c r="C227" s="13">
        <f>'TRIBAL DISCRETIONARY'!C226</f>
        <v>20000</v>
      </c>
      <c r="D227" s="13">
        <f>'TRIBAL DISCRETIONARY'!D226</f>
        <v>92517</v>
      </c>
      <c r="E227" s="13">
        <f>'TRIBAL DISCRETIONARY'!E226</f>
        <v>112517</v>
      </c>
      <c r="F227" s="13">
        <f t="shared" si="12"/>
        <v>85780</v>
      </c>
      <c r="G227" s="13">
        <f t="shared" si="14"/>
        <v>105780</v>
      </c>
      <c r="H227" s="13">
        <f>'TRIBAL DISCRETIONARY'!F226</f>
        <v>2214</v>
      </c>
      <c r="I227" s="13">
        <f t="shared" si="13"/>
        <v>103566</v>
      </c>
      <c r="J227" s="13">
        <f t="shared" si="15"/>
        <v>452366</v>
      </c>
    </row>
    <row r="228" spans="1:10" ht="12">
      <c r="A228" s="12" t="s">
        <v>144</v>
      </c>
      <c r="B228" s="13">
        <f>'TRIBAL MANDATORY'!D212</f>
      </c>
      <c r="C228" s="13">
        <f>'TRIBAL DISCRETIONARY'!C227</f>
        <v>0</v>
      </c>
      <c r="D228" s="13">
        <f>'TRIBAL DISCRETIONARY'!D227</f>
        <v>0</v>
      </c>
      <c r="E228" s="13">
        <f>'TRIBAL DISCRETIONARY'!E227</f>
        <v>0</v>
      </c>
      <c r="F228" s="13">
        <f t="shared" si="12"/>
        <v>0</v>
      </c>
      <c r="G228" s="13" t="s">
        <v>411</v>
      </c>
      <c r="H228" s="13">
        <f>'TRIBAL DISCRETIONARY'!F227</f>
      </c>
      <c r="I228" s="13">
        <f t="shared" si="13"/>
      </c>
      <c r="J228" s="13">
        <f t="shared" si="15"/>
      </c>
    </row>
    <row r="229" spans="1:10" ht="12">
      <c r="A229" s="31" t="s">
        <v>145</v>
      </c>
      <c r="B229" s="13">
        <f>'TRIBAL MANDATORY'!D213</f>
        <v>7976</v>
      </c>
      <c r="C229" s="13">
        <f>'TRIBAL DISCRETIONARY'!C228</f>
        <v>20000</v>
      </c>
      <c r="D229" s="13">
        <f>'TRIBAL DISCRETIONARY'!D228</f>
        <v>2130</v>
      </c>
      <c r="E229" s="13">
        <f>'TRIBAL DISCRETIONARY'!E228</f>
        <v>22130</v>
      </c>
      <c r="F229" s="13">
        <f t="shared" si="12"/>
        <v>1975</v>
      </c>
      <c r="G229" s="13">
        <f t="shared" si="14"/>
        <v>21975</v>
      </c>
      <c r="H229" s="13">
        <f>'TRIBAL DISCRETIONARY'!F228</f>
        <v>539</v>
      </c>
      <c r="I229" s="13">
        <f t="shared" si="13"/>
        <v>21436</v>
      </c>
      <c r="J229" s="13">
        <f t="shared" si="15"/>
        <v>29951</v>
      </c>
    </row>
    <row r="230" spans="1:10" ht="12">
      <c r="A230" s="31" t="s">
        <v>146</v>
      </c>
      <c r="B230" s="13">
        <f>'TRIBAL MANDATORY'!D214</f>
        <v>18029</v>
      </c>
      <c r="C230" s="13">
        <f>'TRIBAL DISCRETIONARY'!C229</f>
        <v>20000</v>
      </c>
      <c r="D230" s="13">
        <f>'TRIBAL DISCRETIONARY'!D229</f>
        <v>4812</v>
      </c>
      <c r="E230" s="13">
        <f>'TRIBAL DISCRETIONARY'!E229</f>
        <v>24812</v>
      </c>
      <c r="F230" s="13">
        <f t="shared" si="12"/>
        <v>4462</v>
      </c>
      <c r="G230" s="13">
        <f t="shared" si="14"/>
        <v>24462</v>
      </c>
      <c r="H230" s="13">
        <f>'TRIBAL DISCRETIONARY'!F229</f>
        <v>589</v>
      </c>
      <c r="I230" s="13">
        <f t="shared" si="13"/>
        <v>23873</v>
      </c>
      <c r="J230" s="13">
        <f t="shared" si="15"/>
        <v>42491</v>
      </c>
    </row>
    <row r="231" spans="1:10" ht="12">
      <c r="A231" s="31" t="s">
        <v>452</v>
      </c>
      <c r="B231" s="13">
        <f>'TRIBAL MANDATORY'!D215</f>
        <v>143573</v>
      </c>
      <c r="C231" s="13">
        <f>'TRIBAL DISCRETIONARY'!C230</f>
        <v>20000</v>
      </c>
      <c r="D231" s="13">
        <f>'TRIBAL DISCRETIONARY'!D230</f>
        <v>38325</v>
      </c>
      <c r="E231" s="13">
        <f>'TRIBAL DISCRETIONARY'!E230</f>
        <v>58325</v>
      </c>
      <c r="F231" s="13">
        <f t="shared" si="12"/>
        <v>35534</v>
      </c>
      <c r="G231" s="13">
        <f t="shared" si="14"/>
        <v>55534</v>
      </c>
      <c r="H231" s="13">
        <f>'TRIBAL DISCRETIONARY'!F230</f>
        <v>1210</v>
      </c>
      <c r="I231" s="13">
        <f t="shared" si="13"/>
        <v>54324</v>
      </c>
      <c r="J231" s="13">
        <f t="shared" si="15"/>
        <v>199107</v>
      </c>
    </row>
    <row r="232" spans="1:10" ht="12">
      <c r="A232" s="31" t="s">
        <v>453</v>
      </c>
      <c r="B232" s="13">
        <f>'TRIBAL MANDATORY'!D216</f>
        <v>59877</v>
      </c>
      <c r="C232" s="13">
        <f>'TRIBAL DISCRETIONARY'!C231</f>
        <v>20000</v>
      </c>
      <c r="D232" s="13">
        <f>'TRIBAL DISCRETIONARY'!D231</f>
        <v>15983</v>
      </c>
      <c r="E232" s="13">
        <f>'TRIBAL DISCRETIONARY'!E231</f>
        <v>35983</v>
      </c>
      <c r="F232" s="13">
        <f t="shared" si="12"/>
        <v>14819</v>
      </c>
      <c r="G232" s="13">
        <f t="shared" si="14"/>
        <v>34819</v>
      </c>
      <c r="H232" s="13">
        <f>'TRIBAL DISCRETIONARY'!F231</f>
        <v>796</v>
      </c>
      <c r="I232" s="13">
        <f t="shared" si="13"/>
        <v>34023</v>
      </c>
      <c r="J232" s="13">
        <f t="shared" si="15"/>
        <v>94696</v>
      </c>
    </row>
    <row r="233" spans="1:10" ht="12">
      <c r="A233" s="31" t="s">
        <v>454</v>
      </c>
      <c r="B233" s="13">
        <f>'TRIBAL MANDATORY'!D217</f>
        <v>52447</v>
      </c>
      <c r="C233" s="13">
        <f>'TRIBAL DISCRETIONARY'!C232</f>
        <v>20000</v>
      </c>
      <c r="D233" s="13">
        <f>'TRIBAL DISCRETIONARY'!D232</f>
        <v>14000</v>
      </c>
      <c r="E233" s="13">
        <f>'TRIBAL DISCRETIONARY'!E232</f>
        <v>34000</v>
      </c>
      <c r="F233" s="13">
        <f t="shared" si="12"/>
        <v>12981</v>
      </c>
      <c r="G233" s="13">
        <f t="shared" si="14"/>
        <v>32981</v>
      </c>
      <c r="H233" s="13">
        <f>'TRIBAL DISCRETIONARY'!F232</f>
        <v>759</v>
      </c>
      <c r="I233" s="13">
        <f t="shared" si="13"/>
        <v>32222</v>
      </c>
      <c r="J233" s="13">
        <f t="shared" si="15"/>
        <v>85428</v>
      </c>
    </row>
    <row r="234" spans="1:10" ht="12">
      <c r="A234" s="31" t="s">
        <v>455</v>
      </c>
      <c r="B234" s="13">
        <f>'TRIBAL MANDATORY'!D218</f>
        <v>121720</v>
      </c>
      <c r="C234" s="13">
        <f>'TRIBAL DISCRETIONARY'!C233</f>
        <v>20000</v>
      </c>
      <c r="D234" s="13">
        <f>'TRIBAL DISCRETIONARY'!D233</f>
        <v>32492</v>
      </c>
      <c r="E234" s="13">
        <f>'TRIBAL DISCRETIONARY'!E233</f>
        <v>52492</v>
      </c>
      <c r="F234" s="13">
        <f t="shared" si="12"/>
        <v>30126</v>
      </c>
      <c r="G234" s="13">
        <f t="shared" si="14"/>
        <v>50126</v>
      </c>
      <c r="H234" s="13">
        <f>'TRIBAL DISCRETIONARY'!F233</f>
        <v>1102</v>
      </c>
      <c r="I234" s="13">
        <f t="shared" si="13"/>
        <v>49024</v>
      </c>
      <c r="J234" s="13">
        <f t="shared" si="15"/>
        <v>171846</v>
      </c>
    </row>
    <row r="235" spans="1:10" ht="12">
      <c r="A235" s="31" t="s">
        <v>456</v>
      </c>
      <c r="B235" s="13">
        <f>'TRIBAL MANDATORY'!D219</f>
        <v>12347</v>
      </c>
      <c r="C235" s="13">
        <f>'TRIBAL DISCRETIONARY'!C234</f>
        <v>20000</v>
      </c>
      <c r="D235" s="13">
        <f>'TRIBAL DISCRETIONARY'!D234</f>
        <v>3296</v>
      </c>
      <c r="E235" s="13">
        <f>'TRIBAL DISCRETIONARY'!E234</f>
        <v>23296</v>
      </c>
      <c r="F235" s="13">
        <f t="shared" si="12"/>
        <v>3056</v>
      </c>
      <c r="G235" s="13">
        <f t="shared" si="14"/>
        <v>23056</v>
      </c>
      <c r="H235" s="13">
        <f>'TRIBAL DISCRETIONARY'!F234</f>
        <v>561</v>
      </c>
      <c r="I235" s="13">
        <f t="shared" si="13"/>
        <v>22495</v>
      </c>
      <c r="J235" s="13">
        <f t="shared" si="15"/>
        <v>35403</v>
      </c>
    </row>
    <row r="236" spans="1:10" ht="12">
      <c r="A236" s="31" t="s">
        <v>457</v>
      </c>
      <c r="B236" s="13">
        <f>'TRIBAL MANDATORY'!D220</f>
        <v>13549</v>
      </c>
      <c r="C236" s="13">
        <f>'TRIBAL DISCRETIONARY'!C235</f>
        <v>20000</v>
      </c>
      <c r="D236" s="13">
        <f>'TRIBAL DISCRETIONARY'!D235</f>
        <v>3617</v>
      </c>
      <c r="E236" s="13">
        <f>'TRIBAL DISCRETIONARY'!E235</f>
        <v>23617</v>
      </c>
      <c r="F236" s="13">
        <f aca="true" t="shared" si="16" ref="F236:F267">ROUND(D236/$D$299*12732240,0)</f>
        <v>3354</v>
      </c>
      <c r="G236" s="13">
        <f t="shared" si="14"/>
        <v>23354</v>
      </c>
      <c r="H236" s="13">
        <f>'TRIBAL DISCRETIONARY'!F235</f>
        <v>567</v>
      </c>
      <c r="I236" s="13">
        <f t="shared" si="13"/>
        <v>22787</v>
      </c>
      <c r="J236" s="13">
        <f t="shared" si="15"/>
        <v>36903</v>
      </c>
    </row>
    <row r="237" spans="1:10" ht="12">
      <c r="A237" s="31" t="s">
        <v>458</v>
      </c>
      <c r="B237" s="13">
        <f>'TRIBAL MANDATORY'!D221</f>
        <v>107188</v>
      </c>
      <c r="C237" s="13">
        <f>'TRIBAL DISCRETIONARY'!C236</f>
        <v>20000</v>
      </c>
      <c r="D237" s="13">
        <f>'TRIBAL DISCRETIONARY'!D236</f>
        <v>28612</v>
      </c>
      <c r="E237" s="13">
        <f>'TRIBAL DISCRETIONARY'!E236</f>
        <v>48612</v>
      </c>
      <c r="F237" s="13">
        <f t="shared" si="16"/>
        <v>26528</v>
      </c>
      <c r="G237" s="13">
        <f t="shared" si="14"/>
        <v>46528</v>
      </c>
      <c r="H237" s="13">
        <f>'TRIBAL DISCRETIONARY'!F236</f>
        <v>1030</v>
      </c>
      <c r="I237" s="13">
        <f t="shared" si="13"/>
        <v>45498</v>
      </c>
      <c r="J237" s="13">
        <f t="shared" si="15"/>
        <v>153716</v>
      </c>
    </row>
    <row r="238" spans="1:10" ht="12">
      <c r="A238" s="12" t="s">
        <v>459</v>
      </c>
      <c r="B238" s="13">
        <f>'TRIBAL MANDATORY'!D222</f>
      </c>
      <c r="C238" s="13">
        <f>'TRIBAL DISCRETIONARY'!C237</f>
        <v>0</v>
      </c>
      <c r="D238" s="13">
        <f>'TRIBAL DISCRETIONARY'!D237</f>
        <v>0</v>
      </c>
      <c r="E238" s="13">
        <f>'TRIBAL DISCRETIONARY'!E237</f>
        <v>0</v>
      </c>
      <c r="F238" s="13">
        <f t="shared" si="16"/>
        <v>0</v>
      </c>
      <c r="G238" s="13" t="s">
        <v>411</v>
      </c>
      <c r="H238" s="13">
        <f>'TRIBAL DISCRETIONARY'!F237</f>
      </c>
      <c r="I238" s="13">
        <f t="shared" si="13"/>
      </c>
      <c r="J238" s="13">
        <f t="shared" si="15"/>
      </c>
    </row>
    <row r="239" spans="1:10" ht="12">
      <c r="A239" s="31" t="s">
        <v>437</v>
      </c>
      <c r="B239" s="13">
        <f>'TRIBAL MANDATORY'!D223</f>
        <v>55615</v>
      </c>
      <c r="C239" s="13">
        <f>'TRIBAL DISCRETIONARY'!C238</f>
        <v>20000</v>
      </c>
      <c r="D239" s="13">
        <f>'TRIBAL DISCRETIONARY'!D238</f>
        <v>14846</v>
      </c>
      <c r="E239" s="13">
        <f>'TRIBAL DISCRETIONARY'!E238</f>
        <v>34846</v>
      </c>
      <c r="F239" s="13">
        <f t="shared" si="16"/>
        <v>13765</v>
      </c>
      <c r="G239" s="13">
        <f t="shared" si="14"/>
        <v>33765</v>
      </c>
      <c r="H239" s="13">
        <f>'TRIBAL DISCRETIONARY'!F238</f>
        <v>775</v>
      </c>
      <c r="I239" s="13">
        <f t="shared" si="13"/>
        <v>32990</v>
      </c>
      <c r="J239" s="13">
        <f t="shared" si="15"/>
        <v>89380</v>
      </c>
    </row>
    <row r="240" spans="1:10" ht="12">
      <c r="A240" s="12" t="s">
        <v>461</v>
      </c>
      <c r="B240" s="13">
        <f>'TRIBAL MANDATORY'!D224</f>
      </c>
      <c r="C240" s="13">
        <f>'TRIBAL DISCRETIONARY'!C239</f>
        <v>0</v>
      </c>
      <c r="D240" s="13">
        <f>'TRIBAL DISCRETIONARY'!D239</f>
        <v>0</v>
      </c>
      <c r="E240" s="13">
        <f>'TRIBAL DISCRETIONARY'!E239</f>
        <v>0</v>
      </c>
      <c r="F240" s="13">
        <f t="shared" si="16"/>
        <v>0</v>
      </c>
      <c r="G240" s="13" t="s">
        <v>411</v>
      </c>
      <c r="H240" s="13">
        <f>'TRIBAL DISCRETIONARY'!F239</f>
      </c>
      <c r="I240" s="13">
        <f t="shared" si="13"/>
      </c>
      <c r="J240" s="13">
        <f t="shared" si="15"/>
      </c>
    </row>
    <row r="241" spans="1:10" ht="12">
      <c r="A241" s="31" t="s">
        <v>462</v>
      </c>
      <c r="B241" s="13">
        <f>'TRIBAL MANDATORY'!D225</f>
        <v>93530</v>
      </c>
      <c r="C241" s="13">
        <f>'TRIBAL DISCRETIONARY'!C240</f>
        <v>20000</v>
      </c>
      <c r="D241" s="13">
        <f>'TRIBAL DISCRETIONARY'!D240</f>
        <v>24967</v>
      </c>
      <c r="E241" s="13">
        <f>'TRIBAL DISCRETIONARY'!E240</f>
        <v>44967</v>
      </c>
      <c r="F241" s="13">
        <f t="shared" si="16"/>
        <v>23149</v>
      </c>
      <c r="G241" s="13">
        <f t="shared" si="14"/>
        <v>43149</v>
      </c>
      <c r="H241" s="13">
        <f>'TRIBAL DISCRETIONARY'!F240</f>
        <v>963</v>
      </c>
      <c r="I241" s="13">
        <f t="shared" si="13"/>
        <v>42186</v>
      </c>
      <c r="J241" s="13">
        <f t="shared" si="15"/>
        <v>136679</v>
      </c>
    </row>
    <row r="242" spans="1:10" ht="12">
      <c r="A242" s="12" t="s">
        <v>463</v>
      </c>
      <c r="B242" s="13">
        <f>'TRIBAL MANDATORY'!D226</f>
      </c>
      <c r="C242" s="13">
        <f>'TRIBAL DISCRETIONARY'!C241</f>
        <v>0</v>
      </c>
      <c r="D242" s="13">
        <f>'TRIBAL DISCRETIONARY'!D241</f>
        <v>0</v>
      </c>
      <c r="E242" s="13">
        <f>'TRIBAL DISCRETIONARY'!E241</f>
        <v>0</v>
      </c>
      <c r="F242" s="13">
        <f t="shared" si="16"/>
        <v>0</v>
      </c>
      <c r="G242" s="13" t="s">
        <v>411</v>
      </c>
      <c r="H242" s="13">
        <f>'TRIBAL DISCRETIONARY'!F241</f>
      </c>
      <c r="I242" s="13">
        <f t="shared" si="13"/>
      </c>
      <c r="J242" s="13">
        <f t="shared" si="15"/>
      </c>
    </row>
    <row r="243" spans="1:10" ht="12">
      <c r="A243" s="31" t="s">
        <v>438</v>
      </c>
      <c r="B243" s="13">
        <f>'TRIBAL MANDATORY'!D227</f>
        <v>339920</v>
      </c>
      <c r="C243" s="13">
        <f>'TRIBAL DISCRETIONARY'!C242</f>
        <v>20000</v>
      </c>
      <c r="D243" s="13">
        <f>'TRIBAL DISCRETIONARY'!D242</f>
        <v>90737</v>
      </c>
      <c r="E243" s="13">
        <f>'TRIBAL DISCRETIONARY'!E242</f>
        <v>110737</v>
      </c>
      <c r="F243" s="13">
        <f t="shared" si="16"/>
        <v>84129</v>
      </c>
      <c r="G243" s="13">
        <f t="shared" si="14"/>
        <v>104129</v>
      </c>
      <c r="H243" s="13">
        <f>'TRIBAL DISCRETIONARY'!F242</f>
        <v>2181</v>
      </c>
      <c r="I243" s="13">
        <f t="shared" si="13"/>
        <v>101948</v>
      </c>
      <c r="J243" s="13">
        <f t="shared" si="15"/>
        <v>444049</v>
      </c>
    </row>
    <row r="244" spans="1:10" ht="12">
      <c r="A244" s="31" t="s">
        <v>465</v>
      </c>
      <c r="B244" s="13">
        <f>'TRIBAL MANDATORY'!D228</f>
        <v>118770</v>
      </c>
      <c r="C244" s="13">
        <f>'TRIBAL DISCRETIONARY'!C243</f>
        <v>20000</v>
      </c>
      <c r="D244" s="13">
        <f>'TRIBAL DISCRETIONARY'!D243</f>
        <v>31704</v>
      </c>
      <c r="E244" s="13">
        <f>'TRIBAL DISCRETIONARY'!E243</f>
        <v>51704</v>
      </c>
      <c r="F244" s="13">
        <f t="shared" si="16"/>
        <v>29395</v>
      </c>
      <c r="G244" s="13">
        <f t="shared" si="14"/>
        <v>49395</v>
      </c>
      <c r="H244" s="13">
        <f>'TRIBAL DISCRETIONARY'!F243</f>
        <v>1087</v>
      </c>
      <c r="I244" s="13">
        <f t="shared" si="13"/>
        <v>48308</v>
      </c>
      <c r="J244" s="13">
        <f t="shared" si="15"/>
        <v>168165</v>
      </c>
    </row>
    <row r="245" spans="1:10" ht="12">
      <c r="A245" s="31" t="s">
        <v>466</v>
      </c>
      <c r="B245" s="13">
        <f>'TRIBAL MANDATORY'!D229</f>
        <v>46437</v>
      </c>
      <c r="C245" s="13">
        <f>'TRIBAL DISCRETIONARY'!C244</f>
        <v>20000</v>
      </c>
      <c r="D245" s="13">
        <f>'TRIBAL DISCRETIONARY'!D244</f>
        <v>12396</v>
      </c>
      <c r="E245" s="13">
        <f>'TRIBAL DISCRETIONARY'!E244</f>
        <v>32396</v>
      </c>
      <c r="F245" s="13">
        <f t="shared" si="16"/>
        <v>11493</v>
      </c>
      <c r="G245" s="13">
        <f t="shared" si="14"/>
        <v>31493</v>
      </c>
      <c r="H245" s="13">
        <f>'TRIBAL DISCRETIONARY'!F244</f>
        <v>730</v>
      </c>
      <c r="I245" s="13">
        <f t="shared" si="13"/>
        <v>30763</v>
      </c>
      <c r="J245" s="13">
        <f t="shared" si="15"/>
        <v>77930</v>
      </c>
    </row>
    <row r="246" spans="1:10" ht="12">
      <c r="A246" s="31" t="s">
        <v>439</v>
      </c>
      <c r="B246" s="13">
        <f>'TRIBAL MANDATORY'!D230</f>
        <v>52775</v>
      </c>
      <c r="C246" s="13">
        <f>'TRIBAL DISCRETIONARY'!C245</f>
        <v>20000</v>
      </c>
      <c r="D246" s="13">
        <f>'TRIBAL DISCRETIONARY'!D245</f>
        <v>14087</v>
      </c>
      <c r="E246" s="13">
        <f>'TRIBAL DISCRETIONARY'!E245</f>
        <v>34087</v>
      </c>
      <c r="F246" s="13">
        <f t="shared" si="16"/>
        <v>13061</v>
      </c>
      <c r="G246" s="13">
        <f t="shared" si="14"/>
        <v>33061</v>
      </c>
      <c r="H246" s="13">
        <f>'TRIBAL DISCRETIONARY'!F245</f>
        <v>761</v>
      </c>
      <c r="I246" s="13">
        <f t="shared" si="13"/>
        <v>32300</v>
      </c>
      <c r="J246" s="13">
        <f t="shared" si="15"/>
        <v>85836</v>
      </c>
    </row>
    <row r="247" spans="1:10" ht="12">
      <c r="A247" s="31" t="s">
        <v>440</v>
      </c>
      <c r="B247" s="13">
        <f>'TRIBAL MANDATORY'!D231</f>
        <v>1436822</v>
      </c>
      <c r="C247" s="13">
        <f>'TRIBAL DISCRETIONARY'!C246</f>
        <v>20000</v>
      </c>
      <c r="D247" s="13">
        <f>'TRIBAL DISCRETIONARY'!D246</f>
        <v>383541</v>
      </c>
      <c r="E247" s="13">
        <f>'TRIBAL DISCRETIONARY'!E246</f>
        <v>403541</v>
      </c>
      <c r="F247" s="13">
        <f t="shared" si="16"/>
        <v>355611</v>
      </c>
      <c r="G247" s="13">
        <f t="shared" si="14"/>
        <v>375611</v>
      </c>
      <c r="H247" s="13">
        <f>'TRIBAL DISCRETIONARY'!F246</f>
        <v>7605</v>
      </c>
      <c r="I247" s="13">
        <f t="shared" si="13"/>
        <v>368006</v>
      </c>
      <c r="J247" s="13">
        <f t="shared" si="15"/>
        <v>1812433</v>
      </c>
    </row>
    <row r="248" spans="1:10" ht="12">
      <c r="A248" s="31" t="s">
        <v>441</v>
      </c>
      <c r="B248" s="13">
        <f>'TRIBAL MANDATORY'!D232</f>
        <v>641489</v>
      </c>
      <c r="C248" s="13">
        <f>'TRIBAL DISCRETIONARY'!C247</f>
        <v>20000</v>
      </c>
      <c r="D248" s="13">
        <f>'TRIBAL DISCRETIONARY'!D247</f>
        <v>171237</v>
      </c>
      <c r="E248" s="13">
        <f>'TRIBAL DISCRETIONARY'!E247</f>
        <v>191237</v>
      </c>
      <c r="F248" s="13">
        <f t="shared" si="16"/>
        <v>158767</v>
      </c>
      <c r="G248" s="13">
        <f t="shared" si="14"/>
        <v>178767</v>
      </c>
      <c r="H248" s="13">
        <f>'TRIBAL DISCRETIONARY'!F247</f>
        <v>3672</v>
      </c>
      <c r="I248" s="13">
        <f t="shared" si="13"/>
        <v>175095</v>
      </c>
      <c r="J248" s="13">
        <f t="shared" si="15"/>
        <v>820256</v>
      </c>
    </row>
    <row r="249" spans="1:10" ht="12">
      <c r="A249" s="31" t="s">
        <v>470</v>
      </c>
      <c r="B249" s="13">
        <f>'TRIBAL MANDATORY'!D233</f>
        <v>139421</v>
      </c>
      <c r="C249" s="13">
        <f>'TRIBAL DISCRETIONARY'!C248</f>
        <v>20000</v>
      </c>
      <c r="D249" s="13">
        <f>'TRIBAL DISCRETIONARY'!D248</f>
        <v>37217</v>
      </c>
      <c r="E249" s="13">
        <f>'TRIBAL DISCRETIONARY'!E248</f>
        <v>57217</v>
      </c>
      <c r="F249" s="13">
        <f t="shared" si="16"/>
        <v>34507</v>
      </c>
      <c r="G249" s="13">
        <f t="shared" si="14"/>
        <v>54507</v>
      </c>
      <c r="H249" s="13">
        <f>'TRIBAL DISCRETIONARY'!F248</f>
        <v>1189</v>
      </c>
      <c r="I249" s="13">
        <f t="shared" si="13"/>
        <v>53318</v>
      </c>
      <c r="J249" s="13">
        <f t="shared" si="15"/>
        <v>193928</v>
      </c>
    </row>
    <row r="250" spans="1:10" ht="12">
      <c r="A250" s="31" t="s">
        <v>471</v>
      </c>
      <c r="B250" s="13">
        <f>'TRIBAL MANDATORY'!D234</f>
        <v>193507</v>
      </c>
      <c r="C250" s="13">
        <f>'TRIBAL DISCRETIONARY'!C249</f>
        <v>20000</v>
      </c>
      <c r="D250" s="13">
        <f>'TRIBAL DISCRETIONARY'!D249</f>
        <v>51654</v>
      </c>
      <c r="E250" s="13">
        <f>'TRIBAL DISCRETIONARY'!E249</f>
        <v>71654</v>
      </c>
      <c r="F250" s="13">
        <f t="shared" si="16"/>
        <v>47892</v>
      </c>
      <c r="G250" s="13">
        <f t="shared" si="14"/>
        <v>67892</v>
      </c>
      <c r="H250" s="13">
        <f>'TRIBAL DISCRETIONARY'!F249</f>
        <v>1457</v>
      </c>
      <c r="I250" s="13">
        <f t="shared" si="13"/>
        <v>66435</v>
      </c>
      <c r="J250" s="13">
        <f t="shared" si="15"/>
        <v>261399</v>
      </c>
    </row>
    <row r="251" spans="1:10" ht="12">
      <c r="A251" s="12" t="s">
        <v>472</v>
      </c>
      <c r="B251" s="13">
        <f>'TRIBAL MANDATORY'!D235</f>
      </c>
      <c r="C251" s="13">
        <f>'TRIBAL DISCRETIONARY'!C250</f>
        <v>0</v>
      </c>
      <c r="D251" s="13">
        <f>'TRIBAL DISCRETIONARY'!D250</f>
        <v>0</v>
      </c>
      <c r="E251" s="13">
        <f>'TRIBAL DISCRETIONARY'!E250</f>
        <v>0</v>
      </c>
      <c r="F251" s="13">
        <f t="shared" si="16"/>
        <v>0</v>
      </c>
      <c r="G251" s="13" t="s">
        <v>411</v>
      </c>
      <c r="H251" s="13">
        <f>'TRIBAL DISCRETIONARY'!F250</f>
      </c>
      <c r="I251" s="13">
        <f t="shared" si="13"/>
      </c>
      <c r="J251" s="13">
        <f t="shared" si="15"/>
      </c>
    </row>
    <row r="252" spans="1:10" ht="12">
      <c r="A252" s="31" t="s">
        <v>442</v>
      </c>
      <c r="B252" s="13">
        <f>'TRIBAL MANDATORY'!D236</f>
        <v>23164</v>
      </c>
      <c r="C252" s="13">
        <f>'TRIBAL DISCRETIONARY'!C251</f>
        <v>20000</v>
      </c>
      <c r="D252" s="13">
        <f>'TRIBAL DISCRETIONARY'!D251</f>
        <v>6183</v>
      </c>
      <c r="E252" s="13">
        <f>'TRIBAL DISCRETIONARY'!E251</f>
        <v>26183</v>
      </c>
      <c r="F252" s="13">
        <f t="shared" si="16"/>
        <v>5733</v>
      </c>
      <c r="G252" s="13">
        <f t="shared" si="14"/>
        <v>25733</v>
      </c>
      <c r="H252" s="13">
        <f>'TRIBAL DISCRETIONARY'!F251</f>
        <v>615</v>
      </c>
      <c r="I252" s="13">
        <f t="shared" si="13"/>
        <v>25118</v>
      </c>
      <c r="J252" s="13">
        <f t="shared" si="15"/>
        <v>48897</v>
      </c>
    </row>
    <row r="253" spans="1:10" ht="12">
      <c r="A253" s="31" t="s">
        <v>474</v>
      </c>
      <c r="B253" s="13">
        <f>'TRIBAL MANDATORY'!D237</f>
        <v>22727</v>
      </c>
      <c r="C253" s="13">
        <f>'TRIBAL DISCRETIONARY'!C252</f>
        <v>20000</v>
      </c>
      <c r="D253" s="13">
        <f>'TRIBAL DISCRETIONARY'!D252</f>
        <v>6067</v>
      </c>
      <c r="E253" s="13">
        <f>'TRIBAL DISCRETIONARY'!E252</f>
        <v>26067</v>
      </c>
      <c r="F253" s="13">
        <f t="shared" si="16"/>
        <v>5625</v>
      </c>
      <c r="G253" s="13">
        <f t="shared" si="14"/>
        <v>25625</v>
      </c>
      <c r="H253" s="13">
        <f>'TRIBAL DISCRETIONARY'!F252</f>
        <v>612</v>
      </c>
      <c r="I253" s="13">
        <f t="shared" si="13"/>
        <v>25013</v>
      </c>
      <c r="J253" s="13">
        <f t="shared" si="15"/>
        <v>48352</v>
      </c>
    </row>
    <row r="254" spans="1:10" ht="12">
      <c r="A254" s="12" t="s">
        <v>475</v>
      </c>
      <c r="B254" s="13">
        <f>'TRIBAL MANDATORY'!D238</f>
      </c>
      <c r="C254" s="13">
        <f>'TRIBAL DISCRETIONARY'!C253</f>
        <v>0</v>
      </c>
      <c r="D254" s="13">
        <f>'TRIBAL DISCRETIONARY'!D253</f>
        <v>0</v>
      </c>
      <c r="E254" s="13">
        <f>'TRIBAL DISCRETIONARY'!E253</f>
        <v>0</v>
      </c>
      <c r="F254" s="13">
        <f t="shared" si="16"/>
        <v>0</v>
      </c>
      <c r="G254" s="13" t="s">
        <v>411</v>
      </c>
      <c r="H254" s="13">
        <f>'TRIBAL DISCRETIONARY'!F253</f>
      </c>
      <c r="I254" s="13">
        <f t="shared" si="13"/>
      </c>
      <c r="J254" s="13">
        <f t="shared" si="15"/>
      </c>
    </row>
    <row r="255" spans="1:10" ht="12">
      <c r="A255" s="31" t="s">
        <v>476</v>
      </c>
      <c r="B255" s="13">
        <f>'TRIBAL MANDATORY'!D239</f>
        <v>18575</v>
      </c>
      <c r="C255" s="13">
        <f>'TRIBAL DISCRETIONARY'!C254</f>
        <v>20000</v>
      </c>
      <c r="D255" s="13">
        <f>'TRIBAL DISCRETIONARY'!D254</f>
        <v>4958</v>
      </c>
      <c r="E255" s="13">
        <f>'TRIBAL DISCRETIONARY'!E254</f>
        <v>24958</v>
      </c>
      <c r="F255" s="13">
        <f t="shared" si="16"/>
        <v>4597</v>
      </c>
      <c r="G255" s="13">
        <f t="shared" si="14"/>
        <v>24597</v>
      </c>
      <c r="H255" s="13">
        <f>'TRIBAL DISCRETIONARY'!F254</f>
        <v>592</v>
      </c>
      <c r="I255" s="13">
        <f t="shared" si="13"/>
        <v>24005</v>
      </c>
      <c r="J255" s="13">
        <f t="shared" si="15"/>
        <v>43172</v>
      </c>
    </row>
    <row r="256" spans="1:10" ht="12">
      <c r="A256" s="31" t="s">
        <v>477</v>
      </c>
      <c r="B256" s="13">
        <f>'TRIBAL MANDATORY'!D240</f>
        <v>161055</v>
      </c>
      <c r="C256" s="13">
        <f>'TRIBAL DISCRETIONARY'!C255</f>
        <v>20000</v>
      </c>
      <c r="D256" s="13">
        <f>'TRIBAL DISCRETIONARY'!D255</f>
        <v>42992</v>
      </c>
      <c r="E256" s="13">
        <f>'TRIBAL DISCRETIONARY'!E255</f>
        <v>62992</v>
      </c>
      <c r="F256" s="13">
        <f t="shared" si="16"/>
        <v>39861</v>
      </c>
      <c r="G256" s="13">
        <f t="shared" si="14"/>
        <v>59861</v>
      </c>
      <c r="H256" s="13">
        <f>'TRIBAL DISCRETIONARY'!F255</f>
        <v>1296</v>
      </c>
      <c r="I256" s="13">
        <f t="shared" si="13"/>
        <v>58565</v>
      </c>
      <c r="J256" s="13">
        <f t="shared" si="15"/>
        <v>220916</v>
      </c>
    </row>
    <row r="257" spans="1:10" ht="12">
      <c r="A257" s="12" t="s">
        <v>478</v>
      </c>
      <c r="B257" s="13">
        <f>'TRIBAL MANDATORY'!D241</f>
      </c>
      <c r="C257" s="13">
        <f>'TRIBAL DISCRETIONARY'!C256</f>
        <v>0</v>
      </c>
      <c r="D257" s="13">
        <f>'TRIBAL DISCRETIONARY'!D256</f>
        <v>0</v>
      </c>
      <c r="E257" s="13">
        <f>'TRIBAL DISCRETIONARY'!E256</f>
        <v>0</v>
      </c>
      <c r="F257" s="13">
        <f t="shared" si="16"/>
        <v>0</v>
      </c>
      <c r="G257" s="13" t="s">
        <v>411</v>
      </c>
      <c r="H257" s="13">
        <f>'TRIBAL DISCRETIONARY'!F256</f>
      </c>
      <c r="I257" s="13">
        <f t="shared" si="13"/>
      </c>
      <c r="J257" s="13">
        <f t="shared" si="15"/>
      </c>
    </row>
    <row r="258" spans="1:10" ht="12">
      <c r="A258" s="31" t="s">
        <v>479</v>
      </c>
      <c r="B258" s="13">
        <f>'TRIBAL MANDATORY'!D242</f>
        <v>134395</v>
      </c>
      <c r="C258" s="13">
        <f>'TRIBAL DISCRETIONARY'!C257</f>
        <v>20000</v>
      </c>
      <c r="D258" s="13">
        <f>'TRIBAL DISCRETIONARY'!D257</f>
        <v>35875</v>
      </c>
      <c r="E258" s="13">
        <f>'TRIBAL DISCRETIONARY'!E257</f>
        <v>55875</v>
      </c>
      <c r="F258" s="13">
        <f t="shared" si="16"/>
        <v>33263</v>
      </c>
      <c r="G258" s="13">
        <f t="shared" si="14"/>
        <v>53263</v>
      </c>
      <c r="H258" s="13">
        <f>'TRIBAL DISCRETIONARY'!F257</f>
        <v>1165</v>
      </c>
      <c r="I258" s="13">
        <f t="shared" si="13"/>
        <v>52098</v>
      </c>
      <c r="J258" s="13">
        <f t="shared" si="15"/>
        <v>187658</v>
      </c>
    </row>
    <row r="259" spans="1:10" ht="12">
      <c r="A259" s="31" t="s">
        <v>480</v>
      </c>
      <c r="B259" s="13">
        <f>'TRIBAL MANDATORY'!D243</f>
        <v>566425</v>
      </c>
      <c r="C259" s="13">
        <f>'TRIBAL DISCRETIONARY'!C258</f>
        <v>20000</v>
      </c>
      <c r="D259" s="13">
        <f>'TRIBAL DISCRETIONARY'!D258</f>
        <v>151200</v>
      </c>
      <c r="E259" s="13">
        <f>'TRIBAL DISCRETIONARY'!E258</f>
        <v>171200</v>
      </c>
      <c r="F259" s="13">
        <f t="shared" si="16"/>
        <v>140189</v>
      </c>
      <c r="G259" s="13">
        <f t="shared" si="14"/>
        <v>160189</v>
      </c>
      <c r="H259" s="13">
        <f>'TRIBAL DISCRETIONARY'!F258</f>
        <v>3301</v>
      </c>
      <c r="I259" s="13">
        <f t="shared" si="13"/>
        <v>156888</v>
      </c>
      <c r="J259" s="13">
        <f t="shared" si="15"/>
        <v>726614</v>
      </c>
    </row>
    <row r="260" spans="1:10" ht="12">
      <c r="A260" s="31" t="s">
        <v>481</v>
      </c>
      <c r="B260" s="13">
        <f>'TRIBAL MANDATORY'!D244</f>
        <v>111340</v>
      </c>
      <c r="C260" s="13">
        <f>'TRIBAL DISCRETIONARY'!C259</f>
        <v>20000</v>
      </c>
      <c r="D260" s="13">
        <f>'TRIBAL DISCRETIONARY'!D259</f>
        <v>29721</v>
      </c>
      <c r="E260" s="13">
        <f>'TRIBAL DISCRETIONARY'!E259</f>
        <v>49721</v>
      </c>
      <c r="F260" s="13">
        <f t="shared" si="16"/>
        <v>27557</v>
      </c>
      <c r="G260" s="13">
        <f t="shared" si="14"/>
        <v>47557</v>
      </c>
      <c r="H260" s="13">
        <f>'TRIBAL DISCRETIONARY'!F259</f>
        <v>1051</v>
      </c>
      <c r="I260" s="13">
        <f t="shared" si="13"/>
        <v>46506</v>
      </c>
      <c r="J260" s="13">
        <f t="shared" si="15"/>
        <v>158897</v>
      </c>
    </row>
    <row r="261" spans="1:10" ht="12">
      <c r="A261" s="31" t="s">
        <v>482</v>
      </c>
      <c r="B261" s="13">
        <f>'TRIBAL MANDATORY'!D245</f>
        <v>8632</v>
      </c>
      <c r="C261" s="13">
        <f>'TRIBAL DISCRETIONARY'!C260</f>
        <v>20000</v>
      </c>
      <c r="D261" s="13">
        <f>'TRIBAL DISCRETIONARY'!D260</f>
        <v>2304</v>
      </c>
      <c r="E261" s="13">
        <f>'TRIBAL DISCRETIONARY'!E260</f>
        <v>22304</v>
      </c>
      <c r="F261" s="13">
        <f t="shared" si="16"/>
        <v>2136</v>
      </c>
      <c r="G261" s="13">
        <f t="shared" si="14"/>
        <v>22136</v>
      </c>
      <c r="H261" s="13">
        <f>'TRIBAL DISCRETIONARY'!F260</f>
        <v>543</v>
      </c>
      <c r="I261" s="13">
        <f t="shared" si="13"/>
        <v>21593</v>
      </c>
      <c r="J261" s="13">
        <f t="shared" si="15"/>
        <v>30768</v>
      </c>
    </row>
    <row r="262" spans="1:10" ht="12">
      <c r="A262" s="31" t="s">
        <v>483</v>
      </c>
      <c r="B262" s="13">
        <f>'TRIBAL MANDATORY'!D246</f>
        <v>110794</v>
      </c>
      <c r="C262" s="13">
        <f>'TRIBAL DISCRETIONARY'!C261</f>
        <v>20000</v>
      </c>
      <c r="D262" s="13">
        <f>'TRIBAL DISCRETIONARY'!D261</f>
        <v>29575</v>
      </c>
      <c r="E262" s="13">
        <f>'TRIBAL DISCRETIONARY'!E261</f>
        <v>49575</v>
      </c>
      <c r="F262" s="13">
        <f t="shared" si="16"/>
        <v>27421</v>
      </c>
      <c r="G262" s="13">
        <f t="shared" si="14"/>
        <v>47421</v>
      </c>
      <c r="H262" s="13">
        <f>'TRIBAL DISCRETIONARY'!F261</f>
        <v>1048</v>
      </c>
      <c r="I262" s="13">
        <f t="shared" si="13"/>
        <v>46373</v>
      </c>
      <c r="J262" s="13">
        <f t="shared" si="15"/>
        <v>158215</v>
      </c>
    </row>
    <row r="263" spans="1:10" ht="12">
      <c r="A263" s="31" t="s">
        <v>484</v>
      </c>
      <c r="B263" s="13">
        <f>'TRIBAL MANDATORY'!D247</f>
        <v>133084</v>
      </c>
      <c r="C263" s="13">
        <f>'TRIBAL DISCRETIONARY'!C262</f>
        <v>20000</v>
      </c>
      <c r="D263" s="13">
        <f>'TRIBAL DISCRETIONARY'!D262</f>
        <v>35525</v>
      </c>
      <c r="E263" s="13">
        <f>'TRIBAL DISCRETIONARY'!E262</f>
        <v>55525</v>
      </c>
      <c r="F263" s="13">
        <f t="shared" si="16"/>
        <v>32938</v>
      </c>
      <c r="G263" s="13">
        <f t="shared" si="14"/>
        <v>52938</v>
      </c>
      <c r="H263" s="13">
        <f>'TRIBAL DISCRETIONARY'!F262</f>
        <v>1158</v>
      </c>
      <c r="I263" s="13">
        <f t="shared" si="13"/>
        <v>51780</v>
      </c>
      <c r="J263" s="13">
        <f t="shared" si="15"/>
        <v>186022</v>
      </c>
    </row>
    <row r="264" spans="1:10" ht="12">
      <c r="A264" s="31" t="s">
        <v>485</v>
      </c>
      <c r="B264" s="13">
        <f>'TRIBAL MANDATORY'!D248</f>
        <v>63701</v>
      </c>
      <c r="C264" s="13">
        <f>'TRIBAL DISCRETIONARY'!C263</f>
        <v>20000</v>
      </c>
      <c r="D264" s="13">
        <f>'TRIBAL DISCRETIONARY'!D263</f>
        <v>17004</v>
      </c>
      <c r="E264" s="13">
        <f>'TRIBAL DISCRETIONARY'!E263</f>
        <v>37004</v>
      </c>
      <c r="F264" s="13">
        <f t="shared" si="16"/>
        <v>15766</v>
      </c>
      <c r="G264" s="13">
        <f t="shared" si="14"/>
        <v>35766</v>
      </c>
      <c r="H264" s="13">
        <f>'TRIBAL DISCRETIONARY'!F263</f>
        <v>815</v>
      </c>
      <c r="I264" s="13">
        <f t="shared" si="13"/>
        <v>34951</v>
      </c>
      <c r="J264" s="13">
        <f t="shared" si="15"/>
        <v>99467</v>
      </c>
    </row>
    <row r="265" spans="1:10" ht="12">
      <c r="A265" s="31" t="s">
        <v>486</v>
      </c>
      <c r="B265" s="13">
        <f>'TRIBAL MANDATORY'!D249</f>
        <v>123905</v>
      </c>
      <c r="C265" s="13">
        <f>'TRIBAL DISCRETIONARY'!C264</f>
        <v>20000</v>
      </c>
      <c r="D265" s="13">
        <f>'TRIBAL DISCRETIONARY'!D264</f>
        <v>33075</v>
      </c>
      <c r="E265" s="13">
        <f>'TRIBAL DISCRETIONARY'!E264</f>
        <v>53075</v>
      </c>
      <c r="F265" s="13">
        <f t="shared" si="16"/>
        <v>30666</v>
      </c>
      <c r="G265" s="13">
        <f t="shared" si="14"/>
        <v>50666</v>
      </c>
      <c r="H265" s="13">
        <f>'TRIBAL DISCRETIONARY'!F264</f>
        <v>1113</v>
      </c>
      <c r="I265" s="13">
        <f t="shared" si="13"/>
        <v>49553</v>
      </c>
      <c r="J265" s="13">
        <f t="shared" si="15"/>
        <v>174571</v>
      </c>
    </row>
    <row r="266" spans="1:10" ht="12">
      <c r="A266" s="31" t="s">
        <v>487</v>
      </c>
      <c r="B266" s="13">
        <f>'TRIBAL MANDATORY'!D250</f>
        <v>41302</v>
      </c>
      <c r="C266" s="13">
        <f>'TRIBAL DISCRETIONARY'!C265</f>
        <v>20000</v>
      </c>
      <c r="D266" s="13">
        <f>'TRIBAL DISCRETIONARY'!D265</f>
        <v>11025</v>
      </c>
      <c r="E266" s="13">
        <f>'TRIBAL DISCRETIONARY'!E265</f>
        <v>31025</v>
      </c>
      <c r="F266" s="13">
        <f t="shared" si="16"/>
        <v>10222</v>
      </c>
      <c r="G266" s="13">
        <f t="shared" si="14"/>
        <v>30222</v>
      </c>
      <c r="H266" s="13">
        <f>'TRIBAL DISCRETIONARY'!F265</f>
        <v>704</v>
      </c>
      <c r="I266" s="13">
        <f t="shared" si="13"/>
        <v>29518</v>
      </c>
      <c r="J266" s="13">
        <f t="shared" si="15"/>
        <v>71524</v>
      </c>
    </row>
    <row r="267" spans="1:10" ht="12">
      <c r="A267" s="31" t="s">
        <v>443</v>
      </c>
      <c r="B267" s="13">
        <f>'TRIBAL MANDATORY'!D251</f>
        <v>25021</v>
      </c>
      <c r="C267" s="13">
        <f>'TRIBAL DISCRETIONARY'!C266</f>
        <v>20000</v>
      </c>
      <c r="D267" s="13">
        <f>'TRIBAL DISCRETIONARY'!D266</f>
        <v>6679</v>
      </c>
      <c r="E267" s="13">
        <f>'TRIBAL DISCRETIONARY'!E266</f>
        <v>26679</v>
      </c>
      <c r="F267" s="13">
        <f t="shared" si="16"/>
        <v>6193</v>
      </c>
      <c r="G267" s="13">
        <f t="shared" si="14"/>
        <v>26193</v>
      </c>
      <c r="H267" s="13">
        <f>'TRIBAL DISCRETIONARY'!F266</f>
        <v>624</v>
      </c>
      <c r="I267" s="13">
        <f t="shared" si="13"/>
        <v>25569</v>
      </c>
      <c r="J267" s="13">
        <f t="shared" si="15"/>
        <v>51214</v>
      </c>
    </row>
    <row r="268" spans="1:10" ht="12">
      <c r="A268" s="31" t="s">
        <v>489</v>
      </c>
      <c r="B268" s="13">
        <f>'TRIBAL MANDATORY'!D252</f>
        <v>821447</v>
      </c>
      <c r="C268" s="13">
        <f>'TRIBAL DISCRETIONARY'!C267</f>
        <v>20000</v>
      </c>
      <c r="D268" s="13">
        <f>'TRIBAL DISCRETIONARY'!D267</f>
        <v>219275</v>
      </c>
      <c r="E268" s="13">
        <f>'TRIBAL DISCRETIONARY'!E267</f>
        <v>239275</v>
      </c>
      <c r="F268" s="13">
        <f aca="true" t="shared" si="17" ref="F268:F295">ROUND(D268/$D$299*12732240,0)</f>
        <v>203307</v>
      </c>
      <c r="G268" s="13">
        <f t="shared" si="14"/>
        <v>223307</v>
      </c>
      <c r="H268" s="13">
        <f>'TRIBAL DISCRETIONARY'!F267</f>
        <v>4562</v>
      </c>
      <c r="I268" s="13">
        <f aca="true" t="shared" si="18" ref="I268:I295">IF(H268&lt;&gt;"",G268-H268,"")</f>
        <v>218745</v>
      </c>
      <c r="J268" s="13">
        <f t="shared" si="15"/>
        <v>1044754</v>
      </c>
    </row>
    <row r="269" spans="1:10" ht="12">
      <c r="A269" s="31" t="s">
        <v>490</v>
      </c>
      <c r="B269" s="13">
        <f>'TRIBAL MANDATORY'!D253</f>
        <v>19121</v>
      </c>
      <c r="C269" s="13">
        <f>'TRIBAL DISCRETIONARY'!C268</f>
        <v>20000</v>
      </c>
      <c r="D269" s="13">
        <f>'TRIBAL DISCRETIONARY'!D268</f>
        <v>5104</v>
      </c>
      <c r="E269" s="13">
        <f>'TRIBAL DISCRETIONARY'!E268</f>
        <v>25104</v>
      </c>
      <c r="F269" s="13">
        <f t="shared" si="17"/>
        <v>4732</v>
      </c>
      <c r="G269" s="13">
        <f aca="true" t="shared" si="19" ref="G269:G295">C269+F269</f>
        <v>24732</v>
      </c>
      <c r="H269" s="13">
        <f>'TRIBAL DISCRETIONARY'!F268</f>
        <v>595</v>
      </c>
      <c r="I269" s="13">
        <f t="shared" si="18"/>
        <v>24137</v>
      </c>
      <c r="J269" s="13">
        <f aca="true" t="shared" si="20" ref="J269:J295">IF(I269&lt;&gt;"",B269+G269,"")</f>
        <v>43853</v>
      </c>
    </row>
    <row r="270" spans="1:10" ht="12">
      <c r="A270" s="31" t="s">
        <v>491</v>
      </c>
      <c r="B270" s="13">
        <f>'TRIBAL MANDATORY'!D254</f>
        <v>53430</v>
      </c>
      <c r="C270" s="13">
        <f>'TRIBAL DISCRETIONARY'!C269</f>
        <v>20000</v>
      </c>
      <c r="D270" s="13">
        <f>'TRIBAL DISCRETIONARY'!D269</f>
        <v>14262</v>
      </c>
      <c r="E270" s="13">
        <f>'TRIBAL DISCRETIONARY'!E269</f>
        <v>34262</v>
      </c>
      <c r="F270" s="13">
        <f t="shared" si="17"/>
        <v>13223</v>
      </c>
      <c r="G270" s="13">
        <f t="shared" si="19"/>
        <v>33223</v>
      </c>
      <c r="H270" s="13">
        <f>'TRIBAL DISCRETIONARY'!F269</f>
        <v>764</v>
      </c>
      <c r="I270" s="13">
        <f t="shared" si="18"/>
        <v>32459</v>
      </c>
      <c r="J270" s="13">
        <f t="shared" si="20"/>
        <v>86653</v>
      </c>
    </row>
    <row r="271" spans="1:10" ht="12">
      <c r="A271" s="31" t="s">
        <v>492</v>
      </c>
      <c r="B271" s="13">
        <f>'TRIBAL MANDATORY'!D255</f>
        <v>10489</v>
      </c>
      <c r="C271" s="13">
        <f>'TRIBAL DISCRETIONARY'!C270</f>
        <v>20000</v>
      </c>
      <c r="D271" s="13">
        <f>'TRIBAL DISCRETIONARY'!D270</f>
        <v>2800</v>
      </c>
      <c r="E271" s="13">
        <f>'TRIBAL DISCRETIONARY'!E270</f>
        <v>22800</v>
      </c>
      <c r="F271" s="13">
        <f t="shared" si="17"/>
        <v>2596</v>
      </c>
      <c r="G271" s="13">
        <f t="shared" si="19"/>
        <v>22596</v>
      </c>
      <c r="H271" s="13">
        <f>'TRIBAL DISCRETIONARY'!F270</f>
        <v>552</v>
      </c>
      <c r="I271" s="13">
        <f t="shared" si="18"/>
        <v>22044</v>
      </c>
      <c r="J271" s="13">
        <f t="shared" si="20"/>
        <v>33085</v>
      </c>
    </row>
    <row r="272" spans="1:10" ht="12">
      <c r="A272" s="31" t="s">
        <v>493</v>
      </c>
      <c r="B272" s="13">
        <f>'TRIBAL MANDATORY'!D256</f>
        <v>6447</v>
      </c>
      <c r="C272" s="13">
        <f>'TRIBAL DISCRETIONARY'!C271</f>
        <v>20000</v>
      </c>
      <c r="D272" s="13">
        <f>'TRIBAL DISCRETIONARY'!D271</f>
        <v>1722</v>
      </c>
      <c r="E272" s="13">
        <f>'TRIBAL DISCRETIONARY'!E271</f>
        <v>21722</v>
      </c>
      <c r="F272" s="13">
        <f t="shared" si="17"/>
        <v>1597</v>
      </c>
      <c r="G272" s="13">
        <f t="shared" si="19"/>
        <v>21597</v>
      </c>
      <c r="H272" s="13">
        <f>'TRIBAL DISCRETIONARY'!F271</f>
        <v>532</v>
      </c>
      <c r="I272" s="13">
        <f t="shared" si="18"/>
        <v>21065</v>
      </c>
      <c r="J272" s="13">
        <f t="shared" si="20"/>
        <v>28044</v>
      </c>
    </row>
    <row r="273" spans="1:10" ht="12">
      <c r="A273" s="31" t="s">
        <v>494</v>
      </c>
      <c r="B273" s="13">
        <f>'TRIBAL MANDATORY'!D257</f>
        <v>50808</v>
      </c>
      <c r="C273" s="13">
        <f>'TRIBAL DISCRETIONARY'!C272</f>
        <v>20000</v>
      </c>
      <c r="D273" s="13">
        <f>'TRIBAL DISCRETIONARY'!D272</f>
        <v>13562</v>
      </c>
      <c r="E273" s="13">
        <f>'TRIBAL DISCRETIONARY'!E272</f>
        <v>33562</v>
      </c>
      <c r="F273" s="13">
        <f t="shared" si="17"/>
        <v>12574</v>
      </c>
      <c r="G273" s="13">
        <f t="shared" si="19"/>
        <v>32574</v>
      </c>
      <c r="H273" s="13">
        <f>'TRIBAL DISCRETIONARY'!F272</f>
        <v>751</v>
      </c>
      <c r="I273" s="13">
        <f t="shared" si="18"/>
        <v>31823</v>
      </c>
      <c r="J273" s="13">
        <f t="shared" si="20"/>
        <v>83382</v>
      </c>
    </row>
    <row r="274" spans="1:10" ht="12">
      <c r="A274" s="31" t="s">
        <v>495</v>
      </c>
      <c r="B274" s="13">
        <f>'TRIBAL MANDATORY'!D258</f>
        <v>238851</v>
      </c>
      <c r="C274" s="13">
        <f>'TRIBAL DISCRETIONARY'!C273</f>
        <v>80000</v>
      </c>
      <c r="D274" s="13">
        <f>'TRIBAL DISCRETIONARY'!D273</f>
        <v>63758</v>
      </c>
      <c r="E274" s="13">
        <f>'TRIBAL DISCRETIONARY'!E273</f>
        <v>143758</v>
      </c>
      <c r="F274" s="13">
        <f t="shared" si="17"/>
        <v>59115</v>
      </c>
      <c r="G274" s="13">
        <f t="shared" si="19"/>
        <v>139115</v>
      </c>
      <c r="H274" s="13">
        <f>'TRIBAL DISCRETIONARY'!F273</f>
        <v>1681</v>
      </c>
      <c r="I274" s="13">
        <f t="shared" si="18"/>
        <v>137434</v>
      </c>
      <c r="J274" s="13">
        <f t="shared" si="20"/>
        <v>377966</v>
      </c>
    </row>
    <row r="275" spans="1:10" ht="12">
      <c r="A275" s="31" t="s">
        <v>496</v>
      </c>
      <c r="B275" s="13">
        <f>'TRIBAL MANDATORY'!D259</f>
        <v>70912</v>
      </c>
      <c r="C275" s="13">
        <f>'TRIBAL DISCRETIONARY'!C274</f>
        <v>20000</v>
      </c>
      <c r="D275" s="13">
        <f>'TRIBAL DISCRETIONARY'!D274</f>
        <v>18929</v>
      </c>
      <c r="E275" s="13">
        <f>'TRIBAL DISCRETIONARY'!E274</f>
        <v>38929</v>
      </c>
      <c r="F275" s="13">
        <f t="shared" si="17"/>
        <v>17551</v>
      </c>
      <c r="G275" s="13">
        <f t="shared" si="19"/>
        <v>37551</v>
      </c>
      <c r="H275" s="13">
        <f>'TRIBAL DISCRETIONARY'!F274</f>
        <v>851</v>
      </c>
      <c r="I275" s="13">
        <f t="shared" si="18"/>
        <v>36700</v>
      </c>
      <c r="J275" s="13">
        <f t="shared" si="20"/>
        <v>108463</v>
      </c>
    </row>
    <row r="276" spans="1:10" ht="12">
      <c r="A276" s="31" t="s">
        <v>444</v>
      </c>
      <c r="B276" s="13">
        <f>'TRIBAL MANDATORY'!D260</f>
        <v>54086</v>
      </c>
      <c r="C276" s="13">
        <f>'TRIBAL DISCRETIONARY'!C275</f>
        <v>20000</v>
      </c>
      <c r="D276" s="13">
        <f>'TRIBAL DISCRETIONARY'!D275</f>
        <v>14437</v>
      </c>
      <c r="E276" s="13">
        <f>'TRIBAL DISCRETIONARY'!E275</f>
        <v>34437</v>
      </c>
      <c r="F276" s="13">
        <f t="shared" si="17"/>
        <v>13386</v>
      </c>
      <c r="G276" s="13">
        <f t="shared" si="19"/>
        <v>33386</v>
      </c>
      <c r="H276" s="13">
        <f>'TRIBAL DISCRETIONARY'!F275</f>
        <v>767</v>
      </c>
      <c r="I276" s="13">
        <f t="shared" si="18"/>
        <v>32619</v>
      </c>
      <c r="J276" s="13">
        <f t="shared" si="20"/>
        <v>87472</v>
      </c>
    </row>
    <row r="277" spans="1:10" ht="12">
      <c r="A277" s="31" t="s">
        <v>445</v>
      </c>
      <c r="B277" s="13">
        <f>'TRIBAL MANDATORY'!D261</f>
        <v>31250</v>
      </c>
      <c r="C277" s="13">
        <f>'TRIBAL DISCRETIONARY'!C276</f>
        <v>20000</v>
      </c>
      <c r="D277" s="13">
        <f>'TRIBAL DISCRETIONARY'!D276</f>
        <v>8342</v>
      </c>
      <c r="E277" s="13">
        <f>'TRIBAL DISCRETIONARY'!E276</f>
        <v>28342</v>
      </c>
      <c r="F277" s="13">
        <f t="shared" si="17"/>
        <v>7735</v>
      </c>
      <c r="G277" s="13">
        <f t="shared" si="19"/>
        <v>27735</v>
      </c>
      <c r="H277" s="13">
        <f>'TRIBAL DISCRETIONARY'!F276</f>
        <v>655</v>
      </c>
      <c r="I277" s="13">
        <f t="shared" si="18"/>
        <v>27080</v>
      </c>
      <c r="J277" s="13">
        <f t="shared" si="20"/>
        <v>58985</v>
      </c>
    </row>
    <row r="278" spans="1:10" ht="12">
      <c r="A278" s="31" t="s">
        <v>499</v>
      </c>
      <c r="B278" s="13">
        <f>'TRIBAL MANDATORY'!D262</f>
        <v>25677</v>
      </c>
      <c r="C278" s="13">
        <f>'TRIBAL DISCRETIONARY'!C277</f>
        <v>20000</v>
      </c>
      <c r="D278" s="13">
        <f>'TRIBAL DISCRETIONARY'!D277</f>
        <v>6854</v>
      </c>
      <c r="E278" s="13">
        <f>'TRIBAL DISCRETIONARY'!E277</f>
        <v>26854</v>
      </c>
      <c r="F278" s="13">
        <f t="shared" si="17"/>
        <v>6355</v>
      </c>
      <c r="G278" s="13">
        <f t="shared" si="19"/>
        <v>26355</v>
      </c>
      <c r="H278" s="13">
        <f>'TRIBAL DISCRETIONARY'!F277</f>
        <v>627</v>
      </c>
      <c r="I278" s="13">
        <f t="shared" si="18"/>
        <v>25728</v>
      </c>
      <c r="J278" s="13">
        <f t="shared" si="20"/>
        <v>52032</v>
      </c>
    </row>
    <row r="279" spans="1:10" ht="12">
      <c r="A279" s="31" t="s">
        <v>500</v>
      </c>
      <c r="B279" s="13">
        <f>'TRIBAL MANDATORY'!D263</f>
        <v>138438</v>
      </c>
      <c r="C279" s="13">
        <f>'TRIBAL DISCRETIONARY'!C278</f>
        <v>20000</v>
      </c>
      <c r="D279" s="13">
        <f>'TRIBAL DISCRETIONARY'!D278</f>
        <v>36954</v>
      </c>
      <c r="E279" s="13">
        <f>'TRIBAL DISCRETIONARY'!E278</f>
        <v>56954</v>
      </c>
      <c r="F279" s="13">
        <f t="shared" si="17"/>
        <v>34263</v>
      </c>
      <c r="G279" s="13">
        <f t="shared" si="19"/>
        <v>54263</v>
      </c>
      <c r="H279" s="13">
        <f>'TRIBAL DISCRETIONARY'!F278</f>
        <v>1185</v>
      </c>
      <c r="I279" s="13">
        <f t="shared" si="18"/>
        <v>53078</v>
      </c>
      <c r="J279" s="13">
        <f t="shared" si="20"/>
        <v>192701</v>
      </c>
    </row>
    <row r="280" spans="1:10" ht="12">
      <c r="A280" s="31" t="s">
        <v>501</v>
      </c>
      <c r="B280" s="13">
        <f>'TRIBAL MANDATORY'!D264</f>
        <v>18029</v>
      </c>
      <c r="C280" s="13">
        <f>'TRIBAL DISCRETIONARY'!C279</f>
        <v>20000</v>
      </c>
      <c r="D280" s="13">
        <f>'TRIBAL DISCRETIONARY'!D279</f>
        <v>4812</v>
      </c>
      <c r="E280" s="13">
        <f>'TRIBAL DISCRETIONARY'!E279</f>
        <v>24812</v>
      </c>
      <c r="F280" s="13">
        <f t="shared" si="17"/>
        <v>4462</v>
      </c>
      <c r="G280" s="13">
        <f t="shared" si="19"/>
        <v>24462</v>
      </c>
      <c r="H280" s="13">
        <f>'TRIBAL DISCRETIONARY'!F279</f>
        <v>589</v>
      </c>
      <c r="I280" s="13">
        <f t="shared" si="18"/>
        <v>23873</v>
      </c>
      <c r="J280" s="13">
        <f t="shared" si="20"/>
        <v>42491</v>
      </c>
    </row>
    <row r="281" spans="1:10" ht="12">
      <c r="A281" s="12" t="s">
        <v>502</v>
      </c>
      <c r="B281" s="13">
        <f>'TRIBAL MANDATORY'!D265</f>
      </c>
      <c r="C281" s="13">
        <f>'TRIBAL DISCRETIONARY'!C280</f>
        <v>0</v>
      </c>
      <c r="D281" s="13">
        <f>'TRIBAL DISCRETIONARY'!D280</f>
        <v>0</v>
      </c>
      <c r="E281" s="13">
        <f>'TRIBAL DISCRETIONARY'!E280</f>
        <v>0</v>
      </c>
      <c r="F281" s="13">
        <f t="shared" si="17"/>
        <v>0</v>
      </c>
      <c r="G281" s="13" t="s">
        <v>411</v>
      </c>
      <c r="H281" s="13">
        <f>'TRIBAL DISCRETIONARY'!F280</f>
      </c>
      <c r="I281" s="13">
        <f t="shared" si="18"/>
      </c>
      <c r="J281" s="13">
        <f t="shared" si="20"/>
      </c>
    </row>
    <row r="282" spans="1:10" ht="12">
      <c r="A282" s="31" t="s">
        <v>446</v>
      </c>
      <c r="B282" s="13">
        <f>'TRIBAL MANDATORY'!D266</f>
        <v>42067</v>
      </c>
      <c r="C282" s="13">
        <f>'TRIBAL DISCRETIONARY'!C281</f>
        <v>20000</v>
      </c>
      <c r="D282" s="13">
        <f>'TRIBAL DISCRETIONARY'!D281</f>
        <v>11229</v>
      </c>
      <c r="E282" s="13">
        <f>'TRIBAL DISCRETIONARY'!E281</f>
        <v>31229</v>
      </c>
      <c r="F282" s="13">
        <f t="shared" si="17"/>
        <v>10411</v>
      </c>
      <c r="G282" s="13">
        <f t="shared" si="19"/>
        <v>30411</v>
      </c>
      <c r="H282" s="13">
        <f>'TRIBAL DISCRETIONARY'!F281</f>
        <v>708</v>
      </c>
      <c r="I282" s="13">
        <f t="shared" si="18"/>
        <v>29703</v>
      </c>
      <c r="J282" s="13">
        <f t="shared" si="20"/>
        <v>72478</v>
      </c>
    </row>
    <row r="283" spans="1:10" ht="12">
      <c r="A283" s="31" t="s">
        <v>504</v>
      </c>
      <c r="B283" s="13">
        <f>'TRIBAL MANDATORY'!D267</f>
        <v>48076</v>
      </c>
      <c r="C283" s="13">
        <f>'TRIBAL DISCRETIONARY'!C282</f>
        <v>20000</v>
      </c>
      <c r="D283" s="13">
        <f>'TRIBAL DISCRETIONARY'!D282</f>
        <v>12833</v>
      </c>
      <c r="E283" s="13">
        <f>'TRIBAL DISCRETIONARY'!E282</f>
        <v>32833</v>
      </c>
      <c r="F283" s="13">
        <f t="shared" si="17"/>
        <v>11898</v>
      </c>
      <c r="G283" s="13">
        <f t="shared" si="19"/>
        <v>31898</v>
      </c>
      <c r="H283" s="13">
        <f>'TRIBAL DISCRETIONARY'!F282</f>
        <v>738</v>
      </c>
      <c r="I283" s="13">
        <f t="shared" si="18"/>
        <v>31160</v>
      </c>
      <c r="J283" s="13">
        <f t="shared" si="20"/>
        <v>79974</v>
      </c>
    </row>
    <row r="284" spans="1:10" ht="12">
      <c r="A284" s="31" t="s">
        <v>505</v>
      </c>
      <c r="B284" s="13">
        <f>'TRIBAL MANDATORY'!D268</f>
        <v>82385</v>
      </c>
      <c r="C284" s="13">
        <f>'TRIBAL DISCRETIONARY'!C283</f>
        <v>20000</v>
      </c>
      <c r="D284" s="13">
        <f>'TRIBAL DISCRETIONARY'!D283</f>
        <v>21992</v>
      </c>
      <c r="E284" s="13">
        <f>'TRIBAL DISCRETIONARY'!E283</f>
        <v>41992</v>
      </c>
      <c r="F284" s="13">
        <f t="shared" si="17"/>
        <v>20391</v>
      </c>
      <c r="G284" s="13">
        <f t="shared" si="19"/>
        <v>40391</v>
      </c>
      <c r="H284" s="13">
        <f>'TRIBAL DISCRETIONARY'!F283</f>
        <v>907</v>
      </c>
      <c r="I284" s="13">
        <f t="shared" si="18"/>
        <v>39484</v>
      </c>
      <c r="J284" s="13">
        <f t="shared" si="20"/>
        <v>122776</v>
      </c>
    </row>
    <row r="285" spans="1:10" ht="12">
      <c r="A285" s="31" t="s">
        <v>506</v>
      </c>
      <c r="B285" s="13">
        <f>'TRIBAL MANDATORY'!D269</f>
        <v>102490</v>
      </c>
      <c r="C285" s="13">
        <f>'TRIBAL DISCRETIONARY'!C284</f>
        <v>20000</v>
      </c>
      <c r="D285" s="13">
        <f>'TRIBAL DISCRETIONARY'!D284</f>
        <v>27358</v>
      </c>
      <c r="E285" s="13">
        <f>'TRIBAL DISCRETIONARY'!E284</f>
        <v>47358</v>
      </c>
      <c r="F285" s="13">
        <f t="shared" si="17"/>
        <v>25366</v>
      </c>
      <c r="G285" s="13">
        <f t="shared" si="19"/>
        <v>45366</v>
      </c>
      <c r="H285" s="13">
        <f>'TRIBAL DISCRETIONARY'!F284</f>
        <v>1007</v>
      </c>
      <c r="I285" s="13">
        <f t="shared" si="18"/>
        <v>44359</v>
      </c>
      <c r="J285" s="13">
        <f t="shared" si="20"/>
        <v>147856</v>
      </c>
    </row>
    <row r="286" spans="1:10" ht="12">
      <c r="A286" s="31" t="s">
        <v>507</v>
      </c>
      <c r="B286" s="13">
        <f>'TRIBAL MANDATORY'!D270</f>
        <v>67525</v>
      </c>
      <c r="C286" s="13">
        <f>'TRIBAL DISCRETIONARY'!C285</f>
        <v>20000</v>
      </c>
      <c r="D286" s="13">
        <f>'TRIBAL DISCRETIONARY'!D285</f>
        <v>18025</v>
      </c>
      <c r="E286" s="13">
        <f>'TRIBAL DISCRETIONARY'!E285</f>
        <v>38025</v>
      </c>
      <c r="F286" s="13">
        <f t="shared" si="17"/>
        <v>16712</v>
      </c>
      <c r="G286" s="13">
        <f t="shared" si="19"/>
        <v>36712</v>
      </c>
      <c r="H286" s="13">
        <f>'TRIBAL DISCRETIONARY'!F285</f>
        <v>834</v>
      </c>
      <c r="I286" s="13">
        <f t="shared" si="18"/>
        <v>35878</v>
      </c>
      <c r="J286" s="13">
        <f t="shared" si="20"/>
        <v>104237</v>
      </c>
    </row>
    <row r="287" spans="1:10" ht="12">
      <c r="A287" s="31" t="s">
        <v>238</v>
      </c>
      <c r="B287" s="13">
        <f>'TRIBAL MANDATORY'!D271</f>
        <v>179958</v>
      </c>
      <c r="C287" s="13">
        <f>'TRIBAL DISCRETIONARY'!C286</f>
        <v>20000</v>
      </c>
      <c r="D287" s="13">
        <f>'TRIBAL DISCRETIONARY'!D286</f>
        <v>48037</v>
      </c>
      <c r="E287" s="13">
        <f>'TRIBAL DISCRETIONARY'!E286</f>
        <v>68037</v>
      </c>
      <c r="F287" s="13">
        <f t="shared" si="17"/>
        <v>44539</v>
      </c>
      <c r="G287" s="13">
        <f t="shared" si="19"/>
        <v>64539</v>
      </c>
      <c r="H287" s="13">
        <f>'TRIBAL DISCRETIONARY'!F286</f>
        <v>1390</v>
      </c>
      <c r="I287" s="13">
        <f t="shared" si="18"/>
        <v>63149</v>
      </c>
      <c r="J287" s="13">
        <f t="shared" si="20"/>
        <v>244497</v>
      </c>
    </row>
    <row r="288" spans="1:10" ht="12">
      <c r="A288" s="31" t="s">
        <v>239</v>
      </c>
      <c r="B288" s="13">
        <f>'TRIBAL MANDATORY'!D272</f>
        <v>301022</v>
      </c>
      <c r="C288" s="13">
        <f>'TRIBAL DISCRETIONARY'!C287</f>
        <v>20000</v>
      </c>
      <c r="D288" s="13">
        <f>'TRIBAL DISCRETIONARY'!D287</f>
        <v>80354</v>
      </c>
      <c r="E288" s="13">
        <f>'TRIBAL DISCRETIONARY'!E287</f>
        <v>100354</v>
      </c>
      <c r="F288" s="13">
        <f t="shared" si="17"/>
        <v>74503</v>
      </c>
      <c r="G288" s="13">
        <f t="shared" si="19"/>
        <v>94503</v>
      </c>
      <c r="H288" s="13">
        <f>'TRIBAL DISCRETIONARY'!F287</f>
        <v>1989</v>
      </c>
      <c r="I288" s="13">
        <f t="shared" si="18"/>
        <v>92514</v>
      </c>
      <c r="J288" s="13">
        <f t="shared" si="20"/>
        <v>395525</v>
      </c>
    </row>
    <row r="289" spans="1:10" ht="12">
      <c r="A289" s="31" t="s">
        <v>447</v>
      </c>
      <c r="B289" s="13">
        <f>'TRIBAL MANDATORY'!D273</f>
        <v>56708</v>
      </c>
      <c r="C289" s="13">
        <f>'TRIBAL DISCRETIONARY'!C288</f>
        <v>20000</v>
      </c>
      <c r="D289" s="13">
        <f>'TRIBAL DISCRETIONARY'!D288</f>
        <v>15137</v>
      </c>
      <c r="E289" s="13">
        <f>'TRIBAL DISCRETIONARY'!E288</f>
        <v>35137</v>
      </c>
      <c r="F289" s="13">
        <f t="shared" si="17"/>
        <v>14035</v>
      </c>
      <c r="G289" s="13">
        <f t="shared" si="19"/>
        <v>34035</v>
      </c>
      <c r="H289" s="13">
        <f>'TRIBAL DISCRETIONARY'!F288</f>
        <v>780</v>
      </c>
      <c r="I289" s="13">
        <f t="shared" si="18"/>
        <v>33255</v>
      </c>
      <c r="J289" s="13">
        <f t="shared" si="20"/>
        <v>90743</v>
      </c>
    </row>
    <row r="290" spans="1:10" ht="12">
      <c r="A290" s="31" t="s">
        <v>448</v>
      </c>
      <c r="B290" s="13">
        <f>'TRIBAL MANDATORY'!D274</f>
        <v>11801</v>
      </c>
      <c r="C290" s="13">
        <f>'TRIBAL DISCRETIONARY'!C289</f>
        <v>20000</v>
      </c>
      <c r="D290" s="13">
        <f>'TRIBAL DISCRETIONARY'!D289</f>
        <v>3150</v>
      </c>
      <c r="E290" s="13">
        <f>'TRIBAL DISCRETIONARY'!E289</f>
        <v>23150</v>
      </c>
      <c r="F290" s="13">
        <f t="shared" si="17"/>
        <v>2921</v>
      </c>
      <c r="G290" s="13">
        <f t="shared" si="19"/>
        <v>22921</v>
      </c>
      <c r="H290" s="13">
        <f>'TRIBAL DISCRETIONARY'!F289</f>
        <v>558</v>
      </c>
      <c r="I290" s="13">
        <f t="shared" si="18"/>
        <v>22363</v>
      </c>
      <c r="J290" s="13">
        <f t="shared" si="20"/>
        <v>34722</v>
      </c>
    </row>
    <row r="291" spans="1:10" ht="12">
      <c r="A291" s="31" t="s">
        <v>449</v>
      </c>
      <c r="B291" s="13">
        <f>'TRIBAL MANDATORY'!D275</f>
        <v>63155</v>
      </c>
      <c r="C291" s="13">
        <f>'TRIBAL DISCRETIONARY'!C290</f>
        <v>20000</v>
      </c>
      <c r="D291" s="13">
        <f>'TRIBAL DISCRETIONARY'!D290</f>
        <v>16858</v>
      </c>
      <c r="E291" s="13">
        <f>'TRIBAL DISCRETIONARY'!E290</f>
        <v>36858</v>
      </c>
      <c r="F291" s="13">
        <f t="shared" si="17"/>
        <v>15630</v>
      </c>
      <c r="G291" s="13">
        <f t="shared" si="19"/>
        <v>35630</v>
      </c>
      <c r="H291" s="13">
        <f>'TRIBAL DISCRETIONARY'!F290</f>
        <v>812</v>
      </c>
      <c r="I291" s="13">
        <f t="shared" si="18"/>
        <v>34818</v>
      </c>
      <c r="J291" s="13">
        <f t="shared" si="20"/>
        <v>98785</v>
      </c>
    </row>
    <row r="292" spans="1:10" ht="12">
      <c r="A292" s="31" t="s">
        <v>243</v>
      </c>
      <c r="B292" s="13">
        <f>'TRIBAL MANDATORY'!D276</f>
        <v>23601</v>
      </c>
      <c r="C292" s="13">
        <f>'TRIBAL DISCRETIONARY'!C291</f>
        <v>20000</v>
      </c>
      <c r="D292" s="13">
        <f>'TRIBAL DISCRETIONARY'!D291</f>
        <v>6300</v>
      </c>
      <c r="E292" s="13">
        <f>'TRIBAL DISCRETIONARY'!E291</f>
        <v>26300</v>
      </c>
      <c r="F292" s="13">
        <f t="shared" si="17"/>
        <v>5841</v>
      </c>
      <c r="G292" s="13">
        <f t="shared" si="19"/>
        <v>25841</v>
      </c>
      <c r="H292" s="13">
        <f>'TRIBAL DISCRETIONARY'!F291</f>
        <v>617</v>
      </c>
      <c r="I292" s="13">
        <f t="shared" si="18"/>
        <v>25224</v>
      </c>
      <c r="J292" s="13">
        <f t="shared" si="20"/>
        <v>49442</v>
      </c>
    </row>
    <row r="293" spans="1:10" ht="12">
      <c r="A293" s="12" t="s">
        <v>244</v>
      </c>
      <c r="B293" s="13">
        <f>'TRIBAL MANDATORY'!D277</f>
      </c>
      <c r="C293" s="13">
        <f>'TRIBAL DISCRETIONARY'!C292</f>
        <v>0</v>
      </c>
      <c r="D293" s="13">
        <f>'TRIBAL DISCRETIONARY'!D292</f>
        <v>0</v>
      </c>
      <c r="E293" s="13">
        <f>'TRIBAL DISCRETIONARY'!E292</f>
        <v>0</v>
      </c>
      <c r="F293" s="13">
        <f t="shared" si="17"/>
        <v>0</v>
      </c>
      <c r="G293" s="13" t="s">
        <v>411</v>
      </c>
      <c r="H293" s="13">
        <f>'TRIBAL DISCRETIONARY'!F292</f>
      </c>
      <c r="I293" s="13">
        <f t="shared" si="18"/>
      </c>
      <c r="J293" s="13">
        <f t="shared" si="20"/>
      </c>
    </row>
    <row r="294" spans="1:10" ht="12">
      <c r="A294" s="31" t="s">
        <v>450</v>
      </c>
      <c r="B294" s="13">
        <f>'TRIBAL MANDATORY'!D278</f>
        <v>73862</v>
      </c>
      <c r="C294" s="13">
        <f>'TRIBAL DISCRETIONARY'!C293</f>
        <v>20000</v>
      </c>
      <c r="D294" s="13">
        <f>'TRIBAL DISCRETIONARY'!D293</f>
        <v>19717</v>
      </c>
      <c r="E294" s="13">
        <f>'TRIBAL DISCRETIONARY'!E293</f>
        <v>39717</v>
      </c>
      <c r="F294" s="13">
        <f t="shared" si="17"/>
        <v>18281</v>
      </c>
      <c r="G294" s="13">
        <f t="shared" si="19"/>
        <v>38281</v>
      </c>
      <c r="H294" s="13">
        <f>'TRIBAL DISCRETIONARY'!F293</f>
        <v>865</v>
      </c>
      <c r="I294" s="13">
        <f t="shared" si="18"/>
        <v>37416</v>
      </c>
      <c r="J294" s="13">
        <f t="shared" si="20"/>
        <v>112143</v>
      </c>
    </row>
    <row r="295" spans="1:10" ht="12">
      <c r="A295" s="31" t="s">
        <v>451</v>
      </c>
      <c r="B295" s="13">
        <f>'TRIBAL MANDATORY'!D279</f>
        <v>259284</v>
      </c>
      <c r="C295" s="13">
        <f>'TRIBAL DISCRETIONARY'!C294</f>
        <v>20000</v>
      </c>
      <c r="D295" s="13">
        <f>'TRIBAL DISCRETIONARY'!D294</f>
        <v>69212</v>
      </c>
      <c r="E295" s="13">
        <f>'TRIBAL DISCRETIONARY'!E294</f>
        <v>89212</v>
      </c>
      <c r="F295" s="13">
        <f t="shared" si="17"/>
        <v>64172</v>
      </c>
      <c r="G295" s="13">
        <f t="shared" si="19"/>
        <v>84172</v>
      </c>
      <c r="H295" s="13">
        <f>'TRIBAL DISCRETIONARY'!F294</f>
        <v>1782</v>
      </c>
      <c r="I295" s="13">
        <f t="shared" si="18"/>
        <v>82390</v>
      </c>
      <c r="J295" s="13">
        <f t="shared" si="20"/>
        <v>343456</v>
      </c>
    </row>
    <row r="296" spans="1:10" ht="12">
      <c r="A296" s="31"/>
      <c r="G296" s="13" t="s">
        <v>411</v>
      </c>
      <c r="I296" s="13" t="s">
        <v>411</v>
      </c>
      <c r="J296" s="13" t="s">
        <v>411</v>
      </c>
    </row>
    <row r="297" spans="1:10" ht="12">
      <c r="A297" s="31" t="s">
        <v>403</v>
      </c>
      <c r="B297" s="13">
        <v>0</v>
      </c>
      <c r="C297" s="13">
        <v>0</v>
      </c>
      <c r="D297" s="13">
        <v>0</v>
      </c>
      <c r="E297" s="13">
        <v>0</v>
      </c>
      <c r="F297" s="13">
        <v>0</v>
      </c>
      <c r="G297" s="13">
        <v>2000000</v>
      </c>
      <c r="H297" s="13">
        <v>0</v>
      </c>
      <c r="I297" s="13">
        <v>2000000</v>
      </c>
      <c r="J297" s="13">
        <v>2000000</v>
      </c>
    </row>
    <row r="298" ht="12">
      <c r="A298" s="31"/>
    </row>
    <row r="299" spans="1:10" ht="12">
      <c r="A299" s="31" t="s">
        <v>393</v>
      </c>
      <c r="B299" s="13">
        <f>SUM(B10:B295)</f>
        <v>51340000</v>
      </c>
      <c r="C299" s="13">
        <f>SUM(C10:C295)</f>
        <v>8921200</v>
      </c>
      <c r="D299" s="13">
        <f>SUM(D10:D295)</f>
        <v>13732240</v>
      </c>
      <c r="E299" s="13">
        <f>SUM(E10:E295)</f>
        <v>22653440</v>
      </c>
      <c r="F299" s="13">
        <f>SUM(F10:F295)</f>
        <v>12732240</v>
      </c>
      <c r="G299" s="13">
        <f>SUM(G10:G297)</f>
        <v>23653440</v>
      </c>
      <c r="H299" s="13">
        <f>SUM(H10:H297)</f>
        <v>382400</v>
      </c>
      <c r="I299" s="13">
        <f>SUM(I10:I297)</f>
        <v>23271040</v>
      </c>
      <c r="J299" s="13">
        <f>SUM(J10:J297)</f>
        <v>74993440</v>
      </c>
    </row>
    <row r="300" ht="12">
      <c r="A300" s="31"/>
    </row>
    <row r="301" ht="12">
      <c r="A301" s="31" t="s">
        <v>408</v>
      </c>
    </row>
    <row r="302" ht="12">
      <c r="A302" s="11" t="s">
        <v>409</v>
      </c>
    </row>
    <row r="304" ht="12">
      <c r="A304" s="11" t="s">
        <v>410</v>
      </c>
    </row>
  </sheetData>
  <printOptions horizontalCentered="1"/>
  <pageMargins left="0.75" right="0.75" top="0.5" bottom="0.5" header="0.5" footer="0.5"/>
  <pageSetup fitToHeight="10" horizontalDpi="150" verticalDpi="150" orientation="landscape" scale="80"/>
  <rowBreaks count="6" manualBreakCount="6">
    <brk id="49" max="9" man="1"/>
    <brk id="94" max="9" man="1"/>
    <brk id="128" max="9" man="1"/>
    <brk id="166" max="9" man="1"/>
    <brk id="250" max="9" man="1"/>
    <brk id="2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9" sqref="A9"/>
    </sheetView>
  </sheetViews>
  <sheetFormatPr defaultColWidth="11.421875" defaultRowHeight="12.75"/>
  <cols>
    <col min="1" max="1" width="16.421875" style="11" customWidth="1"/>
    <col min="2" max="7" width="17.7109375" style="13" customWidth="1"/>
    <col min="8" max="16384" width="9.140625" style="11" customWidth="1"/>
  </cols>
  <sheetData>
    <row r="1" spans="1:7" ht="12">
      <c r="A1" s="18" t="s">
        <v>305</v>
      </c>
      <c r="B1" s="4"/>
      <c r="C1" s="4"/>
      <c r="D1" s="4"/>
      <c r="E1" s="4"/>
      <c r="F1" s="4"/>
      <c r="G1" s="4"/>
    </row>
    <row r="2" spans="1:7" ht="12">
      <c r="A2" s="18"/>
      <c r="B2" s="4"/>
      <c r="C2" s="4"/>
      <c r="D2" s="4"/>
      <c r="E2" s="4"/>
      <c r="F2" s="4"/>
      <c r="G2" s="4"/>
    </row>
    <row r="3" spans="3:6" ht="12">
      <c r="C3" s="1" t="s">
        <v>157</v>
      </c>
      <c r="D3" s="1" t="s">
        <v>157</v>
      </c>
      <c r="E3" s="1" t="s">
        <v>157</v>
      </c>
      <c r="F3" s="22"/>
    </row>
    <row r="4" spans="1:7" ht="12">
      <c r="A4" s="12"/>
      <c r="B4" s="1" t="s">
        <v>157</v>
      </c>
      <c r="C4" s="12" t="s">
        <v>162</v>
      </c>
      <c r="D4" s="12" t="s">
        <v>321</v>
      </c>
      <c r="E4" s="12" t="s">
        <v>163</v>
      </c>
      <c r="F4" s="1" t="s">
        <v>157</v>
      </c>
      <c r="G4" s="1" t="s">
        <v>316</v>
      </c>
    </row>
    <row r="5" spans="1:7" ht="12">
      <c r="A5" s="5" t="s">
        <v>246</v>
      </c>
      <c r="B5" s="6" t="s">
        <v>166</v>
      </c>
      <c r="C5" s="6" t="s">
        <v>171</v>
      </c>
      <c r="D5" s="6" t="s">
        <v>171</v>
      </c>
      <c r="E5" s="6" t="s">
        <v>171</v>
      </c>
      <c r="F5" s="6" t="s">
        <v>170</v>
      </c>
      <c r="G5" s="6" t="s">
        <v>172</v>
      </c>
    </row>
    <row r="7" spans="1:7" ht="12">
      <c r="A7" s="11" t="s">
        <v>247</v>
      </c>
      <c r="B7" s="13">
        <f>SUM(C7:F7)</f>
        <v>1135630</v>
      </c>
      <c r="C7" s="13">
        <f>'TERRITORIAL EARMARK'!C8</f>
        <v>18359</v>
      </c>
      <c r="D7" s="13">
        <f>'TERRITORIAL EARMARK'!D8</f>
        <v>165804</v>
      </c>
      <c r="E7" s="13">
        <f>'TERRITORIAL EARMARK'!E8</f>
        <v>48011</v>
      </c>
      <c r="F7" s="13">
        <f>'TERRITORIAL EARMARK'!F8</f>
        <v>903456</v>
      </c>
      <c r="G7" s="13">
        <f>B7</f>
        <v>1135630</v>
      </c>
    </row>
    <row r="8" spans="1:7" ht="12">
      <c r="A8" s="11" t="s">
        <v>248</v>
      </c>
      <c r="B8" s="13">
        <f>SUM(C8:F8)</f>
        <v>2558708</v>
      </c>
      <c r="C8" s="13">
        <f>'TERRITORIAL EARMARK'!C9</f>
        <v>41366</v>
      </c>
      <c r="D8" s="13">
        <f>'TERRITORIAL EARMARK'!D9</f>
        <v>373575</v>
      </c>
      <c r="E8" s="13">
        <f>'TERRITORIAL EARMARK'!E9</f>
        <v>108175</v>
      </c>
      <c r="F8" s="13">
        <f>'TERRITORIAL EARMARK'!F9</f>
        <v>2035592</v>
      </c>
      <c r="G8" s="13">
        <f>B8</f>
        <v>2558708</v>
      </c>
    </row>
    <row r="9" spans="1:7" ht="12">
      <c r="A9" s="11" t="s">
        <v>249</v>
      </c>
      <c r="B9" s="13">
        <f>SUM(C9:F9)</f>
        <v>825441</v>
      </c>
      <c r="C9" s="13">
        <f>'TERRITORIAL EARMARK'!C10</f>
        <v>13345</v>
      </c>
      <c r="D9" s="13">
        <f>'TERRITORIAL EARMARK'!D10</f>
        <v>120516</v>
      </c>
      <c r="E9" s="13">
        <f>'TERRITORIAL EARMARK'!E10</f>
        <v>34897</v>
      </c>
      <c r="F9" s="13">
        <f>'TERRITORIAL EARMARK'!F10</f>
        <v>656683</v>
      </c>
      <c r="G9" s="13">
        <f>B9</f>
        <v>825441</v>
      </c>
    </row>
    <row r="10" spans="1:7" ht="12">
      <c r="A10" s="11" t="s">
        <v>250</v>
      </c>
      <c r="B10" s="13">
        <f>SUM(C10:F10)</f>
        <v>1393581</v>
      </c>
      <c r="C10" s="13">
        <f>'TERRITORIAL EARMARK'!C11</f>
        <v>22530</v>
      </c>
      <c r="D10" s="13">
        <f>'TERRITORIAL EARMARK'!D11</f>
        <v>203465</v>
      </c>
      <c r="E10" s="13">
        <f>'TERRITORIAL EARMARK'!E11</f>
        <v>58917</v>
      </c>
      <c r="F10" s="13">
        <f>'TERRITORIAL EARMARK'!F11</f>
        <v>1108669</v>
      </c>
      <c r="G10" s="13">
        <f>B10</f>
        <v>1393581</v>
      </c>
    </row>
    <row r="12" spans="1:7" ht="12">
      <c r="A12" s="11" t="s">
        <v>245</v>
      </c>
      <c r="B12" s="13">
        <f aca="true" t="shared" si="0" ref="B12:G12">SUM(B7:B10)</f>
        <v>5913360</v>
      </c>
      <c r="C12" s="13">
        <f t="shared" si="0"/>
        <v>95600</v>
      </c>
      <c r="D12" s="13">
        <f t="shared" si="0"/>
        <v>863360</v>
      </c>
      <c r="E12" s="13">
        <f t="shared" si="0"/>
        <v>250000</v>
      </c>
      <c r="F12" s="13">
        <f t="shared" si="0"/>
        <v>4704400</v>
      </c>
      <c r="G12" s="13">
        <f t="shared" si="0"/>
        <v>5913360</v>
      </c>
    </row>
  </sheetData>
  <printOptions horizontalCentered="1"/>
  <pageMargins left="0" right="0" top="1" bottom="0" header="0.5" footer="0.5"/>
  <pageSetup fitToHeight="1" fitToWidth="1" horizontalDpi="150" verticalDpi="15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Zeros="0" workbookViewId="0" topLeftCell="A1">
      <pane xSplit="1" ySplit="5" topLeftCell="D26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11.421875" defaultRowHeight="12.75"/>
  <cols>
    <col min="1" max="1" width="22.00390625" style="11" customWidth="1"/>
    <col min="2" max="2" width="14.140625" style="13" bestFit="1" customWidth="1"/>
    <col min="3" max="3" width="12.28125" style="13" customWidth="1"/>
    <col min="4" max="4" width="13.28125" style="13" customWidth="1"/>
    <col min="5" max="5" width="12.28125" style="13" customWidth="1"/>
    <col min="6" max="6" width="13.28125" style="13" customWidth="1"/>
    <col min="7" max="8" width="12.28125" style="13" customWidth="1"/>
    <col min="9" max="9" width="9.421875" style="33" customWidth="1"/>
    <col min="10" max="10" width="12.28125" style="13" customWidth="1"/>
    <col min="11" max="11" width="12.421875" style="13" customWidth="1"/>
    <col min="12" max="12" width="13.421875" style="33" customWidth="1"/>
    <col min="13" max="13" width="12.28125" style="13" bestFit="1" customWidth="1"/>
    <col min="14" max="14" width="15.421875" style="13" bestFit="1" customWidth="1"/>
    <col min="15" max="15" width="13.421875" style="33" customWidth="1"/>
    <col min="16" max="16" width="12.28125" style="13" customWidth="1"/>
    <col min="17" max="16384" width="9.140625" style="11" customWidth="1"/>
  </cols>
  <sheetData>
    <row r="1" spans="1:16" ht="12">
      <c r="A1" s="14" t="s">
        <v>307</v>
      </c>
      <c r="B1" s="4"/>
      <c r="C1" s="4"/>
      <c r="D1" s="4"/>
      <c r="E1" s="4"/>
      <c r="G1" s="4"/>
      <c r="H1" s="4"/>
      <c r="I1" s="32"/>
      <c r="J1" s="4"/>
      <c r="K1" s="4"/>
      <c r="L1" s="32"/>
      <c r="M1" s="4"/>
      <c r="N1" s="4"/>
      <c r="O1" s="32"/>
      <c r="P1" s="4"/>
    </row>
    <row r="2" spans="1:2" ht="12">
      <c r="A2" s="18"/>
      <c r="B2" s="4"/>
    </row>
    <row r="3" spans="1:16" ht="12">
      <c r="A3" s="18"/>
      <c r="B3" s="4" t="s">
        <v>304</v>
      </c>
      <c r="C3" s="22"/>
      <c r="D3" s="1" t="s">
        <v>253</v>
      </c>
      <c r="E3" s="1" t="s">
        <v>253</v>
      </c>
      <c r="F3" s="1" t="s">
        <v>254</v>
      </c>
      <c r="G3" s="1" t="s">
        <v>254</v>
      </c>
      <c r="H3" s="1" t="s">
        <v>255</v>
      </c>
      <c r="I3" s="34" t="s">
        <v>256</v>
      </c>
      <c r="J3" s="1" t="s">
        <v>295</v>
      </c>
      <c r="K3" s="1" t="s">
        <v>294</v>
      </c>
      <c r="L3" s="34"/>
      <c r="M3" s="1" t="s">
        <v>297</v>
      </c>
      <c r="N3" s="1" t="s">
        <v>260</v>
      </c>
      <c r="O3" s="34" t="s">
        <v>299</v>
      </c>
      <c r="P3" s="1" t="s">
        <v>297</v>
      </c>
    </row>
    <row r="4" spans="2:16" ht="12">
      <c r="B4" s="1" t="s">
        <v>166</v>
      </c>
      <c r="C4" s="26" t="s">
        <v>257</v>
      </c>
      <c r="D4" s="1" t="s">
        <v>258</v>
      </c>
      <c r="E4" s="1" t="s">
        <v>259</v>
      </c>
      <c r="F4" s="1" t="s">
        <v>258</v>
      </c>
      <c r="G4" s="1" t="s">
        <v>259</v>
      </c>
      <c r="H4" s="1" t="s">
        <v>260</v>
      </c>
      <c r="I4" s="34" t="s">
        <v>260</v>
      </c>
      <c r="J4" s="1" t="s">
        <v>293</v>
      </c>
      <c r="K4" s="1" t="s">
        <v>296</v>
      </c>
      <c r="L4" s="34" t="s">
        <v>264</v>
      </c>
      <c r="M4" s="1" t="s">
        <v>295</v>
      </c>
      <c r="N4" s="1" t="s">
        <v>298</v>
      </c>
      <c r="O4" s="34" t="s">
        <v>292</v>
      </c>
      <c r="P4" s="1" t="s">
        <v>302</v>
      </c>
    </row>
    <row r="5" spans="5:16" ht="12">
      <c r="E5" s="1"/>
      <c r="G5" s="1"/>
      <c r="H5" s="1"/>
      <c r="I5" s="34"/>
      <c r="J5" s="1"/>
      <c r="K5" s="1"/>
      <c r="L5" s="34"/>
      <c r="M5" s="1"/>
      <c r="N5" s="1"/>
      <c r="O5" s="34"/>
      <c r="P5" s="1"/>
    </row>
    <row r="6" spans="1:16" ht="12">
      <c r="A6" s="11" t="s">
        <v>173</v>
      </c>
      <c r="B6" s="1">
        <v>16441707</v>
      </c>
      <c r="C6" s="13">
        <f>ROUND(B6*0.35,0)</f>
        <v>5754597</v>
      </c>
      <c r="D6" s="13">
        <f>'1ST. QTR. ESTIMATES'!B5</f>
        <v>4110427</v>
      </c>
      <c r="E6" s="13">
        <f>IF(D6&lt;C6,D6,C6)</f>
        <v>4110427</v>
      </c>
      <c r="F6" s="13">
        <v>4110427</v>
      </c>
      <c r="G6" s="13">
        <f>IF(F6&lt;C6,F6,C6)</f>
        <v>4110427</v>
      </c>
      <c r="H6" s="13">
        <f>G6+E6</f>
        <v>8220854</v>
      </c>
      <c r="I6" s="33">
        <f>H6/B6</f>
        <v>0.5</v>
      </c>
      <c r="K6" s="13">
        <f>J6+H6</f>
        <v>8220854</v>
      </c>
      <c r="L6" s="33">
        <f>K6/B6</f>
        <v>0.5</v>
      </c>
      <c r="M6" s="13">
        <f>IF(L6&lt;0.85,J6,B6*0.85-H6)</f>
        <v>0</v>
      </c>
      <c r="N6" s="13">
        <f>M6+H6</f>
        <v>8220854</v>
      </c>
      <c r="O6" s="33">
        <f>N6/B6</f>
        <v>0.5</v>
      </c>
      <c r="P6" s="13">
        <f>B6-N6</f>
        <v>8220853</v>
      </c>
    </row>
    <row r="7" spans="1:16" ht="12">
      <c r="A7" s="11" t="s">
        <v>174</v>
      </c>
      <c r="B7" s="1">
        <v>3544811</v>
      </c>
      <c r="C7" s="13">
        <f aca="true" t="shared" si="0" ref="C7:C22">ROUND(B7*0.35,0)</f>
        <v>1240684</v>
      </c>
      <c r="D7" s="13">
        <f>'1ST. QTR. ESTIMATES'!B6</f>
        <v>531722</v>
      </c>
      <c r="E7" s="13">
        <f aca="true" t="shared" si="1" ref="E7:E22">IF(D7&lt;C7,D7,C7)</f>
        <v>531722</v>
      </c>
      <c r="F7" s="13">
        <v>1949645</v>
      </c>
      <c r="G7" s="13">
        <f aca="true" t="shared" si="2" ref="G7:G22">IF(F7&lt;C7,F7,C7)</f>
        <v>1240684</v>
      </c>
      <c r="H7" s="13">
        <f aca="true" t="shared" si="3" ref="H7:H22">G7+E7</f>
        <v>1772406</v>
      </c>
      <c r="I7" s="33">
        <f aca="true" t="shared" si="4" ref="I7:I56">H7/B7</f>
        <v>0.5</v>
      </c>
      <c r="K7" s="13">
        <f aca="true" t="shared" si="5" ref="K7:K56">J7+H7</f>
        <v>1772406</v>
      </c>
      <c r="L7" s="33">
        <f aca="true" t="shared" si="6" ref="L7:L56">K7/B7</f>
        <v>0.5</v>
      </c>
      <c r="M7" s="13">
        <f aca="true" t="shared" si="7" ref="M7:M56">IF(L7&lt;0.85,J7,B7*0.85-H7)</f>
        <v>0</v>
      </c>
      <c r="N7" s="13">
        <f aca="true" t="shared" si="8" ref="N7:N56">M7+H7</f>
        <v>1772406</v>
      </c>
      <c r="O7" s="33">
        <f aca="true" t="shared" si="9" ref="O7:O56">N7/B7</f>
        <v>0.5</v>
      </c>
      <c r="P7" s="13">
        <f aca="true" t="shared" si="10" ref="P7:P56">B7-N7</f>
        <v>1772405</v>
      </c>
    </row>
    <row r="8" spans="1:16" ht="12">
      <c r="A8" s="11" t="s">
        <v>175</v>
      </c>
      <c r="B8" s="1">
        <v>19827025</v>
      </c>
      <c r="C8" s="13">
        <f t="shared" si="0"/>
        <v>6939459</v>
      </c>
      <c r="D8" s="13">
        <f>'1ST. QTR. ESTIMATES'!B7</f>
        <v>4956756</v>
      </c>
      <c r="E8" s="13">
        <f t="shared" si="1"/>
        <v>4956756</v>
      </c>
      <c r="F8" s="13">
        <v>4956756</v>
      </c>
      <c r="G8" s="13">
        <f t="shared" si="2"/>
        <v>4956756</v>
      </c>
      <c r="H8" s="13">
        <f t="shared" si="3"/>
        <v>9913512</v>
      </c>
      <c r="I8" s="33">
        <f t="shared" si="4"/>
        <v>0.5</v>
      </c>
      <c r="K8" s="13">
        <f t="shared" si="5"/>
        <v>9913512</v>
      </c>
      <c r="L8" s="33">
        <f t="shared" si="6"/>
        <v>0.5</v>
      </c>
      <c r="M8" s="13">
        <f t="shared" si="7"/>
        <v>0</v>
      </c>
      <c r="N8" s="13">
        <f t="shared" si="8"/>
        <v>9913512</v>
      </c>
      <c r="O8" s="33">
        <f t="shared" si="9"/>
        <v>0.5</v>
      </c>
      <c r="P8" s="13">
        <f t="shared" si="10"/>
        <v>9913513</v>
      </c>
    </row>
    <row r="9" spans="1:16" ht="12">
      <c r="A9" s="11" t="s">
        <v>176</v>
      </c>
      <c r="B9" s="1">
        <v>5300283</v>
      </c>
      <c r="C9" s="13">
        <f t="shared" si="0"/>
        <v>1855099</v>
      </c>
      <c r="D9" s="13">
        <f>'1ST. QTR. ESTIMATES'!B8</f>
        <v>1457578</v>
      </c>
      <c r="E9" s="13">
        <f t="shared" si="1"/>
        <v>1457578</v>
      </c>
      <c r="F9" s="13">
        <v>1457578</v>
      </c>
      <c r="G9" s="13">
        <f t="shared" si="2"/>
        <v>1457578</v>
      </c>
      <c r="H9" s="13">
        <f t="shared" si="3"/>
        <v>2915156</v>
      </c>
      <c r="I9" s="33">
        <f t="shared" si="4"/>
        <v>0.55</v>
      </c>
      <c r="K9" s="13">
        <f t="shared" si="5"/>
        <v>2915156</v>
      </c>
      <c r="L9" s="33">
        <f t="shared" si="6"/>
        <v>0.55</v>
      </c>
      <c r="M9" s="13">
        <f t="shared" si="7"/>
        <v>0</v>
      </c>
      <c r="N9" s="13">
        <f t="shared" si="8"/>
        <v>2915156</v>
      </c>
      <c r="O9" s="33">
        <f t="shared" si="9"/>
        <v>0.55</v>
      </c>
      <c r="P9" s="13">
        <f t="shared" si="10"/>
        <v>2385127</v>
      </c>
    </row>
    <row r="10" spans="1:16" ht="12">
      <c r="A10" s="11" t="s">
        <v>177</v>
      </c>
      <c r="B10" s="1">
        <v>85593217</v>
      </c>
      <c r="C10" s="13">
        <f t="shared" si="0"/>
        <v>29957626</v>
      </c>
      <c r="D10" s="13">
        <f>'1ST. QTR. ESTIMATES'!B9</f>
        <v>21398304</v>
      </c>
      <c r="E10" s="13">
        <f t="shared" si="1"/>
        <v>21398304</v>
      </c>
      <c r="F10" s="13">
        <v>21398304</v>
      </c>
      <c r="G10" s="13">
        <f t="shared" si="2"/>
        <v>21398304</v>
      </c>
      <c r="H10" s="13">
        <f t="shared" si="3"/>
        <v>42796608</v>
      </c>
      <c r="I10" s="33">
        <f t="shared" si="4"/>
        <v>0.5</v>
      </c>
      <c r="K10" s="13">
        <f t="shared" si="5"/>
        <v>42796608</v>
      </c>
      <c r="L10" s="33">
        <f t="shared" si="6"/>
        <v>0.5</v>
      </c>
      <c r="M10" s="13">
        <f t="shared" si="7"/>
        <v>0</v>
      </c>
      <c r="N10" s="13">
        <f t="shared" si="8"/>
        <v>42796608</v>
      </c>
      <c r="O10" s="33">
        <f t="shared" si="9"/>
        <v>0.5</v>
      </c>
      <c r="P10" s="13">
        <f t="shared" si="10"/>
        <v>42796609</v>
      </c>
    </row>
    <row r="11" spans="1:16" ht="12">
      <c r="A11" s="11" t="s">
        <v>178</v>
      </c>
      <c r="B11" s="1">
        <v>10173800</v>
      </c>
      <c r="C11" s="13">
        <f t="shared" si="0"/>
        <v>3560830</v>
      </c>
      <c r="D11" s="13">
        <f>'1ST. QTR. ESTIMATES'!B10</f>
        <v>3560830</v>
      </c>
      <c r="E11" s="13">
        <f t="shared" si="1"/>
        <v>3560830</v>
      </c>
      <c r="F11" s="13">
        <v>2315000</v>
      </c>
      <c r="G11" s="13">
        <f t="shared" si="2"/>
        <v>2315000</v>
      </c>
      <c r="H11" s="13">
        <f t="shared" si="3"/>
        <v>5875830</v>
      </c>
      <c r="I11" s="33">
        <f t="shared" si="4"/>
        <v>0.57755</v>
      </c>
      <c r="K11" s="13">
        <f t="shared" si="5"/>
        <v>5875830</v>
      </c>
      <c r="L11" s="33">
        <f t="shared" si="6"/>
        <v>0.57755</v>
      </c>
      <c r="M11" s="13">
        <f t="shared" si="7"/>
        <v>0</v>
      </c>
      <c r="N11" s="13">
        <f t="shared" si="8"/>
        <v>5875830</v>
      </c>
      <c r="O11" s="33">
        <f t="shared" si="9"/>
        <v>0.57755</v>
      </c>
      <c r="P11" s="13">
        <f t="shared" si="10"/>
        <v>4297970</v>
      </c>
    </row>
    <row r="12" spans="1:16" ht="12">
      <c r="A12" s="11" t="s">
        <v>179</v>
      </c>
      <c r="B12" s="1">
        <v>18738357</v>
      </c>
      <c r="C12" s="13">
        <f t="shared" si="0"/>
        <v>6558425</v>
      </c>
      <c r="D12" s="13">
        <v>6558425</v>
      </c>
      <c r="E12" s="13">
        <f t="shared" si="1"/>
        <v>6558425</v>
      </c>
      <c r="F12" s="13">
        <v>4890125</v>
      </c>
      <c r="G12" s="13">
        <f t="shared" si="2"/>
        <v>4890125</v>
      </c>
      <c r="H12" s="13">
        <f t="shared" si="3"/>
        <v>11448550</v>
      </c>
      <c r="I12" s="33">
        <f t="shared" si="4"/>
        <v>0.61097</v>
      </c>
      <c r="K12" s="13">
        <f t="shared" si="5"/>
        <v>11448550</v>
      </c>
      <c r="L12" s="33">
        <f t="shared" si="6"/>
        <v>0.61097</v>
      </c>
      <c r="M12" s="13">
        <f t="shared" si="7"/>
        <v>0</v>
      </c>
      <c r="N12" s="13">
        <f t="shared" si="8"/>
        <v>11448550</v>
      </c>
      <c r="O12" s="33">
        <f t="shared" si="9"/>
        <v>0.61097</v>
      </c>
      <c r="P12" s="13">
        <f t="shared" si="10"/>
        <v>7289807</v>
      </c>
    </row>
    <row r="13" spans="1:16" ht="12">
      <c r="A13" s="11" t="s">
        <v>180</v>
      </c>
      <c r="B13" s="1">
        <v>5179330</v>
      </c>
      <c r="C13" s="13">
        <f t="shared" si="0"/>
        <v>1812766</v>
      </c>
      <c r="D13" s="13">
        <f>'1ST. QTR. ESTIMATES'!B12</f>
        <v>1600000</v>
      </c>
      <c r="E13" s="13">
        <f t="shared" si="1"/>
        <v>1600000</v>
      </c>
      <c r="F13" s="13">
        <v>1600000</v>
      </c>
      <c r="G13" s="13">
        <f t="shared" si="2"/>
        <v>1600000</v>
      </c>
      <c r="H13" s="13">
        <f t="shared" si="3"/>
        <v>3200000</v>
      </c>
      <c r="I13" s="33">
        <f t="shared" si="4"/>
        <v>0.61784</v>
      </c>
      <c r="K13" s="13">
        <f t="shared" si="5"/>
        <v>3200000</v>
      </c>
      <c r="L13" s="33">
        <f t="shared" si="6"/>
        <v>0.61784</v>
      </c>
      <c r="M13" s="13">
        <f t="shared" si="7"/>
        <v>0</v>
      </c>
      <c r="N13" s="13">
        <f t="shared" si="8"/>
        <v>3200000</v>
      </c>
      <c r="O13" s="33">
        <f t="shared" si="9"/>
        <v>0.61784</v>
      </c>
      <c r="P13" s="13">
        <f t="shared" si="10"/>
        <v>1979330</v>
      </c>
    </row>
    <row r="14" spans="1:16" ht="12">
      <c r="A14" s="11" t="s">
        <v>252</v>
      </c>
      <c r="B14" s="1">
        <v>4566974</v>
      </c>
      <c r="C14" s="13">
        <f t="shared" si="0"/>
        <v>1598441</v>
      </c>
      <c r="D14" s="13">
        <f>'1ST. QTR. ESTIMATES'!B13</f>
        <v>1598441</v>
      </c>
      <c r="E14" s="13">
        <f t="shared" si="1"/>
        <v>1598441</v>
      </c>
      <c r="F14" s="13">
        <v>986178</v>
      </c>
      <c r="G14" s="13">
        <f t="shared" si="2"/>
        <v>986178</v>
      </c>
      <c r="H14" s="13">
        <f t="shared" si="3"/>
        <v>2584619</v>
      </c>
      <c r="I14" s="33">
        <f t="shared" si="4"/>
        <v>0.56594</v>
      </c>
      <c r="K14" s="13">
        <f t="shared" si="5"/>
        <v>2584619</v>
      </c>
      <c r="L14" s="33">
        <f t="shared" si="6"/>
        <v>0.56594</v>
      </c>
      <c r="M14" s="13">
        <f t="shared" si="7"/>
        <v>0</v>
      </c>
      <c r="N14" s="13">
        <f t="shared" si="8"/>
        <v>2584619</v>
      </c>
      <c r="O14" s="33">
        <f t="shared" si="9"/>
        <v>0.56594</v>
      </c>
      <c r="P14" s="13">
        <f t="shared" si="10"/>
        <v>1982355</v>
      </c>
    </row>
    <row r="15" spans="1:16" ht="12">
      <c r="A15" s="11" t="s">
        <v>182</v>
      </c>
      <c r="B15" s="1">
        <v>43026524</v>
      </c>
      <c r="C15" s="13">
        <f t="shared" si="0"/>
        <v>15059283</v>
      </c>
      <c r="D15" s="13">
        <f>'1ST. QTR. ESTIMATES'!B14</f>
        <v>6654857</v>
      </c>
      <c r="E15" s="13">
        <f t="shared" si="1"/>
        <v>6654857</v>
      </c>
      <c r="F15" s="13">
        <v>6654857</v>
      </c>
      <c r="G15" s="13">
        <f t="shared" si="2"/>
        <v>6654857</v>
      </c>
      <c r="H15" s="13">
        <f t="shared" si="3"/>
        <v>13309714</v>
      </c>
      <c r="I15" s="33">
        <f t="shared" si="4"/>
        <v>0.30934</v>
      </c>
      <c r="K15" s="13">
        <f t="shared" si="5"/>
        <v>13309714</v>
      </c>
      <c r="L15" s="33">
        <f t="shared" si="6"/>
        <v>0.30934</v>
      </c>
      <c r="M15" s="13">
        <f t="shared" si="7"/>
        <v>0</v>
      </c>
      <c r="N15" s="13">
        <f t="shared" si="8"/>
        <v>13309714</v>
      </c>
      <c r="O15" s="33">
        <f t="shared" si="9"/>
        <v>0.30934</v>
      </c>
      <c r="P15" s="13">
        <f t="shared" si="10"/>
        <v>29716810</v>
      </c>
    </row>
    <row r="16" spans="1:16" ht="12">
      <c r="A16" s="11" t="s">
        <v>183</v>
      </c>
      <c r="B16" s="1">
        <v>36548223</v>
      </c>
      <c r="C16" s="13">
        <f t="shared" si="0"/>
        <v>12791878</v>
      </c>
      <c r="D16" s="13">
        <f>'1ST. QTR. ESTIMATES'!B15</f>
        <v>9137056</v>
      </c>
      <c r="E16" s="13">
        <f t="shared" si="1"/>
        <v>9137056</v>
      </c>
      <c r="F16" s="13">
        <v>9137056</v>
      </c>
      <c r="G16" s="13">
        <f t="shared" si="2"/>
        <v>9137056</v>
      </c>
      <c r="H16" s="13">
        <f t="shared" si="3"/>
        <v>18274112</v>
      </c>
      <c r="I16" s="33">
        <f t="shared" si="4"/>
        <v>0.5</v>
      </c>
      <c r="K16" s="13">
        <f t="shared" si="5"/>
        <v>18274112</v>
      </c>
      <c r="L16" s="33">
        <f t="shared" si="6"/>
        <v>0.5</v>
      </c>
      <c r="M16" s="13">
        <f t="shared" si="7"/>
        <v>0</v>
      </c>
      <c r="N16" s="13">
        <f t="shared" si="8"/>
        <v>18274112</v>
      </c>
      <c r="O16" s="33">
        <f t="shared" si="9"/>
        <v>0.5</v>
      </c>
      <c r="P16" s="13">
        <f t="shared" si="10"/>
        <v>18274111</v>
      </c>
    </row>
    <row r="17" spans="1:16" ht="12">
      <c r="A17" s="11" t="s">
        <v>184</v>
      </c>
      <c r="B17" s="1">
        <v>4971633</v>
      </c>
      <c r="C17" s="13">
        <f t="shared" si="0"/>
        <v>1740072</v>
      </c>
      <c r="D17" s="13">
        <f>'1ST. QTR. ESTIMATES'!B16</f>
        <v>1242908</v>
      </c>
      <c r="E17" s="13">
        <f t="shared" si="1"/>
        <v>1242908</v>
      </c>
      <c r="F17" s="13">
        <v>1242908</v>
      </c>
      <c r="G17" s="13">
        <f t="shared" si="2"/>
        <v>1242908</v>
      </c>
      <c r="H17" s="13">
        <f t="shared" si="3"/>
        <v>2485816</v>
      </c>
      <c r="I17" s="33">
        <f t="shared" si="4"/>
        <v>0.5</v>
      </c>
      <c r="K17" s="13">
        <f t="shared" si="5"/>
        <v>2485816</v>
      </c>
      <c r="L17" s="33">
        <f t="shared" si="6"/>
        <v>0.5</v>
      </c>
      <c r="M17" s="13">
        <f t="shared" si="7"/>
        <v>0</v>
      </c>
      <c r="N17" s="13">
        <f t="shared" si="8"/>
        <v>2485816</v>
      </c>
      <c r="O17" s="33">
        <f t="shared" si="9"/>
        <v>0.5</v>
      </c>
      <c r="P17" s="13">
        <f t="shared" si="10"/>
        <v>2485817</v>
      </c>
    </row>
    <row r="18" spans="1:16" ht="12">
      <c r="A18" s="11" t="s">
        <v>185</v>
      </c>
      <c r="B18" s="1">
        <v>2867578</v>
      </c>
      <c r="C18" s="13">
        <f t="shared" si="0"/>
        <v>1003652</v>
      </c>
      <c r="D18" s="13">
        <f>'1ST. QTR. ESTIMATES'!B17</f>
        <v>0</v>
      </c>
      <c r="E18" s="13">
        <f t="shared" si="1"/>
        <v>0</v>
      </c>
      <c r="F18" s="13">
        <v>2007000</v>
      </c>
      <c r="G18" s="13">
        <f>IF(F18&lt;C18,F18,C18)</f>
        <v>1003652</v>
      </c>
      <c r="H18" s="13">
        <f>G18+E18</f>
        <v>1003652</v>
      </c>
      <c r="I18" s="33">
        <f t="shared" si="4"/>
        <v>0.35</v>
      </c>
      <c r="K18" s="13">
        <f t="shared" si="5"/>
        <v>1003652</v>
      </c>
      <c r="L18" s="33">
        <f t="shared" si="6"/>
        <v>0.35</v>
      </c>
      <c r="M18" s="13">
        <f t="shared" si="7"/>
        <v>0</v>
      </c>
      <c r="N18" s="13">
        <f t="shared" si="8"/>
        <v>1003652</v>
      </c>
      <c r="O18" s="33">
        <f t="shared" si="9"/>
        <v>0.35</v>
      </c>
      <c r="P18" s="13">
        <f t="shared" si="10"/>
        <v>1863926</v>
      </c>
    </row>
    <row r="19" spans="1:16" ht="12">
      <c r="A19" s="11" t="s">
        <v>186</v>
      </c>
      <c r="B19" s="1">
        <v>56873824</v>
      </c>
      <c r="C19" s="13">
        <f t="shared" si="0"/>
        <v>19905838</v>
      </c>
      <c r="D19" s="13">
        <f>'1ST. QTR. ESTIMATES'!B18</f>
        <v>14218456</v>
      </c>
      <c r="E19" s="13">
        <f t="shared" si="1"/>
        <v>14218456</v>
      </c>
      <c r="F19" s="13">
        <v>14218456</v>
      </c>
      <c r="G19" s="13">
        <f t="shared" si="2"/>
        <v>14218456</v>
      </c>
      <c r="H19" s="13">
        <f t="shared" si="3"/>
        <v>28436912</v>
      </c>
      <c r="I19" s="33">
        <f t="shared" si="4"/>
        <v>0.5</v>
      </c>
      <c r="K19" s="13">
        <f t="shared" si="5"/>
        <v>28436912</v>
      </c>
      <c r="L19" s="33">
        <f t="shared" si="6"/>
        <v>0.5</v>
      </c>
      <c r="M19" s="13">
        <f t="shared" si="7"/>
        <v>0</v>
      </c>
      <c r="N19" s="13">
        <f t="shared" si="8"/>
        <v>28436912</v>
      </c>
      <c r="O19" s="33">
        <f t="shared" si="9"/>
        <v>0.5</v>
      </c>
      <c r="P19" s="13">
        <f t="shared" si="10"/>
        <v>28436912</v>
      </c>
    </row>
    <row r="20" spans="1:16" ht="12">
      <c r="A20" s="11" t="s">
        <v>187</v>
      </c>
      <c r="B20" s="1">
        <v>26181999</v>
      </c>
      <c r="C20" s="13">
        <f t="shared" si="0"/>
        <v>9163700</v>
      </c>
      <c r="D20" s="13">
        <f>'1ST. QTR. ESTIMATES'!B19</f>
        <v>7854600</v>
      </c>
      <c r="E20" s="13">
        <f t="shared" si="1"/>
        <v>7854600</v>
      </c>
      <c r="G20" s="13">
        <f t="shared" si="2"/>
        <v>0</v>
      </c>
      <c r="H20" s="13">
        <f t="shared" si="3"/>
        <v>7854600</v>
      </c>
      <c r="I20" s="33">
        <f t="shared" si="4"/>
        <v>0.3</v>
      </c>
      <c r="K20" s="13">
        <f t="shared" si="5"/>
        <v>7854600</v>
      </c>
      <c r="L20" s="33">
        <f t="shared" si="6"/>
        <v>0.3</v>
      </c>
      <c r="M20" s="13">
        <f t="shared" si="7"/>
        <v>0</v>
      </c>
      <c r="N20" s="13">
        <f t="shared" si="8"/>
        <v>7854600</v>
      </c>
      <c r="O20" s="33">
        <f t="shared" si="9"/>
        <v>0.3</v>
      </c>
      <c r="P20" s="13">
        <f t="shared" si="10"/>
        <v>18327399</v>
      </c>
    </row>
    <row r="21" spans="1:16" ht="12">
      <c r="A21" s="11" t="s">
        <v>188</v>
      </c>
      <c r="B21" s="1">
        <v>8507792</v>
      </c>
      <c r="C21" s="13">
        <f t="shared" si="0"/>
        <v>2977727</v>
      </c>
      <c r="D21" s="13">
        <f>'1ST. QTR. ESTIMATES'!B20</f>
        <v>3000000</v>
      </c>
      <c r="E21" s="13">
        <f t="shared" si="1"/>
        <v>2977727</v>
      </c>
      <c r="G21" s="13">
        <f t="shared" si="2"/>
        <v>0</v>
      </c>
      <c r="H21" s="13">
        <f t="shared" si="3"/>
        <v>2977727</v>
      </c>
      <c r="I21" s="33">
        <f t="shared" si="4"/>
        <v>0.35</v>
      </c>
      <c r="K21" s="13">
        <f t="shared" si="5"/>
        <v>2977727</v>
      </c>
      <c r="L21" s="33">
        <f t="shared" si="6"/>
        <v>0.35</v>
      </c>
      <c r="M21" s="13">
        <f t="shared" si="7"/>
        <v>0</v>
      </c>
      <c r="N21" s="13">
        <f t="shared" si="8"/>
        <v>2977727</v>
      </c>
      <c r="O21" s="33">
        <f t="shared" si="9"/>
        <v>0.35</v>
      </c>
      <c r="P21" s="13">
        <f t="shared" si="10"/>
        <v>5530065</v>
      </c>
    </row>
    <row r="22" spans="1:16" ht="12">
      <c r="A22" s="11" t="s">
        <v>189</v>
      </c>
      <c r="B22" s="1">
        <v>9811721</v>
      </c>
      <c r="C22" s="13">
        <f t="shared" si="0"/>
        <v>3434102</v>
      </c>
      <c r="D22" s="13">
        <f>'1ST. QTR. ESTIMATES'!B21</f>
        <v>1758791</v>
      </c>
      <c r="E22" s="13">
        <f t="shared" si="1"/>
        <v>1758791</v>
      </c>
      <c r="F22" s="13">
        <v>2101501</v>
      </c>
      <c r="G22" s="13">
        <f t="shared" si="2"/>
        <v>2101501</v>
      </c>
      <c r="H22" s="13">
        <f t="shared" si="3"/>
        <v>3860292</v>
      </c>
      <c r="I22" s="33">
        <f t="shared" si="4"/>
        <v>0.39344</v>
      </c>
      <c r="K22" s="13">
        <f t="shared" si="5"/>
        <v>3860292</v>
      </c>
      <c r="L22" s="33">
        <f t="shared" si="6"/>
        <v>0.39344</v>
      </c>
      <c r="M22" s="13">
        <f t="shared" si="7"/>
        <v>0</v>
      </c>
      <c r="N22" s="13">
        <f t="shared" si="8"/>
        <v>3860292</v>
      </c>
      <c r="O22" s="33">
        <f t="shared" si="9"/>
        <v>0.39344</v>
      </c>
      <c r="P22" s="13">
        <f t="shared" si="10"/>
        <v>5951429</v>
      </c>
    </row>
    <row r="23" spans="1:16" ht="12">
      <c r="A23" s="11" t="s">
        <v>190</v>
      </c>
      <c r="B23" s="1">
        <v>16701653</v>
      </c>
      <c r="C23" s="13">
        <f aca="true" t="shared" si="11" ref="C23:C38">ROUND(B23*0.35,0)</f>
        <v>5845579</v>
      </c>
      <c r="D23" s="13">
        <f>'1ST. QTR. ESTIMATES'!B22</f>
        <v>4175000</v>
      </c>
      <c r="E23" s="13">
        <f aca="true" t="shared" si="12" ref="E23:E38">IF(D23&lt;C23,D23,C23)</f>
        <v>4175000</v>
      </c>
      <c r="F23" s="13">
        <v>4175000</v>
      </c>
      <c r="G23" s="13">
        <f aca="true" t="shared" si="13" ref="G23:G38">IF(F23&lt;C23,F23,C23)</f>
        <v>4175000</v>
      </c>
      <c r="H23" s="13">
        <f aca="true" t="shared" si="14" ref="H23:H38">G23+E23</f>
        <v>8350000</v>
      </c>
      <c r="I23" s="33">
        <f t="shared" si="4"/>
        <v>0.49995</v>
      </c>
      <c r="K23" s="13">
        <f t="shared" si="5"/>
        <v>8350000</v>
      </c>
      <c r="L23" s="33">
        <f t="shared" si="6"/>
        <v>0.49995</v>
      </c>
      <c r="M23" s="13">
        <f t="shared" si="7"/>
        <v>0</v>
      </c>
      <c r="N23" s="13">
        <f t="shared" si="8"/>
        <v>8350000</v>
      </c>
      <c r="O23" s="33">
        <f t="shared" si="9"/>
        <v>0.49995</v>
      </c>
      <c r="P23" s="13">
        <f t="shared" si="10"/>
        <v>8351653</v>
      </c>
    </row>
    <row r="24" spans="1:16" ht="12">
      <c r="A24" s="11" t="s">
        <v>191</v>
      </c>
      <c r="B24" s="1">
        <v>13864552</v>
      </c>
      <c r="C24" s="13">
        <f t="shared" si="11"/>
        <v>4852593</v>
      </c>
      <c r="D24" s="13">
        <f>'1ST. QTR. ESTIMATES'!B23</f>
        <v>4852593</v>
      </c>
      <c r="E24" s="13">
        <f t="shared" si="12"/>
        <v>4852593</v>
      </c>
      <c r="F24" s="13">
        <v>6308371</v>
      </c>
      <c r="G24" s="13">
        <f>IF(F24&lt;C24,F24,C24)</f>
        <v>4852593</v>
      </c>
      <c r="H24" s="13">
        <f>G24+E24</f>
        <v>9705186</v>
      </c>
      <c r="I24" s="33">
        <f t="shared" si="4"/>
        <v>0.7</v>
      </c>
      <c r="K24" s="13">
        <f t="shared" si="5"/>
        <v>9705186</v>
      </c>
      <c r="L24" s="33">
        <f t="shared" si="6"/>
        <v>0.7</v>
      </c>
      <c r="M24" s="13">
        <f t="shared" si="7"/>
        <v>0</v>
      </c>
      <c r="N24" s="13">
        <f t="shared" si="8"/>
        <v>9705186</v>
      </c>
      <c r="O24" s="33">
        <f t="shared" si="9"/>
        <v>0.7</v>
      </c>
      <c r="P24" s="13">
        <f t="shared" si="10"/>
        <v>4159366</v>
      </c>
    </row>
    <row r="25" spans="1:16" ht="12">
      <c r="A25" s="11" t="s">
        <v>192</v>
      </c>
      <c r="B25" s="1">
        <v>3018598</v>
      </c>
      <c r="C25" s="13">
        <f t="shared" si="11"/>
        <v>1056509</v>
      </c>
      <c r="D25" s="13">
        <f>'1ST. QTR. ESTIMATES'!B24</f>
        <v>754650</v>
      </c>
      <c r="E25" s="13">
        <f t="shared" si="12"/>
        <v>754650</v>
      </c>
      <c r="F25" s="13">
        <v>754650</v>
      </c>
      <c r="G25" s="13">
        <f t="shared" si="13"/>
        <v>754650</v>
      </c>
      <c r="H25" s="13">
        <f t="shared" si="14"/>
        <v>1509300</v>
      </c>
      <c r="I25" s="33">
        <f t="shared" si="4"/>
        <v>0.5</v>
      </c>
      <c r="K25" s="13">
        <f t="shared" si="5"/>
        <v>1509300</v>
      </c>
      <c r="L25" s="33">
        <f t="shared" si="6"/>
        <v>0.5</v>
      </c>
      <c r="M25" s="13">
        <f t="shared" si="7"/>
        <v>0</v>
      </c>
      <c r="N25" s="13">
        <f t="shared" si="8"/>
        <v>1509300</v>
      </c>
      <c r="O25" s="33">
        <f t="shared" si="9"/>
        <v>0.5</v>
      </c>
      <c r="P25" s="13">
        <f t="shared" si="10"/>
        <v>1509298</v>
      </c>
    </row>
    <row r="26" spans="1:16" ht="12">
      <c r="A26" s="11" t="s">
        <v>193</v>
      </c>
      <c r="B26" s="1">
        <v>23301407</v>
      </c>
      <c r="C26" s="13">
        <f t="shared" si="11"/>
        <v>8155492</v>
      </c>
      <c r="D26" s="13">
        <f>'1ST. QTR. ESTIMATES'!B25</f>
        <v>5824823</v>
      </c>
      <c r="E26" s="13">
        <f t="shared" si="12"/>
        <v>5824823</v>
      </c>
      <c r="F26" s="13">
        <v>5825352</v>
      </c>
      <c r="G26" s="13">
        <f t="shared" si="13"/>
        <v>5825352</v>
      </c>
      <c r="H26" s="13">
        <f t="shared" si="14"/>
        <v>11650175</v>
      </c>
      <c r="I26" s="33">
        <f t="shared" si="4"/>
        <v>0.49998</v>
      </c>
      <c r="K26" s="13">
        <f t="shared" si="5"/>
        <v>11650175</v>
      </c>
      <c r="L26" s="33">
        <f t="shared" si="6"/>
        <v>0.49998</v>
      </c>
      <c r="M26" s="13">
        <f t="shared" si="7"/>
        <v>0</v>
      </c>
      <c r="N26" s="13">
        <f t="shared" si="8"/>
        <v>11650175</v>
      </c>
      <c r="O26" s="33">
        <f t="shared" si="9"/>
        <v>0.49998</v>
      </c>
      <c r="P26" s="13">
        <f t="shared" si="10"/>
        <v>11651232</v>
      </c>
    </row>
    <row r="27" spans="1:16" ht="12">
      <c r="A27" s="11" t="s">
        <v>194</v>
      </c>
      <c r="B27" s="1">
        <v>44973373</v>
      </c>
      <c r="C27" s="13">
        <f t="shared" si="11"/>
        <v>15740681</v>
      </c>
      <c r="D27" s="13">
        <f>'1ST. QTR. ESTIMATES'!B26</f>
        <v>11243343</v>
      </c>
      <c r="E27" s="13">
        <f t="shared" si="12"/>
        <v>11243343</v>
      </c>
      <c r="F27" s="13">
        <v>11243343</v>
      </c>
      <c r="G27" s="13">
        <f t="shared" si="13"/>
        <v>11243343</v>
      </c>
      <c r="H27" s="13">
        <f t="shared" si="14"/>
        <v>22486686</v>
      </c>
      <c r="I27" s="33">
        <f t="shared" si="4"/>
        <v>0.5</v>
      </c>
      <c r="K27" s="13">
        <f t="shared" si="5"/>
        <v>22486686</v>
      </c>
      <c r="L27" s="33">
        <f t="shared" si="6"/>
        <v>0.5</v>
      </c>
      <c r="M27" s="13">
        <f t="shared" si="7"/>
        <v>0</v>
      </c>
      <c r="N27" s="13">
        <f t="shared" si="8"/>
        <v>22486686</v>
      </c>
      <c r="O27" s="33">
        <f t="shared" si="9"/>
        <v>0.5</v>
      </c>
      <c r="P27" s="13">
        <f t="shared" si="10"/>
        <v>22486687</v>
      </c>
    </row>
    <row r="28" spans="1:16" ht="12">
      <c r="A28" s="11" t="s">
        <v>195</v>
      </c>
      <c r="B28" s="1">
        <v>32081922</v>
      </c>
      <c r="C28" s="13">
        <f t="shared" si="11"/>
        <v>11228673</v>
      </c>
      <c r="D28" s="13">
        <f>'1ST. QTR. ESTIMATES'!B27</f>
        <v>8020481</v>
      </c>
      <c r="E28" s="13">
        <f t="shared" si="12"/>
        <v>8020481</v>
      </c>
      <c r="F28" s="13">
        <v>8020481</v>
      </c>
      <c r="G28" s="13">
        <f t="shared" si="13"/>
        <v>8020481</v>
      </c>
      <c r="H28" s="13">
        <f t="shared" si="14"/>
        <v>16040962</v>
      </c>
      <c r="I28" s="33">
        <f t="shared" si="4"/>
        <v>0.5</v>
      </c>
      <c r="K28" s="13">
        <f t="shared" si="5"/>
        <v>16040962</v>
      </c>
      <c r="L28" s="33">
        <f t="shared" si="6"/>
        <v>0.5</v>
      </c>
      <c r="M28" s="13">
        <f t="shared" si="7"/>
        <v>0</v>
      </c>
      <c r="N28" s="13">
        <f t="shared" si="8"/>
        <v>16040962</v>
      </c>
      <c r="O28" s="33">
        <f t="shared" si="9"/>
        <v>0.5</v>
      </c>
      <c r="P28" s="13">
        <f t="shared" si="10"/>
        <v>16040960</v>
      </c>
    </row>
    <row r="29" spans="1:16" ht="12">
      <c r="A29" s="11" t="s">
        <v>196</v>
      </c>
      <c r="B29" s="1">
        <v>23367543</v>
      </c>
      <c r="C29" s="13">
        <f t="shared" si="11"/>
        <v>8178640</v>
      </c>
      <c r="D29" s="13">
        <f>'1ST. QTR. ESTIMATES'!B28</f>
        <v>8178640</v>
      </c>
      <c r="E29" s="13">
        <f t="shared" si="12"/>
        <v>8178640</v>
      </c>
      <c r="F29" s="13">
        <v>8178640</v>
      </c>
      <c r="G29" s="13">
        <f t="shared" si="13"/>
        <v>8178640</v>
      </c>
      <c r="H29" s="13">
        <f t="shared" si="14"/>
        <v>16357280</v>
      </c>
      <c r="I29" s="33">
        <f t="shared" si="4"/>
        <v>0.7</v>
      </c>
      <c r="K29" s="13">
        <f t="shared" si="5"/>
        <v>16357280</v>
      </c>
      <c r="L29" s="33">
        <f t="shared" si="6"/>
        <v>0.7</v>
      </c>
      <c r="M29" s="13">
        <f t="shared" si="7"/>
        <v>0</v>
      </c>
      <c r="N29" s="13">
        <f t="shared" si="8"/>
        <v>16357280</v>
      </c>
      <c r="O29" s="33">
        <f t="shared" si="9"/>
        <v>0.7</v>
      </c>
      <c r="P29" s="13">
        <f t="shared" si="10"/>
        <v>7010263</v>
      </c>
    </row>
    <row r="30" spans="1:16" ht="12">
      <c r="A30" s="11" t="s">
        <v>197</v>
      </c>
      <c r="B30" s="1">
        <v>6293116</v>
      </c>
      <c r="C30" s="13">
        <f t="shared" si="11"/>
        <v>2202591</v>
      </c>
      <c r="D30" s="13">
        <f>'1ST. QTR. ESTIMATES'!B29</f>
        <v>2097705</v>
      </c>
      <c r="E30" s="13">
        <f t="shared" si="12"/>
        <v>2097705</v>
      </c>
      <c r="F30" s="13">
        <v>1573279</v>
      </c>
      <c r="G30" s="13">
        <f t="shared" si="13"/>
        <v>1573279</v>
      </c>
      <c r="H30" s="13">
        <f t="shared" si="14"/>
        <v>3670984</v>
      </c>
      <c r="I30" s="33">
        <f t="shared" si="4"/>
        <v>0.58333</v>
      </c>
      <c r="K30" s="13">
        <f t="shared" si="5"/>
        <v>3670984</v>
      </c>
      <c r="L30" s="33">
        <f t="shared" si="6"/>
        <v>0.58333</v>
      </c>
      <c r="M30" s="13">
        <f t="shared" si="7"/>
        <v>0</v>
      </c>
      <c r="N30" s="13">
        <f t="shared" si="8"/>
        <v>3670984</v>
      </c>
      <c r="O30" s="33">
        <f t="shared" si="9"/>
        <v>0.58333</v>
      </c>
      <c r="P30" s="13">
        <f t="shared" si="10"/>
        <v>2622132</v>
      </c>
    </row>
    <row r="31" spans="1:16" ht="12">
      <c r="A31" s="11" t="s">
        <v>198</v>
      </c>
      <c r="B31" s="1">
        <v>24668568</v>
      </c>
      <c r="C31" s="13">
        <f t="shared" si="11"/>
        <v>8633999</v>
      </c>
      <c r="D31" s="13">
        <f>'1ST. QTR. ESTIMATES'!B30</f>
        <v>3815456</v>
      </c>
      <c r="E31" s="13">
        <f t="shared" si="12"/>
        <v>3815456</v>
      </c>
      <c r="F31" s="13">
        <v>3815456</v>
      </c>
      <c r="G31" s="13">
        <f t="shared" si="13"/>
        <v>3815456</v>
      </c>
      <c r="H31" s="13">
        <f t="shared" si="14"/>
        <v>7630912</v>
      </c>
      <c r="I31" s="33">
        <f t="shared" si="4"/>
        <v>0.30934</v>
      </c>
      <c r="K31" s="13">
        <f t="shared" si="5"/>
        <v>7630912</v>
      </c>
      <c r="L31" s="33">
        <f t="shared" si="6"/>
        <v>0.30934</v>
      </c>
      <c r="M31" s="13">
        <f t="shared" si="7"/>
        <v>0</v>
      </c>
      <c r="N31" s="13">
        <f t="shared" si="8"/>
        <v>7630912</v>
      </c>
      <c r="O31" s="33">
        <f t="shared" si="9"/>
        <v>0.30934</v>
      </c>
      <c r="P31" s="13">
        <f t="shared" si="10"/>
        <v>17037656</v>
      </c>
    </row>
    <row r="32" spans="1:16" ht="12">
      <c r="A32" s="11" t="s">
        <v>199</v>
      </c>
      <c r="B32" s="1">
        <v>3190691</v>
      </c>
      <c r="C32" s="13">
        <f t="shared" si="11"/>
        <v>1116742</v>
      </c>
      <c r="D32" s="13">
        <f>'1ST. QTR. ESTIMATES'!B31</f>
        <v>1101845</v>
      </c>
      <c r="E32" s="13">
        <f t="shared" si="12"/>
        <v>1101845</v>
      </c>
      <c r="F32" s="13">
        <v>1116742</v>
      </c>
      <c r="G32" s="13">
        <f t="shared" si="13"/>
        <v>1116742</v>
      </c>
      <c r="H32" s="13">
        <f t="shared" si="14"/>
        <v>2218587</v>
      </c>
      <c r="I32" s="33">
        <f t="shared" si="4"/>
        <v>0.69533</v>
      </c>
      <c r="K32" s="13">
        <f t="shared" si="5"/>
        <v>2218587</v>
      </c>
      <c r="L32" s="33">
        <f t="shared" si="6"/>
        <v>0.69533</v>
      </c>
      <c r="M32" s="13">
        <f t="shared" si="7"/>
        <v>0</v>
      </c>
      <c r="N32" s="13">
        <f t="shared" si="8"/>
        <v>2218587</v>
      </c>
      <c r="O32" s="33">
        <f t="shared" si="9"/>
        <v>0.69533</v>
      </c>
      <c r="P32" s="13">
        <f t="shared" si="10"/>
        <v>972104</v>
      </c>
    </row>
    <row r="33" spans="1:16" ht="12">
      <c r="A33" s="11" t="s">
        <v>200</v>
      </c>
      <c r="B33" s="1">
        <v>10594637</v>
      </c>
      <c r="C33" s="13">
        <f t="shared" si="11"/>
        <v>3708123</v>
      </c>
      <c r="D33" s="13">
        <f>'1ST. QTR. ESTIMATES'!B32</f>
        <v>2648690</v>
      </c>
      <c r="E33" s="13">
        <f t="shared" si="12"/>
        <v>2648690</v>
      </c>
      <c r="F33" s="13">
        <v>2648659</v>
      </c>
      <c r="G33" s="13">
        <f t="shared" si="13"/>
        <v>2648659</v>
      </c>
      <c r="H33" s="13">
        <f t="shared" si="14"/>
        <v>5297349</v>
      </c>
      <c r="I33" s="33">
        <f t="shared" si="4"/>
        <v>0.5</v>
      </c>
      <c r="K33" s="13">
        <f t="shared" si="5"/>
        <v>5297349</v>
      </c>
      <c r="L33" s="33">
        <f t="shared" si="6"/>
        <v>0.5</v>
      </c>
      <c r="M33" s="13">
        <f t="shared" si="7"/>
        <v>0</v>
      </c>
      <c r="N33" s="13">
        <f t="shared" si="8"/>
        <v>5297349</v>
      </c>
      <c r="O33" s="33">
        <f t="shared" si="9"/>
        <v>0.5</v>
      </c>
      <c r="P33" s="13">
        <f t="shared" si="10"/>
        <v>5297288</v>
      </c>
    </row>
    <row r="34" spans="1:16" ht="12">
      <c r="A34" s="11" t="s">
        <v>201</v>
      </c>
      <c r="B34" s="1">
        <v>2580422</v>
      </c>
      <c r="C34" s="13">
        <f t="shared" si="11"/>
        <v>903148</v>
      </c>
      <c r="D34" s="13">
        <f>'1ST. QTR. ESTIMATES'!B33</f>
        <v>903148</v>
      </c>
      <c r="E34" s="13">
        <f t="shared" si="12"/>
        <v>903148</v>
      </c>
      <c r="F34" s="13">
        <v>903147</v>
      </c>
      <c r="G34" s="13">
        <f t="shared" si="13"/>
        <v>903147</v>
      </c>
      <c r="H34" s="13">
        <f t="shared" si="14"/>
        <v>1806295</v>
      </c>
      <c r="I34" s="33">
        <f t="shared" si="4"/>
        <v>0.7</v>
      </c>
      <c r="K34" s="13">
        <f t="shared" si="5"/>
        <v>1806295</v>
      </c>
      <c r="L34" s="33">
        <f t="shared" si="6"/>
        <v>0.7</v>
      </c>
      <c r="M34" s="13">
        <f t="shared" si="7"/>
        <v>0</v>
      </c>
      <c r="N34" s="13">
        <f t="shared" si="8"/>
        <v>1806295</v>
      </c>
      <c r="O34" s="33">
        <f t="shared" si="9"/>
        <v>0.7</v>
      </c>
      <c r="P34" s="13">
        <f t="shared" si="10"/>
        <v>774127</v>
      </c>
    </row>
    <row r="35" spans="1:16" ht="12">
      <c r="A35" s="11" t="s">
        <v>202</v>
      </c>
      <c r="B35" s="1">
        <v>4581870</v>
      </c>
      <c r="C35" s="13">
        <f t="shared" si="11"/>
        <v>1603655</v>
      </c>
      <c r="D35" s="13">
        <f>'1ST. QTR. ESTIMATES'!B34</f>
        <v>1028034</v>
      </c>
      <c r="E35" s="13">
        <f t="shared" si="12"/>
        <v>1028034</v>
      </c>
      <c r="F35" s="13">
        <v>1380802</v>
      </c>
      <c r="G35" s="13">
        <f t="shared" si="13"/>
        <v>1380802</v>
      </c>
      <c r="H35" s="13">
        <f t="shared" si="14"/>
        <v>2408836</v>
      </c>
      <c r="I35" s="33">
        <f t="shared" si="4"/>
        <v>0.52573</v>
      </c>
      <c r="K35" s="13">
        <f t="shared" si="5"/>
        <v>2408836</v>
      </c>
      <c r="L35" s="33">
        <f t="shared" si="6"/>
        <v>0.52573</v>
      </c>
      <c r="M35" s="13">
        <f t="shared" si="7"/>
        <v>0</v>
      </c>
      <c r="N35" s="13">
        <f t="shared" si="8"/>
        <v>2408836</v>
      </c>
      <c r="O35" s="33">
        <f t="shared" si="9"/>
        <v>0.52573</v>
      </c>
      <c r="P35" s="13">
        <f t="shared" si="10"/>
        <v>2173034</v>
      </c>
    </row>
    <row r="36" spans="1:16" ht="12">
      <c r="A36" s="11" t="s">
        <v>203</v>
      </c>
      <c r="B36" s="1">
        <v>26374178</v>
      </c>
      <c r="C36" s="13">
        <f t="shared" si="11"/>
        <v>9230962</v>
      </c>
      <c r="D36" s="13">
        <f>'1ST. QTR. ESTIMATES'!B35</f>
        <v>6587088</v>
      </c>
      <c r="E36" s="13">
        <f t="shared" si="12"/>
        <v>6587088</v>
      </c>
      <c r="F36" s="13">
        <v>6593545</v>
      </c>
      <c r="G36" s="13">
        <f t="shared" si="13"/>
        <v>6593545</v>
      </c>
      <c r="H36" s="13">
        <f t="shared" si="14"/>
        <v>13180633</v>
      </c>
      <c r="I36" s="33">
        <f t="shared" si="4"/>
        <v>0.49976</v>
      </c>
      <c r="K36" s="13">
        <f t="shared" si="5"/>
        <v>13180633</v>
      </c>
      <c r="L36" s="33">
        <f t="shared" si="6"/>
        <v>0.49976</v>
      </c>
      <c r="M36" s="13">
        <f t="shared" si="7"/>
        <v>0</v>
      </c>
      <c r="N36" s="13">
        <f t="shared" si="8"/>
        <v>13180633</v>
      </c>
      <c r="O36" s="33">
        <f t="shared" si="9"/>
        <v>0.49976</v>
      </c>
      <c r="P36" s="13">
        <f t="shared" si="10"/>
        <v>13193545</v>
      </c>
    </row>
    <row r="37" spans="1:16" ht="12">
      <c r="A37" s="11" t="s">
        <v>204</v>
      </c>
      <c r="B37" s="1">
        <v>8307587</v>
      </c>
      <c r="C37" s="13">
        <f t="shared" si="11"/>
        <v>2907655</v>
      </c>
      <c r="D37" s="13">
        <f>'1ST. QTR. ESTIMATES'!B36</f>
        <v>2907655</v>
      </c>
      <c r="E37" s="13">
        <f t="shared" si="12"/>
        <v>2907655</v>
      </c>
      <c r="F37" s="13">
        <v>3323035</v>
      </c>
      <c r="G37" s="13">
        <f t="shared" si="13"/>
        <v>2907655</v>
      </c>
      <c r="H37" s="13">
        <f t="shared" si="14"/>
        <v>5815310</v>
      </c>
      <c r="I37" s="33">
        <f t="shared" si="4"/>
        <v>0.7</v>
      </c>
      <c r="K37" s="13">
        <f t="shared" si="5"/>
        <v>5815310</v>
      </c>
      <c r="L37" s="33">
        <f t="shared" si="6"/>
        <v>0.7</v>
      </c>
      <c r="M37" s="13">
        <f t="shared" si="7"/>
        <v>0</v>
      </c>
      <c r="N37" s="13">
        <f t="shared" si="8"/>
        <v>5815310</v>
      </c>
      <c r="O37" s="33">
        <f t="shared" si="9"/>
        <v>0.7</v>
      </c>
      <c r="P37" s="13">
        <f t="shared" si="10"/>
        <v>2492277</v>
      </c>
    </row>
    <row r="38" spans="1:16" ht="12">
      <c r="A38" s="11" t="s">
        <v>205</v>
      </c>
      <c r="B38" s="1">
        <v>101983998</v>
      </c>
      <c r="C38" s="13">
        <f t="shared" si="11"/>
        <v>35694399</v>
      </c>
      <c r="D38" s="13">
        <f>'1ST. QTR. ESTIMATES'!B37</f>
        <v>35694399</v>
      </c>
      <c r="E38" s="13">
        <f t="shared" si="12"/>
        <v>35694399</v>
      </c>
      <c r="F38" s="13">
        <v>35694399</v>
      </c>
      <c r="G38" s="13">
        <f t="shared" si="13"/>
        <v>35694399</v>
      </c>
      <c r="H38" s="13">
        <f t="shared" si="14"/>
        <v>71388798</v>
      </c>
      <c r="I38" s="33">
        <f t="shared" si="4"/>
        <v>0.7</v>
      </c>
      <c r="K38" s="13">
        <f t="shared" si="5"/>
        <v>71388798</v>
      </c>
      <c r="L38" s="33">
        <f t="shared" si="6"/>
        <v>0.7</v>
      </c>
      <c r="M38" s="13">
        <f t="shared" si="7"/>
        <v>0</v>
      </c>
      <c r="N38" s="13">
        <f t="shared" si="8"/>
        <v>71388798</v>
      </c>
      <c r="O38" s="33">
        <f t="shared" si="9"/>
        <v>0.7</v>
      </c>
      <c r="P38" s="13">
        <f t="shared" si="10"/>
        <v>30595200</v>
      </c>
    </row>
    <row r="39" spans="1:16" ht="12">
      <c r="A39" s="11" t="s">
        <v>206</v>
      </c>
      <c r="B39" s="1">
        <v>69639228</v>
      </c>
      <c r="C39" s="13">
        <f aca="true" t="shared" si="15" ref="C39:C44">ROUND(B39*0.35,0)</f>
        <v>24373730</v>
      </c>
      <c r="D39" s="13">
        <f>'1ST. QTR. ESTIMATES'!B38</f>
        <v>24373729</v>
      </c>
      <c r="E39" s="13">
        <f aca="true" t="shared" si="16" ref="E39:E44">IF(D39&lt;C39,D39,C39)</f>
        <v>24373729</v>
      </c>
      <c r="F39" s="13">
        <v>24373729</v>
      </c>
      <c r="G39" s="13">
        <f aca="true" t="shared" si="17" ref="G39:G54">IF(F39&lt;C39,F39,C39)</f>
        <v>24373729</v>
      </c>
      <c r="H39" s="13">
        <f aca="true" t="shared" si="18" ref="H39:H54">G39+E39</f>
        <v>48747458</v>
      </c>
      <c r="I39" s="33">
        <f t="shared" si="4"/>
        <v>0.7</v>
      </c>
      <c r="K39" s="13">
        <f t="shared" si="5"/>
        <v>48747458</v>
      </c>
      <c r="L39" s="33">
        <f t="shared" si="6"/>
        <v>0.7</v>
      </c>
      <c r="M39" s="13">
        <f t="shared" si="7"/>
        <v>0</v>
      </c>
      <c r="N39" s="13">
        <f t="shared" si="8"/>
        <v>48747458</v>
      </c>
      <c r="O39" s="33">
        <f t="shared" si="9"/>
        <v>0.7</v>
      </c>
      <c r="P39" s="13">
        <f t="shared" si="10"/>
        <v>20891770</v>
      </c>
    </row>
    <row r="40" spans="1:16" ht="12">
      <c r="A40" s="11" t="s">
        <v>207</v>
      </c>
      <c r="B40" s="1">
        <v>2506022</v>
      </c>
      <c r="C40" s="13">
        <f t="shared" si="15"/>
        <v>877108</v>
      </c>
      <c r="D40" s="13">
        <f>'1ST. QTR. ESTIMATES'!B39</f>
        <v>301800</v>
      </c>
      <c r="E40" s="13">
        <f t="shared" si="16"/>
        <v>301800</v>
      </c>
      <c r="F40" s="13">
        <v>133000</v>
      </c>
      <c r="G40" s="13">
        <f>IF(F40&lt;C40,F40,C40)+744108</f>
        <v>877108</v>
      </c>
      <c r="H40" s="13">
        <f t="shared" si="18"/>
        <v>1178908</v>
      </c>
      <c r="I40" s="33">
        <f t="shared" si="4"/>
        <v>0.47043</v>
      </c>
      <c r="K40" s="13">
        <f t="shared" si="5"/>
        <v>1178908</v>
      </c>
      <c r="L40" s="33">
        <f t="shared" si="6"/>
        <v>0.47043</v>
      </c>
      <c r="M40" s="13">
        <f t="shared" si="7"/>
        <v>0</v>
      </c>
      <c r="N40" s="13">
        <f t="shared" si="8"/>
        <v>1178908</v>
      </c>
      <c r="O40" s="33">
        <f t="shared" si="9"/>
        <v>0.47043</v>
      </c>
      <c r="P40" s="13">
        <f t="shared" si="10"/>
        <v>1327114</v>
      </c>
    </row>
    <row r="41" spans="1:16" ht="12">
      <c r="A41" s="11" t="s">
        <v>208</v>
      </c>
      <c r="B41" s="1">
        <v>70124656</v>
      </c>
      <c r="C41" s="13">
        <f t="shared" si="15"/>
        <v>24543630</v>
      </c>
      <c r="D41" s="13">
        <f>'1ST. QTR. ESTIMATES'!B40</f>
        <v>2532555</v>
      </c>
      <c r="E41" s="13">
        <f t="shared" si="16"/>
        <v>2532555</v>
      </c>
      <c r="F41" s="13">
        <v>20300227</v>
      </c>
      <c r="G41" s="13">
        <f t="shared" si="17"/>
        <v>20300227</v>
      </c>
      <c r="H41" s="13">
        <f t="shared" si="18"/>
        <v>22832782</v>
      </c>
      <c r="I41" s="33">
        <f t="shared" si="4"/>
        <v>0.3256</v>
      </c>
      <c r="K41" s="13">
        <f t="shared" si="5"/>
        <v>22832782</v>
      </c>
      <c r="L41" s="33">
        <f t="shared" si="6"/>
        <v>0.3256</v>
      </c>
      <c r="M41" s="13">
        <f t="shared" si="7"/>
        <v>0</v>
      </c>
      <c r="N41" s="13">
        <f t="shared" si="8"/>
        <v>22832782</v>
      </c>
      <c r="O41" s="33">
        <f t="shared" si="9"/>
        <v>0.3256</v>
      </c>
      <c r="P41" s="13">
        <f t="shared" si="10"/>
        <v>47291874</v>
      </c>
    </row>
    <row r="42" spans="1:16" ht="12">
      <c r="A42" s="11" t="s">
        <v>209</v>
      </c>
      <c r="B42" s="1">
        <v>24909979</v>
      </c>
      <c r="C42" s="13">
        <f t="shared" si="15"/>
        <v>8718493</v>
      </c>
      <c r="D42" s="13">
        <f>'1ST. QTR. ESTIMATES'!B41</f>
        <v>6227495</v>
      </c>
      <c r="E42" s="13">
        <f t="shared" si="16"/>
        <v>6227495</v>
      </c>
      <c r="F42" s="13">
        <v>6227495</v>
      </c>
      <c r="G42" s="13">
        <f t="shared" si="17"/>
        <v>6227495</v>
      </c>
      <c r="H42" s="13">
        <f t="shared" si="18"/>
        <v>12454990</v>
      </c>
      <c r="I42" s="33">
        <f t="shared" si="4"/>
        <v>0.5</v>
      </c>
      <c r="K42" s="13">
        <f t="shared" si="5"/>
        <v>12454990</v>
      </c>
      <c r="L42" s="33">
        <f t="shared" si="6"/>
        <v>0.5</v>
      </c>
      <c r="M42" s="13">
        <f t="shared" si="7"/>
        <v>0</v>
      </c>
      <c r="N42" s="13">
        <f t="shared" si="8"/>
        <v>12454990</v>
      </c>
      <c r="O42" s="33">
        <f t="shared" si="9"/>
        <v>0.5</v>
      </c>
      <c r="P42" s="13">
        <f t="shared" si="10"/>
        <v>12454989</v>
      </c>
    </row>
    <row r="43" spans="1:16" ht="12">
      <c r="A43" s="11" t="s">
        <v>210</v>
      </c>
      <c r="B43" s="1">
        <v>19408790</v>
      </c>
      <c r="C43" s="13">
        <f t="shared" si="15"/>
        <v>6793077</v>
      </c>
      <c r="D43" s="13">
        <f>'1ST. QTR. ESTIMATES'!B42</f>
        <v>7200000</v>
      </c>
      <c r="E43" s="13">
        <f t="shared" si="16"/>
        <v>6793077</v>
      </c>
      <c r="G43" s="13">
        <f>IF(F43&lt;C43,F43,C43)</f>
        <v>0</v>
      </c>
      <c r="H43" s="13">
        <f>G43+E43</f>
        <v>6793077</v>
      </c>
      <c r="I43" s="33">
        <f t="shared" si="4"/>
        <v>0.35</v>
      </c>
      <c r="K43" s="13">
        <f t="shared" si="5"/>
        <v>6793077</v>
      </c>
      <c r="L43" s="33">
        <f t="shared" si="6"/>
        <v>0.35</v>
      </c>
      <c r="M43" s="13">
        <f t="shared" si="7"/>
        <v>0</v>
      </c>
      <c r="N43" s="13">
        <f t="shared" si="8"/>
        <v>6793077</v>
      </c>
      <c r="O43" s="33">
        <f t="shared" si="9"/>
        <v>0.35</v>
      </c>
      <c r="P43" s="13">
        <f t="shared" si="10"/>
        <v>12615713</v>
      </c>
    </row>
    <row r="44" spans="1:16" ht="12">
      <c r="A44" s="11" t="s">
        <v>211</v>
      </c>
      <c r="B44" s="1">
        <v>55336804</v>
      </c>
      <c r="C44" s="13">
        <f t="shared" si="15"/>
        <v>19367881</v>
      </c>
      <c r="D44" s="13">
        <f>'1ST. QTR. ESTIMATES'!B43</f>
        <v>193678881</v>
      </c>
      <c r="E44" s="13">
        <f t="shared" si="16"/>
        <v>19367881</v>
      </c>
      <c r="F44" s="13">
        <v>19367882</v>
      </c>
      <c r="G44" s="13">
        <f t="shared" si="17"/>
        <v>19367881</v>
      </c>
      <c r="H44" s="13">
        <f t="shared" si="18"/>
        <v>38735762</v>
      </c>
      <c r="I44" s="33">
        <f t="shared" si="4"/>
        <v>0.7</v>
      </c>
      <c r="K44" s="13">
        <f t="shared" si="5"/>
        <v>38735762</v>
      </c>
      <c r="L44" s="33">
        <f t="shared" si="6"/>
        <v>0.7</v>
      </c>
      <c r="M44" s="13">
        <f t="shared" si="7"/>
        <v>0</v>
      </c>
      <c r="N44" s="13">
        <f t="shared" si="8"/>
        <v>38735762</v>
      </c>
      <c r="O44" s="33">
        <f t="shared" si="9"/>
        <v>0.7</v>
      </c>
      <c r="P44" s="13">
        <f t="shared" si="10"/>
        <v>16601042</v>
      </c>
    </row>
    <row r="45" spans="1:16" ht="12">
      <c r="A45" s="11" t="s">
        <v>213</v>
      </c>
      <c r="B45" s="1">
        <v>6633774</v>
      </c>
      <c r="C45" s="13">
        <f aca="true" t="shared" si="19" ref="C45:C53">ROUND(B45*0.35,0)</f>
        <v>2321821</v>
      </c>
      <c r="D45" s="13">
        <f>'1ST. QTR. ESTIMATES'!B45</f>
        <v>1658444</v>
      </c>
      <c r="E45" s="13">
        <f aca="true" t="shared" si="20" ref="E45:E53">IF(D45&lt;C45,D45,C45)</f>
        <v>1658444</v>
      </c>
      <c r="F45" s="13">
        <v>1658443</v>
      </c>
      <c r="G45" s="13">
        <f t="shared" si="17"/>
        <v>1658443</v>
      </c>
      <c r="H45" s="13">
        <f t="shared" si="18"/>
        <v>3316887</v>
      </c>
      <c r="I45" s="33">
        <f t="shared" si="4"/>
        <v>0.5</v>
      </c>
      <c r="K45" s="13">
        <f t="shared" si="5"/>
        <v>3316887</v>
      </c>
      <c r="L45" s="33">
        <f t="shared" si="6"/>
        <v>0.5</v>
      </c>
      <c r="M45" s="13">
        <f t="shared" si="7"/>
        <v>0</v>
      </c>
      <c r="N45" s="13">
        <f t="shared" si="8"/>
        <v>3316887</v>
      </c>
      <c r="O45" s="33">
        <f t="shared" si="9"/>
        <v>0.5</v>
      </c>
      <c r="P45" s="13">
        <f t="shared" si="10"/>
        <v>3316887</v>
      </c>
    </row>
    <row r="46" spans="1:16" ht="12">
      <c r="A46" s="11" t="s">
        <v>214</v>
      </c>
      <c r="B46" s="1">
        <v>9867439</v>
      </c>
      <c r="C46" s="13">
        <f t="shared" si="19"/>
        <v>3453604</v>
      </c>
      <c r="D46" s="13">
        <f>'1ST. QTR. ESTIMATES'!B46</f>
        <v>3453604</v>
      </c>
      <c r="E46" s="13">
        <f t="shared" si="20"/>
        <v>3453604</v>
      </c>
      <c r="F46" s="13">
        <v>3453604</v>
      </c>
      <c r="G46" s="13">
        <f t="shared" si="17"/>
        <v>3453604</v>
      </c>
      <c r="H46" s="13">
        <f t="shared" si="18"/>
        <v>6907208</v>
      </c>
      <c r="I46" s="33">
        <f t="shared" si="4"/>
        <v>0.7</v>
      </c>
      <c r="K46" s="13">
        <f t="shared" si="5"/>
        <v>6907208</v>
      </c>
      <c r="L46" s="33">
        <f t="shared" si="6"/>
        <v>0.7</v>
      </c>
      <c r="M46" s="13">
        <f t="shared" si="7"/>
        <v>0</v>
      </c>
      <c r="N46" s="13">
        <f t="shared" si="8"/>
        <v>6907208</v>
      </c>
      <c r="O46" s="33">
        <f t="shared" si="9"/>
        <v>0.7</v>
      </c>
      <c r="P46" s="13">
        <f t="shared" si="10"/>
        <v>2960231</v>
      </c>
    </row>
    <row r="47" spans="1:16" ht="12">
      <c r="A47" s="11" t="s">
        <v>215</v>
      </c>
      <c r="B47" s="1">
        <v>1710801</v>
      </c>
      <c r="C47" s="13">
        <f t="shared" si="19"/>
        <v>598780</v>
      </c>
      <c r="D47" s="13">
        <f>'1ST. QTR. ESTIMATES'!B47</f>
        <v>500000</v>
      </c>
      <c r="E47" s="13">
        <f t="shared" si="20"/>
        <v>500000</v>
      </c>
      <c r="F47" s="13">
        <v>500000</v>
      </c>
      <c r="G47" s="13">
        <f t="shared" si="17"/>
        <v>500000</v>
      </c>
      <c r="H47" s="13">
        <f t="shared" si="18"/>
        <v>1000000</v>
      </c>
      <c r="I47" s="33">
        <f t="shared" si="4"/>
        <v>0.58452</v>
      </c>
      <c r="K47" s="13">
        <f t="shared" si="5"/>
        <v>1000000</v>
      </c>
      <c r="L47" s="33">
        <f t="shared" si="6"/>
        <v>0.58452</v>
      </c>
      <c r="M47" s="13">
        <f t="shared" si="7"/>
        <v>0</v>
      </c>
      <c r="N47" s="13">
        <f t="shared" si="8"/>
        <v>1000000</v>
      </c>
      <c r="O47" s="33">
        <f t="shared" si="9"/>
        <v>0.58452</v>
      </c>
      <c r="P47" s="13">
        <f t="shared" si="10"/>
        <v>710801</v>
      </c>
    </row>
    <row r="48" spans="1:16" ht="12">
      <c r="A48" s="11" t="s">
        <v>216</v>
      </c>
      <c r="B48" s="1">
        <v>37702188</v>
      </c>
      <c r="C48" s="13">
        <f t="shared" si="19"/>
        <v>13195766</v>
      </c>
      <c r="D48" s="13">
        <f>'1ST. QTR. ESTIMATES'!B48</f>
        <v>9425547</v>
      </c>
      <c r="E48" s="13">
        <f t="shared" si="20"/>
        <v>9425547</v>
      </c>
      <c r="F48" s="13">
        <v>9425547</v>
      </c>
      <c r="G48" s="13">
        <f t="shared" si="17"/>
        <v>9425547</v>
      </c>
      <c r="H48" s="13">
        <f t="shared" si="18"/>
        <v>18851094</v>
      </c>
      <c r="I48" s="33">
        <f t="shared" si="4"/>
        <v>0.5</v>
      </c>
      <c r="K48" s="13">
        <f t="shared" si="5"/>
        <v>18851094</v>
      </c>
      <c r="L48" s="33">
        <f t="shared" si="6"/>
        <v>0.5</v>
      </c>
      <c r="M48" s="13">
        <f t="shared" si="7"/>
        <v>0</v>
      </c>
      <c r="N48" s="13">
        <f t="shared" si="8"/>
        <v>18851094</v>
      </c>
      <c r="O48" s="33">
        <f t="shared" si="9"/>
        <v>0.5</v>
      </c>
      <c r="P48" s="13">
        <f t="shared" si="10"/>
        <v>18851094</v>
      </c>
    </row>
    <row r="49" spans="1:16" ht="12">
      <c r="A49" s="11" t="s">
        <v>217</v>
      </c>
      <c r="B49" s="1">
        <v>59844129</v>
      </c>
      <c r="C49" s="13">
        <f t="shared" si="19"/>
        <v>20945445</v>
      </c>
      <c r="D49" s="13">
        <f>'1ST. QTR. ESTIMATES'!B49</f>
        <v>20945445</v>
      </c>
      <c r="E49" s="13">
        <f t="shared" si="20"/>
        <v>20945445</v>
      </c>
      <c r="F49" s="13">
        <v>20945445</v>
      </c>
      <c r="G49" s="13">
        <f t="shared" si="17"/>
        <v>20945445</v>
      </c>
      <c r="H49" s="13">
        <f t="shared" si="18"/>
        <v>41890890</v>
      </c>
      <c r="I49" s="33">
        <f t="shared" si="4"/>
        <v>0.7</v>
      </c>
      <c r="K49" s="13">
        <f t="shared" si="5"/>
        <v>41890890</v>
      </c>
      <c r="L49" s="33">
        <f t="shared" si="6"/>
        <v>0.7</v>
      </c>
      <c r="M49" s="13">
        <f t="shared" si="7"/>
        <v>0</v>
      </c>
      <c r="N49" s="13">
        <f t="shared" si="8"/>
        <v>41890890</v>
      </c>
      <c r="O49" s="33">
        <f t="shared" si="9"/>
        <v>0.7</v>
      </c>
      <c r="P49" s="13">
        <f t="shared" si="10"/>
        <v>17953239</v>
      </c>
    </row>
    <row r="50" spans="1:16" ht="12">
      <c r="A50" s="11" t="s">
        <v>218</v>
      </c>
      <c r="B50" s="1">
        <v>12591564</v>
      </c>
      <c r="C50" s="13">
        <f t="shared" si="19"/>
        <v>4407047</v>
      </c>
      <c r="D50" s="13">
        <f>'1ST. QTR. ESTIMATES'!B50</f>
        <v>3777470</v>
      </c>
      <c r="E50" s="13">
        <f t="shared" si="20"/>
        <v>3777470</v>
      </c>
      <c r="F50" s="13">
        <v>3777470</v>
      </c>
      <c r="G50" s="13">
        <f t="shared" si="17"/>
        <v>3777470</v>
      </c>
      <c r="H50" s="13">
        <f t="shared" si="18"/>
        <v>7554940</v>
      </c>
      <c r="I50" s="33">
        <f t="shared" si="4"/>
        <v>0.6</v>
      </c>
      <c r="K50" s="13">
        <f t="shared" si="5"/>
        <v>7554940</v>
      </c>
      <c r="L50" s="33">
        <f t="shared" si="6"/>
        <v>0.6</v>
      </c>
      <c r="M50" s="13">
        <f t="shared" si="7"/>
        <v>0</v>
      </c>
      <c r="N50" s="13">
        <f t="shared" si="8"/>
        <v>7554940</v>
      </c>
      <c r="O50" s="33">
        <f t="shared" si="9"/>
        <v>0.6</v>
      </c>
      <c r="P50" s="13">
        <f t="shared" si="10"/>
        <v>5036624</v>
      </c>
    </row>
    <row r="51" spans="1:16" ht="12">
      <c r="A51" s="11" t="s">
        <v>219</v>
      </c>
      <c r="B51" s="1">
        <v>3944887</v>
      </c>
      <c r="C51" s="13">
        <f t="shared" si="19"/>
        <v>1380710</v>
      </c>
      <c r="D51" s="13">
        <f>'1ST. QTR. ESTIMATES'!B51</f>
        <v>986222</v>
      </c>
      <c r="E51" s="13">
        <f t="shared" si="20"/>
        <v>986222</v>
      </c>
      <c r="F51" s="13">
        <v>986222</v>
      </c>
      <c r="G51" s="13">
        <f t="shared" si="17"/>
        <v>986222</v>
      </c>
      <c r="H51" s="13">
        <f t="shared" si="18"/>
        <v>1972444</v>
      </c>
      <c r="I51" s="33">
        <f t="shared" si="4"/>
        <v>0.5</v>
      </c>
      <c r="K51" s="13">
        <f t="shared" si="5"/>
        <v>1972444</v>
      </c>
      <c r="L51" s="33">
        <f t="shared" si="6"/>
        <v>0.5</v>
      </c>
      <c r="M51" s="13">
        <f t="shared" si="7"/>
        <v>0</v>
      </c>
      <c r="N51" s="13">
        <f t="shared" si="8"/>
        <v>1972444</v>
      </c>
      <c r="O51" s="33">
        <f t="shared" si="9"/>
        <v>0.5</v>
      </c>
      <c r="P51" s="13">
        <f t="shared" si="10"/>
        <v>1972443</v>
      </c>
    </row>
    <row r="52" spans="1:16" ht="12">
      <c r="A52" s="11" t="s">
        <v>220</v>
      </c>
      <c r="B52" s="1">
        <v>21328766</v>
      </c>
      <c r="C52" s="13">
        <f t="shared" si="19"/>
        <v>7465068</v>
      </c>
      <c r="D52" s="13">
        <f>'1ST. QTR. ESTIMATES'!B52</f>
        <v>2095044</v>
      </c>
      <c r="E52" s="13">
        <f t="shared" si="20"/>
        <v>2095044</v>
      </c>
      <c r="F52" s="13">
        <v>6500000</v>
      </c>
      <c r="G52" s="13">
        <f t="shared" si="17"/>
        <v>6500000</v>
      </c>
      <c r="H52" s="13">
        <f t="shared" si="18"/>
        <v>8595044</v>
      </c>
      <c r="I52" s="33">
        <f t="shared" si="4"/>
        <v>0.40298</v>
      </c>
      <c r="K52" s="13">
        <f t="shared" si="5"/>
        <v>8595044</v>
      </c>
      <c r="L52" s="33">
        <f t="shared" si="6"/>
        <v>0.40298</v>
      </c>
      <c r="M52" s="13">
        <f t="shared" si="7"/>
        <v>0</v>
      </c>
      <c r="N52" s="13">
        <f t="shared" si="8"/>
        <v>8595044</v>
      </c>
      <c r="O52" s="33">
        <f t="shared" si="9"/>
        <v>0.40298</v>
      </c>
      <c r="P52" s="13">
        <f t="shared" si="10"/>
        <v>12733722</v>
      </c>
    </row>
    <row r="53" spans="1:16" ht="12">
      <c r="A53" s="11" t="s">
        <v>221</v>
      </c>
      <c r="B53" s="1">
        <v>41883444</v>
      </c>
      <c r="C53" s="13">
        <f t="shared" si="19"/>
        <v>14659205</v>
      </c>
      <c r="D53" s="13">
        <f>'1ST. QTR. ESTIMATES'!B53</f>
        <v>4000000</v>
      </c>
      <c r="E53" s="13">
        <f t="shared" si="20"/>
        <v>4000000</v>
      </c>
      <c r="F53" s="13">
        <v>34783444</v>
      </c>
      <c r="G53" s="13">
        <f t="shared" si="17"/>
        <v>14659205</v>
      </c>
      <c r="H53" s="13">
        <f t="shared" si="18"/>
        <v>18659205</v>
      </c>
      <c r="I53" s="33">
        <f t="shared" si="4"/>
        <v>0.4455</v>
      </c>
      <c r="K53" s="13">
        <f t="shared" si="5"/>
        <v>18659205</v>
      </c>
      <c r="L53" s="33">
        <f t="shared" si="6"/>
        <v>0.4455</v>
      </c>
      <c r="M53" s="13">
        <f t="shared" si="7"/>
        <v>0</v>
      </c>
      <c r="N53" s="13">
        <f t="shared" si="8"/>
        <v>18659205</v>
      </c>
      <c r="O53" s="33">
        <f t="shared" si="9"/>
        <v>0.4455</v>
      </c>
      <c r="P53" s="13">
        <f t="shared" si="10"/>
        <v>23224239</v>
      </c>
    </row>
    <row r="54" spans="1:16" ht="12">
      <c r="A54" s="11" t="s">
        <v>222</v>
      </c>
      <c r="B54" s="1">
        <v>8727005</v>
      </c>
      <c r="C54" s="13">
        <f>ROUND(B54*0.35,0)</f>
        <v>3054452</v>
      </c>
      <c r="D54" s="13">
        <f>'1ST. QTR. ESTIMATES'!B54</f>
        <v>2181751</v>
      </c>
      <c r="E54" s="13">
        <f>IF(D54&lt;C54,D54,C54)</f>
        <v>2181751</v>
      </c>
      <c r="F54" s="13">
        <v>1309051</v>
      </c>
      <c r="G54" s="13">
        <f t="shared" si="17"/>
        <v>1309051</v>
      </c>
      <c r="H54" s="13">
        <f t="shared" si="18"/>
        <v>3490802</v>
      </c>
      <c r="I54" s="33">
        <f t="shared" si="4"/>
        <v>0.4</v>
      </c>
      <c r="K54" s="13">
        <f t="shared" si="5"/>
        <v>3490802</v>
      </c>
      <c r="L54" s="33">
        <f t="shared" si="6"/>
        <v>0.4</v>
      </c>
      <c r="M54" s="13">
        <f t="shared" si="7"/>
        <v>0</v>
      </c>
      <c r="N54" s="13">
        <f t="shared" si="8"/>
        <v>3490802</v>
      </c>
      <c r="O54" s="33">
        <f t="shared" si="9"/>
        <v>0.4</v>
      </c>
      <c r="P54" s="13">
        <f t="shared" si="10"/>
        <v>5236203</v>
      </c>
    </row>
    <row r="55" spans="1:16" ht="12">
      <c r="A55" s="11" t="s">
        <v>223</v>
      </c>
      <c r="B55" s="1">
        <v>24511351</v>
      </c>
      <c r="C55" s="13">
        <f>ROUND(B55*0.35,0)</f>
        <v>8578973</v>
      </c>
      <c r="D55" s="13">
        <f>'1ST. QTR. ESTIMATES'!B55</f>
        <v>8578972</v>
      </c>
      <c r="E55" s="13">
        <f>IF(D55&lt;C55,D55,C55)</f>
        <v>8578972</v>
      </c>
      <c r="F55" s="13">
        <v>8578972</v>
      </c>
      <c r="G55" s="13">
        <f>IF(F55&lt;C55,F55,C55)</f>
        <v>8578972</v>
      </c>
      <c r="H55" s="13">
        <f>G55+E55</f>
        <v>17157944</v>
      </c>
      <c r="I55" s="33">
        <f t="shared" si="4"/>
        <v>0.7</v>
      </c>
      <c r="K55" s="13">
        <f t="shared" si="5"/>
        <v>17157944</v>
      </c>
      <c r="L55" s="33">
        <f t="shared" si="6"/>
        <v>0.7</v>
      </c>
      <c r="M55" s="13">
        <f t="shared" si="7"/>
        <v>0</v>
      </c>
      <c r="N55" s="13">
        <f t="shared" si="8"/>
        <v>17157944</v>
      </c>
      <c r="O55" s="33">
        <f t="shared" si="9"/>
        <v>0.7</v>
      </c>
      <c r="P55" s="13">
        <f t="shared" si="10"/>
        <v>7353407</v>
      </c>
    </row>
    <row r="56" spans="1:16" ht="12">
      <c r="A56" s="11" t="s">
        <v>224</v>
      </c>
      <c r="B56" s="1">
        <v>2815041</v>
      </c>
      <c r="C56" s="13">
        <f>ROUND(B56*0.35,0)</f>
        <v>985264</v>
      </c>
      <c r="D56" s="13">
        <f>'1ST. QTR. ESTIMATES'!B56</f>
        <v>703760</v>
      </c>
      <c r="E56" s="13">
        <f>IF(D56&lt;C56,D56,C56)</f>
        <v>703760</v>
      </c>
      <c r="F56" s="13">
        <v>703760</v>
      </c>
      <c r="G56" s="13">
        <f>IF(F56&lt;C56,F56,C56)</f>
        <v>703760</v>
      </c>
      <c r="H56" s="13">
        <f>G56+E56</f>
        <v>1407520</v>
      </c>
      <c r="I56" s="33">
        <f t="shared" si="4"/>
        <v>0.5</v>
      </c>
      <c r="K56" s="13">
        <f t="shared" si="5"/>
        <v>1407520</v>
      </c>
      <c r="L56" s="33">
        <f t="shared" si="6"/>
        <v>0.5</v>
      </c>
      <c r="M56" s="13">
        <f t="shared" si="7"/>
        <v>0</v>
      </c>
      <c r="N56" s="13">
        <f t="shared" si="8"/>
        <v>1407520</v>
      </c>
      <c r="O56" s="33">
        <f t="shared" si="9"/>
        <v>0.5</v>
      </c>
      <c r="P56" s="13">
        <f t="shared" si="10"/>
        <v>1407521</v>
      </c>
    </row>
    <row r="57" ht="12">
      <c r="B57" s="1"/>
    </row>
    <row r="58" spans="1:16" ht="12">
      <c r="A58" s="11" t="s">
        <v>225</v>
      </c>
      <c r="B58" s="1">
        <f aca="true" t="shared" si="21" ref="B58:P58">SUM(B6:B56)</f>
        <v>1177524781</v>
      </c>
      <c r="C58" s="1">
        <f t="shared" si="21"/>
        <v>412133674</v>
      </c>
      <c r="D58" s="1">
        <f t="shared" si="21"/>
        <v>482093420</v>
      </c>
      <c r="E58" s="1">
        <f t="shared" si="21"/>
        <v>307353224</v>
      </c>
      <c r="F58" s="1">
        <f t="shared" si="21"/>
        <v>343604983</v>
      </c>
      <c r="G58" s="1">
        <f t="shared" si="21"/>
        <v>320641384</v>
      </c>
      <c r="H58" s="1">
        <f t="shared" si="21"/>
        <v>627994608</v>
      </c>
      <c r="I58" s="33">
        <f>H58/B58</f>
        <v>0.53332</v>
      </c>
      <c r="J58" s="1">
        <f t="shared" si="21"/>
        <v>0</v>
      </c>
      <c r="K58" s="1">
        <f t="shared" si="21"/>
        <v>627994608</v>
      </c>
      <c r="L58" s="1">
        <f t="shared" si="21"/>
        <v>27</v>
      </c>
      <c r="M58" s="1">
        <f t="shared" si="21"/>
        <v>0</v>
      </c>
      <c r="N58" s="1">
        <f t="shared" si="21"/>
        <v>627994608</v>
      </c>
      <c r="O58" s="1"/>
      <c r="P58" s="1">
        <f t="shared" si="21"/>
        <v>549530173</v>
      </c>
    </row>
    <row r="59" ht="12">
      <c r="C59" s="19">
        <f>C58/B58</f>
        <v>0.35</v>
      </c>
    </row>
    <row r="60" ht="12">
      <c r="E60" s="13">
        <f>+E58-E50</f>
        <v>303575754</v>
      </c>
    </row>
  </sheetData>
  <printOptions horizontalCentered="1"/>
  <pageMargins left="0" right="0" top="0" bottom="0" header="0.5" footer="0.5"/>
  <pageSetup fitToHeight="1" fitToWidth="1" horizontalDpi="150" verticalDpi="150" orientation="landscape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Zeros="0" workbookViewId="0" topLeftCell="A1">
      <pane xSplit="1" ySplit="5" topLeftCell="G31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11.421875" defaultRowHeight="12.75"/>
  <cols>
    <col min="1" max="1" width="18.7109375" style="11" customWidth="1"/>
    <col min="2" max="2" width="14.421875" style="13" customWidth="1"/>
    <col min="3" max="3" width="17.00390625" style="27" bestFit="1" customWidth="1"/>
    <col min="4" max="4" width="15.7109375" style="13" customWidth="1"/>
    <col min="5" max="5" width="17.140625" style="13" customWidth="1"/>
    <col min="6" max="6" width="15.7109375" style="13" customWidth="1"/>
    <col min="7" max="10" width="16.8515625" style="13" customWidth="1"/>
    <col min="11" max="11" width="9.421875" style="19" customWidth="1"/>
    <col min="12" max="14" width="16.8515625" style="13" customWidth="1"/>
    <col min="15" max="15" width="16.8515625" style="20" customWidth="1"/>
    <col min="16" max="16" width="16.8515625" style="13" customWidth="1"/>
    <col min="17" max="16384" width="9.140625" style="11" customWidth="1"/>
  </cols>
  <sheetData>
    <row r="1" spans="1:16" ht="12">
      <c r="A1" s="14" t="s">
        <v>306</v>
      </c>
      <c r="B1" s="4"/>
      <c r="C1" s="15"/>
      <c r="D1" s="4"/>
      <c r="E1" s="4"/>
      <c r="F1" s="4"/>
      <c r="G1" s="4"/>
      <c r="H1" s="4"/>
      <c r="I1" s="4"/>
      <c r="J1" s="4"/>
      <c r="K1" s="16"/>
      <c r="L1" s="4"/>
      <c r="M1" s="4"/>
      <c r="N1" s="4"/>
      <c r="O1" s="17"/>
      <c r="P1" s="4"/>
    </row>
    <row r="2" spans="1:4" ht="12">
      <c r="A2" s="18"/>
      <c r="B2" s="4"/>
      <c r="C2" s="15"/>
      <c r="D2" s="4"/>
    </row>
    <row r="3" spans="1:16" ht="12">
      <c r="A3" s="18"/>
      <c r="B3" s="4" t="s">
        <v>261</v>
      </c>
      <c r="C3" s="21"/>
      <c r="D3" s="4" t="s">
        <v>304</v>
      </c>
      <c r="E3" s="22"/>
      <c r="F3" s="1" t="s">
        <v>253</v>
      </c>
      <c r="G3" s="1" t="s">
        <v>253</v>
      </c>
      <c r="H3" s="1" t="s">
        <v>254</v>
      </c>
      <c r="I3" s="1" t="s">
        <v>254</v>
      </c>
      <c r="J3" s="1" t="s">
        <v>262</v>
      </c>
      <c r="K3" s="23" t="s">
        <v>256</v>
      </c>
      <c r="L3" s="1" t="s">
        <v>295</v>
      </c>
      <c r="M3" s="1" t="s">
        <v>297</v>
      </c>
      <c r="N3" s="1" t="s">
        <v>260</v>
      </c>
      <c r="O3" s="24" t="s">
        <v>300</v>
      </c>
      <c r="P3" s="1" t="s">
        <v>297</v>
      </c>
    </row>
    <row r="4" spans="2:16" ht="12">
      <c r="B4" s="1" t="s">
        <v>263</v>
      </c>
      <c r="C4" s="25" t="s">
        <v>264</v>
      </c>
      <c r="D4" s="1" t="s">
        <v>166</v>
      </c>
      <c r="E4" s="26" t="s">
        <v>257</v>
      </c>
      <c r="F4" s="1" t="s">
        <v>258</v>
      </c>
      <c r="G4" s="1" t="s">
        <v>259</v>
      </c>
      <c r="H4" s="1" t="s">
        <v>258</v>
      </c>
      <c r="I4" s="1" t="s">
        <v>259</v>
      </c>
      <c r="J4" s="1" t="s">
        <v>260</v>
      </c>
      <c r="K4" s="23" t="s">
        <v>260</v>
      </c>
      <c r="L4" s="1" t="s">
        <v>293</v>
      </c>
      <c r="M4" s="1" t="s">
        <v>295</v>
      </c>
      <c r="N4" s="1" t="s">
        <v>298</v>
      </c>
      <c r="O4" s="24" t="s">
        <v>292</v>
      </c>
      <c r="P4" s="1" t="s">
        <v>302</v>
      </c>
    </row>
    <row r="5" spans="4:16" ht="12">
      <c r="D5" s="1"/>
      <c r="E5" s="26"/>
      <c r="F5" s="1"/>
      <c r="G5" s="1"/>
      <c r="H5" s="1"/>
      <c r="I5" s="1"/>
      <c r="J5" s="1"/>
      <c r="K5" s="23"/>
      <c r="L5" s="1"/>
      <c r="M5" s="1"/>
      <c r="N5" s="1"/>
      <c r="O5" s="24"/>
      <c r="P5" s="1"/>
    </row>
    <row r="6" spans="1:16" ht="12">
      <c r="A6" s="11" t="s">
        <v>173</v>
      </c>
      <c r="B6" s="13">
        <f>'CHILD COUNT'!C6</f>
        <v>774287</v>
      </c>
      <c r="C6" s="27">
        <f aca="true" t="shared" si="0" ref="C6:C22">B6/$B$58</f>
        <v>0.0153337227</v>
      </c>
      <c r="D6" s="13">
        <f>ROUND(C6*$D$60,0)</f>
        <v>17422447</v>
      </c>
      <c r="E6" s="13">
        <f>ROUND(D6*0.35,0)</f>
        <v>6097856</v>
      </c>
      <c r="F6" s="13">
        <f>'1ST. QTR. ESTIMATES'!C5</f>
        <v>4338155</v>
      </c>
      <c r="G6" s="13">
        <f>IF(F6&lt;E6,F6,E6)</f>
        <v>4338155</v>
      </c>
      <c r="H6" s="13">
        <v>4338155</v>
      </c>
      <c r="I6" s="13">
        <f>IF(H6&lt;E6,H6,E6)</f>
        <v>4338155</v>
      </c>
      <c r="J6" s="13">
        <f>I6+G6</f>
        <v>8676310</v>
      </c>
      <c r="K6" s="19">
        <f>J6/D6</f>
        <v>0.5</v>
      </c>
      <c r="M6" s="13">
        <f>IF(L6+J6&lt;D6*0.85,L6,(D6-J6)*0.85)</f>
        <v>0</v>
      </c>
      <c r="N6" s="13">
        <f>M6+J6</f>
        <v>8676310</v>
      </c>
      <c r="O6" s="20">
        <f>N6/D6</f>
        <v>0.498</v>
      </c>
      <c r="P6" s="13">
        <f>D6-N6</f>
        <v>8746137</v>
      </c>
    </row>
    <row r="7" spans="1:16" ht="12">
      <c r="A7" s="11" t="s">
        <v>174</v>
      </c>
      <c r="B7" s="13">
        <f>'CHILD COUNT'!C7</f>
        <v>138102</v>
      </c>
      <c r="C7" s="27">
        <f t="shared" si="0"/>
        <v>0.002734926161</v>
      </c>
      <c r="D7" s="13">
        <f aca="true" t="shared" si="1" ref="D7:D56">ROUND(C7*$D$60,0)</f>
        <v>3107472</v>
      </c>
      <c r="E7" s="13">
        <f aca="true" t="shared" si="2" ref="E7:E22">ROUND(D7*0.35,0)</f>
        <v>1087615</v>
      </c>
      <c r="F7" s="13">
        <f>'1ST. QTR. ESTIMATES'!C6</f>
        <v>722425</v>
      </c>
      <c r="G7" s="13">
        <f aca="true" t="shared" si="3" ref="G7:G22">IF(F7&lt;E7,F7,E7)</f>
        <v>722425</v>
      </c>
      <c r="H7" s="13">
        <v>830600</v>
      </c>
      <c r="I7" s="13">
        <f aca="true" t="shared" si="4" ref="I7:I22">IF(H7&lt;E7,H7,E7)</f>
        <v>830600</v>
      </c>
      <c r="J7" s="13">
        <f aca="true" t="shared" si="5" ref="J7:J22">I7+G7</f>
        <v>1553025</v>
      </c>
      <c r="K7" s="19">
        <f aca="true" t="shared" si="6" ref="K7:K22">J7/D7</f>
        <v>0.5</v>
      </c>
      <c r="M7" s="13">
        <f>IF(L7+J7&lt;D7*0.85,L7,(D7-J7)*0.85)</f>
        <v>0</v>
      </c>
      <c r="N7" s="13">
        <f aca="true" t="shared" si="7" ref="N7:N56">M7+J7</f>
        <v>1553025</v>
      </c>
      <c r="O7" s="20">
        <f aca="true" t="shared" si="8" ref="O7:O56">N7/D7</f>
        <v>0.4998</v>
      </c>
      <c r="P7" s="13">
        <f aca="true" t="shared" si="9" ref="P7:P56">D7-N7</f>
        <v>1554447</v>
      </c>
    </row>
    <row r="8" spans="1:16" ht="12">
      <c r="A8" s="11" t="s">
        <v>175</v>
      </c>
      <c r="B8" s="13">
        <f>'CHILD COUNT'!C8</f>
        <v>929865</v>
      </c>
      <c r="C8" s="27">
        <f t="shared" si="0"/>
        <v>0.018414737763</v>
      </c>
      <c r="D8" s="13">
        <f t="shared" si="1"/>
        <v>20923151</v>
      </c>
      <c r="E8" s="13">
        <f t="shared" si="2"/>
        <v>7323103</v>
      </c>
      <c r="F8" s="13">
        <f>'1ST. QTR. ESTIMATES'!C7</f>
        <v>4800186</v>
      </c>
      <c r="G8" s="13">
        <f t="shared" si="3"/>
        <v>4800186</v>
      </c>
      <c r="H8" s="13">
        <v>4800186</v>
      </c>
      <c r="I8" s="13">
        <f t="shared" si="4"/>
        <v>4800186</v>
      </c>
      <c r="J8" s="13">
        <f t="shared" si="5"/>
        <v>9600372</v>
      </c>
      <c r="K8" s="19">
        <f t="shared" si="6"/>
        <v>0.46</v>
      </c>
      <c r="M8" s="13">
        <f>IF(L8+J8&lt;D8*0.85,L8,D8*0.85-J8)</f>
        <v>0</v>
      </c>
      <c r="N8" s="13">
        <f t="shared" si="7"/>
        <v>9600372</v>
      </c>
      <c r="O8" s="20">
        <f t="shared" si="8"/>
        <v>0.4588</v>
      </c>
      <c r="P8" s="13">
        <f t="shared" si="9"/>
        <v>11322779</v>
      </c>
    </row>
    <row r="9" spans="1:16" ht="12">
      <c r="A9" s="11" t="s">
        <v>176</v>
      </c>
      <c r="B9" s="13">
        <f>'CHILD COUNT'!C9</f>
        <v>462162</v>
      </c>
      <c r="C9" s="27">
        <f t="shared" si="0"/>
        <v>0.009152502819</v>
      </c>
      <c r="D9" s="13">
        <f t="shared" si="1"/>
        <v>10399236</v>
      </c>
      <c r="E9" s="13">
        <f t="shared" si="2"/>
        <v>3639733</v>
      </c>
      <c r="F9" s="13">
        <f>'1ST. QTR. ESTIMATES'!C8</f>
        <v>1822675</v>
      </c>
      <c r="G9" s="13">
        <f t="shared" si="3"/>
        <v>1822675</v>
      </c>
      <c r="H9" s="13">
        <v>1822675</v>
      </c>
      <c r="I9" s="13">
        <f t="shared" si="4"/>
        <v>1822675</v>
      </c>
      <c r="J9" s="13">
        <f t="shared" si="5"/>
        <v>3645350</v>
      </c>
      <c r="K9" s="19">
        <f t="shared" si="6"/>
        <v>0.35</v>
      </c>
      <c r="M9" s="13">
        <f aca="true" t="shared" si="10" ref="M9:M56">IF(L9+J9&lt;D9*0.85,L9,D9*0.85-J9)</f>
        <v>0</v>
      </c>
      <c r="N9" s="13">
        <f t="shared" si="7"/>
        <v>3645350</v>
      </c>
      <c r="O9" s="20">
        <f t="shared" si="8"/>
        <v>0.3505</v>
      </c>
      <c r="P9" s="13">
        <f t="shared" si="9"/>
        <v>6753886</v>
      </c>
    </row>
    <row r="10" spans="1:16" ht="12">
      <c r="A10" s="11" t="s">
        <v>177</v>
      </c>
      <c r="B10" s="13">
        <f>'CHILD COUNT'!C10</f>
        <v>6670096</v>
      </c>
      <c r="C10" s="27">
        <f t="shared" si="0"/>
        <v>0.132092366843</v>
      </c>
      <c r="D10" s="13">
        <f>ROUND(C10*$D$60,0)+4</f>
        <v>150085692</v>
      </c>
      <c r="E10" s="13">
        <f t="shared" si="2"/>
        <v>52529992</v>
      </c>
      <c r="F10" s="13">
        <f>'1ST. QTR. ESTIMATES'!C9</f>
        <v>37919331</v>
      </c>
      <c r="G10" s="13">
        <f t="shared" si="3"/>
        <v>37919331</v>
      </c>
      <c r="H10" s="13">
        <v>37919331</v>
      </c>
      <c r="I10" s="13">
        <f t="shared" si="4"/>
        <v>37919331</v>
      </c>
      <c r="J10" s="13">
        <f t="shared" si="5"/>
        <v>75838662</v>
      </c>
      <c r="K10" s="19">
        <f t="shared" si="6"/>
        <v>0.51</v>
      </c>
      <c r="M10" s="13">
        <f t="shared" si="10"/>
        <v>0</v>
      </c>
      <c r="N10" s="13">
        <f t="shared" si="7"/>
        <v>75838662</v>
      </c>
      <c r="O10" s="20">
        <f t="shared" si="8"/>
        <v>0.5053</v>
      </c>
      <c r="P10" s="13">
        <f t="shared" si="9"/>
        <v>74247030</v>
      </c>
    </row>
    <row r="11" spans="1:16" ht="12">
      <c r="A11" s="11" t="s">
        <v>178</v>
      </c>
      <c r="B11" s="13">
        <f>'CHILD COUNT'!C11</f>
        <v>742434</v>
      </c>
      <c r="C11" s="27">
        <f t="shared" si="0"/>
        <v>0.014702916462</v>
      </c>
      <c r="D11" s="13">
        <f t="shared" si="1"/>
        <v>16705714</v>
      </c>
      <c r="E11" s="13">
        <f t="shared" si="2"/>
        <v>5847000</v>
      </c>
      <c r="F11" s="13">
        <f>'1ST. QTR. ESTIMATES'!C10</f>
        <v>5699330</v>
      </c>
      <c r="G11" s="13">
        <f t="shared" si="3"/>
        <v>5699330</v>
      </c>
      <c r="H11" s="13">
        <v>2780000</v>
      </c>
      <c r="I11" s="13">
        <f t="shared" si="4"/>
        <v>2780000</v>
      </c>
      <c r="J11" s="13">
        <f t="shared" si="5"/>
        <v>8479330</v>
      </c>
      <c r="K11" s="19">
        <f t="shared" si="6"/>
        <v>0.51</v>
      </c>
      <c r="M11" s="13">
        <f t="shared" si="10"/>
        <v>0</v>
      </c>
      <c r="N11" s="13">
        <f t="shared" si="7"/>
        <v>8479330</v>
      </c>
      <c r="O11" s="20">
        <f t="shared" si="8"/>
        <v>0.5076</v>
      </c>
      <c r="P11" s="13">
        <f t="shared" si="9"/>
        <v>8226384</v>
      </c>
    </row>
    <row r="12" spans="1:16" ht="12">
      <c r="A12" s="11" t="s">
        <v>179</v>
      </c>
      <c r="B12" s="13">
        <f>'CHILD COUNT'!C12</f>
        <v>579076</v>
      </c>
      <c r="C12" s="27">
        <f t="shared" si="0"/>
        <v>0.011467828862</v>
      </c>
      <c r="D12" s="13">
        <f t="shared" si="1"/>
        <v>13029950</v>
      </c>
      <c r="E12" s="13">
        <f t="shared" si="2"/>
        <v>4560483</v>
      </c>
      <c r="F12" s="13">
        <v>4560483</v>
      </c>
      <c r="G12" s="13">
        <f t="shared" si="3"/>
        <v>4560483</v>
      </c>
      <c r="H12" s="13">
        <v>5000000</v>
      </c>
      <c r="I12" s="13">
        <f t="shared" si="4"/>
        <v>4560483</v>
      </c>
      <c r="J12" s="13">
        <f t="shared" si="5"/>
        <v>9120966</v>
      </c>
      <c r="K12" s="19">
        <f t="shared" si="6"/>
        <v>0.7</v>
      </c>
      <c r="M12" s="13">
        <f t="shared" si="10"/>
        <v>0</v>
      </c>
      <c r="N12" s="13">
        <f t="shared" si="7"/>
        <v>9120966</v>
      </c>
      <c r="O12" s="20">
        <f t="shared" si="8"/>
        <v>0.7</v>
      </c>
      <c r="P12" s="13">
        <f t="shared" si="9"/>
        <v>3908984</v>
      </c>
    </row>
    <row r="13" spans="1:16" ht="12">
      <c r="A13" s="11" t="s">
        <v>180</v>
      </c>
      <c r="B13" s="13">
        <f>'CHILD COUNT'!C13</f>
        <v>130180</v>
      </c>
      <c r="C13" s="27">
        <f t="shared" si="0"/>
        <v>0.002578041503</v>
      </c>
      <c r="D13" s="13">
        <f t="shared" si="1"/>
        <v>2929216</v>
      </c>
      <c r="E13" s="13">
        <f t="shared" si="2"/>
        <v>1025226</v>
      </c>
      <c r="F13" s="13">
        <f>'1ST. QTR. ESTIMATES'!C12</f>
        <v>700000</v>
      </c>
      <c r="G13" s="13">
        <f t="shared" si="3"/>
        <v>700000</v>
      </c>
      <c r="H13" s="13">
        <v>700000</v>
      </c>
      <c r="I13" s="13">
        <f t="shared" si="4"/>
        <v>700000</v>
      </c>
      <c r="J13" s="13">
        <f t="shared" si="5"/>
        <v>1400000</v>
      </c>
      <c r="K13" s="19">
        <f t="shared" si="6"/>
        <v>0.48</v>
      </c>
      <c r="M13" s="13">
        <f t="shared" si="10"/>
        <v>0</v>
      </c>
      <c r="N13" s="13">
        <f t="shared" si="7"/>
        <v>1400000</v>
      </c>
      <c r="O13" s="20">
        <f t="shared" si="8"/>
        <v>0.4779</v>
      </c>
      <c r="P13" s="13">
        <f t="shared" si="9"/>
        <v>1529216</v>
      </c>
    </row>
    <row r="14" spans="1:16" ht="12">
      <c r="A14" s="11" t="s">
        <v>252</v>
      </c>
      <c r="B14" s="13">
        <f>'CHILD COUNT'!C14</f>
        <v>79694</v>
      </c>
      <c r="C14" s="27">
        <f t="shared" si="0"/>
        <v>0.001578233519</v>
      </c>
      <c r="D14" s="13">
        <f t="shared" si="1"/>
        <v>1793217</v>
      </c>
      <c r="E14" s="13">
        <f t="shared" si="2"/>
        <v>627626</v>
      </c>
      <c r="F14" s="13">
        <f>'1ST. QTR. ESTIMATES'!C13</f>
        <v>387993</v>
      </c>
      <c r="G14" s="13">
        <f t="shared" si="3"/>
        <v>387993</v>
      </c>
      <c r="H14" s="13">
        <v>387993</v>
      </c>
      <c r="I14" s="13">
        <f t="shared" si="4"/>
        <v>387993</v>
      </c>
      <c r="J14" s="13">
        <f t="shared" si="5"/>
        <v>775986</v>
      </c>
      <c r="K14" s="19">
        <f t="shared" si="6"/>
        <v>0.43</v>
      </c>
      <c r="M14" s="13">
        <f t="shared" si="10"/>
        <v>0</v>
      </c>
      <c r="N14" s="13">
        <f t="shared" si="7"/>
        <v>775986</v>
      </c>
      <c r="O14" s="20">
        <f t="shared" si="8"/>
        <v>0.4327</v>
      </c>
      <c r="P14" s="13">
        <f t="shared" si="9"/>
        <v>1017231</v>
      </c>
    </row>
    <row r="15" spans="1:16" ht="12">
      <c r="A15" s="11" t="s">
        <v>182</v>
      </c>
      <c r="B15" s="13">
        <f>'CHILD COUNT'!C15</f>
        <v>2576353</v>
      </c>
      <c r="C15" s="27">
        <f t="shared" si="0"/>
        <v>0.051021239513</v>
      </c>
      <c r="D15" s="13">
        <f t="shared" si="1"/>
        <v>57971236</v>
      </c>
      <c r="E15" s="13">
        <f t="shared" si="2"/>
        <v>20289933</v>
      </c>
      <c r="F15" s="13">
        <f>'1ST. QTR. ESTIMATES'!C14</f>
        <v>10218702</v>
      </c>
      <c r="G15" s="13">
        <f t="shared" si="3"/>
        <v>10218702</v>
      </c>
      <c r="H15" s="13">
        <v>10218702</v>
      </c>
      <c r="I15" s="13">
        <f t="shared" si="4"/>
        <v>10218702</v>
      </c>
      <c r="J15" s="13">
        <f t="shared" si="5"/>
        <v>20437404</v>
      </c>
      <c r="K15" s="19">
        <f t="shared" si="6"/>
        <v>0.35</v>
      </c>
      <c r="M15" s="13">
        <f t="shared" si="10"/>
        <v>0</v>
      </c>
      <c r="N15" s="13">
        <f t="shared" si="7"/>
        <v>20437404</v>
      </c>
      <c r="O15" s="20">
        <f t="shared" si="8"/>
        <v>0.3525</v>
      </c>
      <c r="P15" s="13">
        <f t="shared" si="9"/>
        <v>37533832</v>
      </c>
    </row>
    <row r="16" spans="1:16" ht="12">
      <c r="A16" s="11" t="s">
        <v>183</v>
      </c>
      <c r="B16" s="13">
        <f>'CHILD COUNT'!C16</f>
        <v>1470973</v>
      </c>
      <c r="C16" s="27">
        <f t="shared" si="0"/>
        <v>0.029130660958</v>
      </c>
      <c r="D16" s="13">
        <f t="shared" si="1"/>
        <v>33098773</v>
      </c>
      <c r="E16" s="13">
        <f t="shared" si="2"/>
        <v>11584571</v>
      </c>
      <c r="F16" s="13">
        <f>'1ST. QTR. ESTIMATES'!C15</f>
        <v>6740821</v>
      </c>
      <c r="G16" s="13">
        <f t="shared" si="3"/>
        <v>6740821</v>
      </c>
      <c r="H16" s="13">
        <v>8031453</v>
      </c>
      <c r="I16" s="13">
        <f t="shared" si="4"/>
        <v>8031453</v>
      </c>
      <c r="J16" s="13">
        <f t="shared" si="5"/>
        <v>14772274</v>
      </c>
      <c r="K16" s="19">
        <f t="shared" si="6"/>
        <v>0.45</v>
      </c>
      <c r="M16" s="13">
        <f t="shared" si="10"/>
        <v>0</v>
      </c>
      <c r="N16" s="13">
        <f t="shared" si="7"/>
        <v>14772274</v>
      </c>
      <c r="O16" s="20">
        <f t="shared" si="8"/>
        <v>0.4463</v>
      </c>
      <c r="P16" s="13">
        <f t="shared" si="9"/>
        <v>18326499</v>
      </c>
    </row>
    <row r="17" spans="1:16" ht="12">
      <c r="A17" s="11" t="s">
        <v>184</v>
      </c>
      <c r="B17" s="13">
        <f>'CHILD COUNT'!C17</f>
        <v>219332</v>
      </c>
      <c r="C17" s="27">
        <f t="shared" si="0"/>
        <v>0.004343578114</v>
      </c>
      <c r="D17" s="13">
        <f t="shared" si="1"/>
        <v>4935250</v>
      </c>
      <c r="E17" s="13">
        <f t="shared" si="2"/>
        <v>1727338</v>
      </c>
      <c r="F17" s="13">
        <f>'1ST. QTR. ESTIMATES'!C16</f>
        <v>1285267</v>
      </c>
      <c r="G17" s="13">
        <f t="shared" si="3"/>
        <v>1285267</v>
      </c>
      <c r="H17" s="13">
        <v>1285267</v>
      </c>
      <c r="I17" s="13">
        <f t="shared" si="4"/>
        <v>1285267</v>
      </c>
      <c r="J17" s="13">
        <f t="shared" si="5"/>
        <v>2570534</v>
      </c>
      <c r="K17" s="19">
        <f t="shared" si="6"/>
        <v>0.52</v>
      </c>
      <c r="M17" s="13">
        <f t="shared" si="10"/>
        <v>0</v>
      </c>
      <c r="N17" s="13">
        <f t="shared" si="7"/>
        <v>2570534</v>
      </c>
      <c r="O17" s="20">
        <f t="shared" si="8"/>
        <v>0.5209</v>
      </c>
      <c r="P17" s="13">
        <f t="shared" si="9"/>
        <v>2364716</v>
      </c>
    </row>
    <row r="18" spans="1:16" ht="12">
      <c r="A18" s="11" t="s">
        <v>185</v>
      </c>
      <c r="B18" s="13">
        <f>'CHILD COUNT'!C18</f>
        <v>243809</v>
      </c>
      <c r="C18" s="27">
        <f t="shared" si="0"/>
        <v>0.004828312496</v>
      </c>
      <c r="D18" s="13">
        <f t="shared" si="1"/>
        <v>5486014</v>
      </c>
      <c r="E18" s="13">
        <f t="shared" si="2"/>
        <v>1920105</v>
      </c>
      <c r="F18" s="13">
        <f>'1ST. QTR. ESTIMATES'!C17</f>
        <v>0</v>
      </c>
      <c r="G18" s="13">
        <f t="shared" si="3"/>
        <v>0</v>
      </c>
      <c r="H18" s="13">
        <v>0</v>
      </c>
      <c r="I18" s="13">
        <f t="shared" si="4"/>
        <v>0</v>
      </c>
      <c r="J18" s="13">
        <f t="shared" si="5"/>
        <v>0</v>
      </c>
      <c r="K18" s="19">
        <f t="shared" si="6"/>
        <v>0</v>
      </c>
      <c r="M18" s="13">
        <f t="shared" si="10"/>
        <v>0</v>
      </c>
      <c r="N18" s="13">
        <f t="shared" si="7"/>
        <v>0</v>
      </c>
      <c r="O18" s="20">
        <f t="shared" si="8"/>
        <v>0</v>
      </c>
      <c r="P18" s="13">
        <f t="shared" si="9"/>
        <v>5486014</v>
      </c>
    </row>
    <row r="19" spans="1:16" ht="12">
      <c r="A19" s="11" t="s">
        <v>186</v>
      </c>
      <c r="B19" s="13">
        <f>'CHILD COUNT'!C19</f>
        <v>2322488</v>
      </c>
      <c r="C19" s="27">
        <f t="shared" si="0"/>
        <v>0.045993781331</v>
      </c>
      <c r="D19" s="13">
        <f t="shared" si="1"/>
        <v>52258949</v>
      </c>
      <c r="E19" s="13">
        <f t="shared" si="2"/>
        <v>18290632</v>
      </c>
      <c r="F19" s="13">
        <f>'1ST. QTR. ESTIMATES'!C18</f>
        <v>10811243</v>
      </c>
      <c r="G19" s="13">
        <f t="shared" si="3"/>
        <v>10811243</v>
      </c>
      <c r="H19" s="13">
        <v>10811243</v>
      </c>
      <c r="I19" s="13">
        <f t="shared" si="4"/>
        <v>10811243</v>
      </c>
      <c r="J19" s="13">
        <f t="shared" si="5"/>
        <v>21622486</v>
      </c>
      <c r="K19" s="19">
        <f t="shared" si="6"/>
        <v>0.41</v>
      </c>
      <c r="M19" s="13">
        <f t="shared" si="10"/>
        <v>0</v>
      </c>
      <c r="N19" s="13">
        <f t="shared" si="7"/>
        <v>21622486</v>
      </c>
      <c r="O19" s="20">
        <f t="shared" si="8"/>
        <v>0.4138</v>
      </c>
      <c r="P19" s="13">
        <f t="shared" si="9"/>
        <v>30636463</v>
      </c>
    </row>
    <row r="20" spans="1:16" ht="12">
      <c r="A20" s="11" t="s">
        <v>187</v>
      </c>
      <c r="B20" s="13">
        <f>'CHILD COUNT'!C20</f>
        <v>1081443</v>
      </c>
      <c r="C20" s="27">
        <f t="shared" si="0"/>
        <v>0.021416538154</v>
      </c>
      <c r="D20" s="13">
        <f t="shared" si="1"/>
        <v>24333850</v>
      </c>
      <c r="E20" s="13">
        <f t="shared" si="2"/>
        <v>8516848</v>
      </c>
      <c r="F20" s="13">
        <f>'1ST. QTR. ESTIMATES'!C19</f>
        <v>7246166</v>
      </c>
      <c r="G20" s="13">
        <f t="shared" si="3"/>
        <v>7246166</v>
      </c>
      <c r="I20" s="13">
        <f t="shared" si="4"/>
        <v>0</v>
      </c>
      <c r="J20" s="13">
        <f t="shared" si="5"/>
        <v>7246166</v>
      </c>
      <c r="K20" s="19">
        <f t="shared" si="6"/>
        <v>0.3</v>
      </c>
      <c r="M20" s="13">
        <f t="shared" si="10"/>
        <v>0</v>
      </c>
      <c r="N20" s="13">
        <f t="shared" si="7"/>
        <v>7246166</v>
      </c>
      <c r="O20" s="20">
        <f t="shared" si="8"/>
        <v>0.2978</v>
      </c>
      <c r="P20" s="13">
        <f t="shared" si="9"/>
        <v>17087684</v>
      </c>
    </row>
    <row r="21" spans="1:16" ht="12">
      <c r="A21" s="11" t="s">
        <v>188</v>
      </c>
      <c r="B21" s="13">
        <f>'CHILD COUNT'!C21</f>
        <v>499645</v>
      </c>
      <c r="C21" s="27">
        <f t="shared" si="0"/>
        <v>0.009894803708</v>
      </c>
      <c r="D21" s="13">
        <f t="shared" si="1"/>
        <v>11242651</v>
      </c>
      <c r="E21" s="13">
        <f t="shared" si="2"/>
        <v>3934928</v>
      </c>
      <c r="F21" s="13">
        <f>'1ST. QTR. ESTIMATES'!C20</f>
        <v>2935000</v>
      </c>
      <c r="G21" s="13">
        <f t="shared" si="3"/>
        <v>2935000</v>
      </c>
      <c r="I21" s="13">
        <f t="shared" si="4"/>
        <v>0</v>
      </c>
      <c r="J21" s="13">
        <f t="shared" si="5"/>
        <v>2935000</v>
      </c>
      <c r="K21" s="19">
        <f t="shared" si="6"/>
        <v>0.26</v>
      </c>
      <c r="M21" s="13">
        <f t="shared" si="10"/>
        <v>0</v>
      </c>
      <c r="N21" s="13">
        <f t="shared" si="7"/>
        <v>2935000</v>
      </c>
      <c r="O21" s="20">
        <f t="shared" si="8"/>
        <v>0.2611</v>
      </c>
      <c r="P21" s="13">
        <f t="shared" si="9"/>
        <v>8307651</v>
      </c>
    </row>
    <row r="22" spans="1:16" ht="12">
      <c r="A22" s="11" t="s">
        <v>189</v>
      </c>
      <c r="B22" s="13">
        <f>'CHILD COUNT'!C22</f>
        <v>489576</v>
      </c>
      <c r="C22" s="27">
        <f t="shared" si="0"/>
        <v>0.009695400574</v>
      </c>
      <c r="D22" s="13">
        <f t="shared" si="1"/>
        <v>11016086</v>
      </c>
      <c r="E22" s="13">
        <f t="shared" si="2"/>
        <v>3855630</v>
      </c>
      <c r="F22" s="13">
        <f>'1ST. QTR. ESTIMATES'!C21</f>
        <v>1951447</v>
      </c>
      <c r="G22" s="13">
        <f t="shared" si="3"/>
        <v>1951447</v>
      </c>
      <c r="H22" s="13">
        <v>1999076</v>
      </c>
      <c r="I22" s="13">
        <f t="shared" si="4"/>
        <v>1999076</v>
      </c>
      <c r="J22" s="13">
        <f t="shared" si="5"/>
        <v>3950523</v>
      </c>
      <c r="K22" s="19">
        <f t="shared" si="6"/>
        <v>0.36</v>
      </c>
      <c r="M22" s="13">
        <f t="shared" si="10"/>
        <v>0</v>
      </c>
      <c r="N22" s="13">
        <f t="shared" si="7"/>
        <v>3950523</v>
      </c>
      <c r="O22" s="20">
        <f t="shared" si="8"/>
        <v>0.3586</v>
      </c>
      <c r="P22" s="13">
        <f t="shared" si="9"/>
        <v>7065563</v>
      </c>
    </row>
    <row r="23" spans="1:16" ht="12">
      <c r="A23" s="11" t="s">
        <v>190</v>
      </c>
      <c r="B23" s="13">
        <f>'CHILD COUNT'!C23</f>
        <v>698781</v>
      </c>
      <c r="C23" s="27">
        <f aca="true" t="shared" si="11" ref="C23:C38">B23/$B$58</f>
        <v>0.013838426942</v>
      </c>
      <c r="D23" s="13">
        <f t="shared" si="1"/>
        <v>15723466</v>
      </c>
      <c r="E23" s="13">
        <f aca="true" t="shared" si="12" ref="E23:E38">ROUND(D23*0.35,0)</f>
        <v>5503213</v>
      </c>
      <c r="F23" s="13">
        <f>'1ST. QTR. ESTIMATES'!C22</f>
        <v>3851000</v>
      </c>
      <c r="G23" s="13">
        <f aca="true" t="shared" si="13" ref="G23:G38">IF(F23&lt;E23,F23,E23)</f>
        <v>3851000</v>
      </c>
      <c r="H23" s="13">
        <v>3857000</v>
      </c>
      <c r="I23" s="13">
        <f aca="true" t="shared" si="14" ref="I23:I38">IF(H23&lt;E23,H23,E23)</f>
        <v>3857000</v>
      </c>
      <c r="J23" s="13">
        <f aca="true" t="shared" si="15" ref="J23:J38">I23+G23</f>
        <v>7708000</v>
      </c>
      <c r="K23" s="19">
        <f aca="true" t="shared" si="16" ref="K23:K38">J23/D23</f>
        <v>0.49</v>
      </c>
      <c r="M23" s="13">
        <f t="shared" si="10"/>
        <v>0</v>
      </c>
      <c r="N23" s="13">
        <f t="shared" si="7"/>
        <v>7708000</v>
      </c>
      <c r="O23" s="20">
        <f t="shared" si="8"/>
        <v>0.4902</v>
      </c>
      <c r="P23" s="13">
        <f t="shared" si="9"/>
        <v>8015466</v>
      </c>
    </row>
    <row r="24" spans="1:16" ht="12">
      <c r="A24" s="11" t="s">
        <v>191</v>
      </c>
      <c r="B24" s="13">
        <f>'CHILD COUNT'!C24</f>
        <v>835164</v>
      </c>
      <c r="C24" s="27">
        <f t="shared" si="11"/>
        <v>0.016539310598</v>
      </c>
      <c r="D24" s="13">
        <f t="shared" si="1"/>
        <v>18792258</v>
      </c>
      <c r="E24" s="13">
        <f t="shared" si="12"/>
        <v>6577290</v>
      </c>
      <c r="F24" s="13">
        <f>'1ST. QTR. ESTIMATES'!C23</f>
        <v>6901129</v>
      </c>
      <c r="G24" s="13">
        <f t="shared" si="13"/>
        <v>6577290</v>
      </c>
      <c r="H24" s="13">
        <v>8550478</v>
      </c>
      <c r="I24" s="13">
        <f t="shared" si="14"/>
        <v>6577290</v>
      </c>
      <c r="J24" s="13">
        <f t="shared" si="15"/>
        <v>13154580</v>
      </c>
      <c r="K24" s="19">
        <f t="shared" si="16"/>
        <v>0.7</v>
      </c>
      <c r="M24" s="13">
        <f t="shared" si="10"/>
        <v>0</v>
      </c>
      <c r="N24" s="13">
        <f t="shared" si="7"/>
        <v>13154580</v>
      </c>
      <c r="O24" s="20">
        <f t="shared" si="8"/>
        <v>0.7</v>
      </c>
      <c r="P24" s="13">
        <f t="shared" si="9"/>
        <v>5637678</v>
      </c>
    </row>
    <row r="25" spans="1:16" ht="12">
      <c r="A25" s="11" t="s">
        <v>192</v>
      </c>
      <c r="B25" s="13">
        <f>'CHILD COUNT'!C25</f>
        <v>200472</v>
      </c>
      <c r="C25" s="27">
        <f t="shared" si="11"/>
        <v>0.003970080935</v>
      </c>
      <c r="D25" s="13">
        <f t="shared" si="1"/>
        <v>4510876</v>
      </c>
      <c r="E25" s="13">
        <f t="shared" si="12"/>
        <v>1578807</v>
      </c>
      <c r="F25" s="13">
        <f>'1ST. QTR. ESTIMATES'!C24</f>
        <v>1189020</v>
      </c>
      <c r="G25" s="13">
        <f t="shared" si="13"/>
        <v>1189020</v>
      </c>
      <c r="H25" s="13">
        <v>964961</v>
      </c>
      <c r="I25" s="13">
        <f t="shared" si="14"/>
        <v>964961</v>
      </c>
      <c r="J25" s="13">
        <f t="shared" si="15"/>
        <v>2153981</v>
      </c>
      <c r="K25" s="19">
        <f t="shared" si="16"/>
        <v>0.48</v>
      </c>
      <c r="M25" s="13">
        <f t="shared" si="10"/>
        <v>0</v>
      </c>
      <c r="N25" s="13">
        <f t="shared" si="7"/>
        <v>2153981</v>
      </c>
      <c r="O25" s="20">
        <f t="shared" si="8"/>
        <v>0.4775</v>
      </c>
      <c r="P25" s="13">
        <f t="shared" si="9"/>
        <v>2356895</v>
      </c>
    </row>
    <row r="26" spans="1:16" ht="12">
      <c r="A26" s="11" t="s">
        <v>193</v>
      </c>
      <c r="B26" s="13">
        <f>'CHILD COUNT'!C26</f>
        <v>939408</v>
      </c>
      <c r="C26" s="27">
        <f t="shared" si="11"/>
        <v>0.018603724167</v>
      </c>
      <c r="D26" s="13">
        <f t="shared" si="1"/>
        <v>21137881</v>
      </c>
      <c r="E26" s="13">
        <f t="shared" si="12"/>
        <v>7398258</v>
      </c>
      <c r="F26" s="13">
        <f>'1ST. QTR. ESTIMATES'!C25</f>
        <v>4349179</v>
      </c>
      <c r="G26" s="13">
        <f t="shared" si="13"/>
        <v>4349179</v>
      </c>
      <c r="H26" s="13">
        <v>4349179</v>
      </c>
      <c r="I26" s="13">
        <f t="shared" si="14"/>
        <v>4349179</v>
      </c>
      <c r="J26" s="13">
        <f t="shared" si="15"/>
        <v>8698358</v>
      </c>
      <c r="K26" s="19">
        <f t="shared" si="16"/>
        <v>0.41</v>
      </c>
      <c r="M26" s="13">
        <f t="shared" si="10"/>
        <v>0</v>
      </c>
      <c r="N26" s="13">
        <f t="shared" si="7"/>
        <v>8698358</v>
      </c>
      <c r="O26" s="20">
        <f t="shared" si="8"/>
        <v>0.4115</v>
      </c>
      <c r="P26" s="13">
        <f t="shared" si="9"/>
        <v>12439523</v>
      </c>
    </row>
    <row r="27" spans="1:16" ht="12">
      <c r="A27" s="11" t="s">
        <v>194</v>
      </c>
      <c r="B27" s="13">
        <f>'CHILD COUNT'!C27</f>
        <v>1068349</v>
      </c>
      <c r="C27" s="27">
        <f t="shared" si="11"/>
        <v>0.021157228925</v>
      </c>
      <c r="D27" s="13">
        <f t="shared" si="1"/>
        <v>24039218</v>
      </c>
      <c r="E27" s="13">
        <f t="shared" si="12"/>
        <v>8413726</v>
      </c>
      <c r="F27" s="13">
        <f>'1ST. QTR. ESTIMATES'!C26</f>
        <v>5946446</v>
      </c>
      <c r="G27" s="13">
        <f t="shared" si="13"/>
        <v>5946446</v>
      </c>
      <c r="H27" s="13">
        <v>6009805</v>
      </c>
      <c r="I27" s="13">
        <f t="shared" si="14"/>
        <v>6009805</v>
      </c>
      <c r="J27" s="13">
        <f t="shared" si="15"/>
        <v>11956251</v>
      </c>
      <c r="K27" s="19">
        <f t="shared" si="16"/>
        <v>0.5</v>
      </c>
      <c r="M27" s="13">
        <f t="shared" si="10"/>
        <v>0</v>
      </c>
      <c r="N27" s="13">
        <f t="shared" si="7"/>
        <v>11956251</v>
      </c>
      <c r="O27" s="20">
        <f t="shared" si="8"/>
        <v>0.4974</v>
      </c>
      <c r="P27" s="13">
        <f t="shared" si="9"/>
        <v>12082967</v>
      </c>
    </row>
    <row r="28" spans="1:16" ht="12">
      <c r="A28" s="11" t="s">
        <v>195</v>
      </c>
      <c r="B28" s="13">
        <f>'CHILD COUNT'!C28</f>
        <v>1819105</v>
      </c>
      <c r="C28" s="27">
        <f t="shared" si="11"/>
        <v>0.036024951513</v>
      </c>
      <c r="D28" s="13">
        <f t="shared" si="1"/>
        <v>40932188</v>
      </c>
      <c r="E28" s="13">
        <f t="shared" si="12"/>
        <v>14326266</v>
      </c>
      <c r="F28" s="13">
        <f>'1ST. QTR. ESTIMATES'!C27</f>
        <v>7654254</v>
      </c>
      <c r="G28" s="13">
        <f t="shared" si="13"/>
        <v>7654254</v>
      </c>
      <c r="H28" s="13">
        <v>7654254</v>
      </c>
      <c r="I28" s="13">
        <f t="shared" si="14"/>
        <v>7654254</v>
      </c>
      <c r="J28" s="13">
        <f t="shared" si="15"/>
        <v>15308508</v>
      </c>
      <c r="K28" s="19">
        <f t="shared" si="16"/>
        <v>0.37</v>
      </c>
      <c r="M28" s="13">
        <f t="shared" si="10"/>
        <v>0</v>
      </c>
      <c r="N28" s="13">
        <f t="shared" si="7"/>
        <v>15308508</v>
      </c>
      <c r="O28" s="20">
        <f t="shared" si="8"/>
        <v>0.374</v>
      </c>
      <c r="P28" s="13">
        <f t="shared" si="9"/>
        <v>25623680</v>
      </c>
    </row>
    <row r="29" spans="1:16" ht="12">
      <c r="A29" s="11" t="s">
        <v>196</v>
      </c>
      <c r="B29" s="13">
        <f>'CHILD COUNT'!C29</f>
        <v>882041</v>
      </c>
      <c r="C29" s="27">
        <f t="shared" si="11"/>
        <v>0.017467647144</v>
      </c>
      <c r="D29" s="13">
        <f t="shared" si="1"/>
        <v>19847050</v>
      </c>
      <c r="E29" s="13">
        <f t="shared" si="12"/>
        <v>6946468</v>
      </c>
      <c r="F29" s="13">
        <f>'1ST. QTR. ESTIMATES'!C28</f>
        <v>7004934</v>
      </c>
      <c r="G29" s="13">
        <f t="shared" si="13"/>
        <v>6946468</v>
      </c>
      <c r="H29" s="13">
        <v>7004934</v>
      </c>
      <c r="I29" s="13">
        <f t="shared" si="14"/>
        <v>6946468</v>
      </c>
      <c r="J29" s="13">
        <f t="shared" si="15"/>
        <v>13892936</v>
      </c>
      <c r="K29" s="19">
        <f t="shared" si="16"/>
        <v>0.7</v>
      </c>
      <c r="M29" s="13">
        <f t="shared" si="10"/>
        <v>0</v>
      </c>
      <c r="N29" s="13">
        <f t="shared" si="7"/>
        <v>13892936</v>
      </c>
      <c r="O29" s="20">
        <f t="shared" si="8"/>
        <v>0.7</v>
      </c>
      <c r="P29" s="13">
        <f t="shared" si="9"/>
        <v>5954114</v>
      </c>
    </row>
    <row r="30" spans="1:16" ht="12">
      <c r="A30" s="11" t="s">
        <v>197</v>
      </c>
      <c r="B30" s="13">
        <f>'CHILD COUNT'!C30</f>
        <v>533464</v>
      </c>
      <c r="C30" s="27">
        <f t="shared" si="11"/>
        <v>0.010564543956</v>
      </c>
      <c r="D30" s="13">
        <f t="shared" si="1"/>
        <v>12003622</v>
      </c>
      <c r="E30" s="13">
        <f t="shared" si="12"/>
        <v>4201268</v>
      </c>
      <c r="F30" s="13">
        <f>'1ST. QTR. ESTIMATES'!C29</f>
        <v>4012333</v>
      </c>
      <c r="G30" s="13">
        <f t="shared" si="13"/>
        <v>4012333</v>
      </c>
      <c r="H30" s="13">
        <v>3009250</v>
      </c>
      <c r="I30" s="13">
        <f t="shared" si="14"/>
        <v>3009250</v>
      </c>
      <c r="J30" s="13">
        <f t="shared" si="15"/>
        <v>7021583</v>
      </c>
      <c r="K30" s="19">
        <f t="shared" si="16"/>
        <v>0.58</v>
      </c>
      <c r="M30" s="13">
        <f t="shared" si="10"/>
        <v>0</v>
      </c>
      <c r="N30" s="13">
        <f t="shared" si="7"/>
        <v>7021583</v>
      </c>
      <c r="O30" s="20">
        <f t="shared" si="8"/>
        <v>0.585</v>
      </c>
      <c r="P30" s="13">
        <f t="shared" si="9"/>
        <v>4982039</v>
      </c>
    </row>
    <row r="31" spans="1:16" ht="12">
      <c r="A31" s="11" t="s">
        <v>198</v>
      </c>
      <c r="B31" s="13">
        <f>'CHILD COUNT'!C31</f>
        <v>994678</v>
      </c>
      <c r="C31" s="27">
        <f t="shared" si="11"/>
        <v>0.019698272898</v>
      </c>
      <c r="D31" s="13">
        <f t="shared" si="1"/>
        <v>22381527</v>
      </c>
      <c r="E31" s="13">
        <f t="shared" si="12"/>
        <v>7833534</v>
      </c>
      <c r="F31" s="13">
        <f>'1ST. QTR. ESTIMATES'!C30</f>
        <v>3494695</v>
      </c>
      <c r="G31" s="13">
        <f t="shared" si="13"/>
        <v>3494695</v>
      </c>
      <c r="H31" s="13">
        <v>3494695</v>
      </c>
      <c r="I31" s="13">
        <f t="shared" si="14"/>
        <v>3494695</v>
      </c>
      <c r="J31" s="13">
        <f t="shared" si="15"/>
        <v>6989390</v>
      </c>
      <c r="K31" s="19">
        <f t="shared" si="16"/>
        <v>0.31</v>
      </c>
      <c r="M31" s="13">
        <f t="shared" si="10"/>
        <v>0</v>
      </c>
      <c r="N31" s="13">
        <f t="shared" si="7"/>
        <v>6989390</v>
      </c>
      <c r="O31" s="20">
        <f t="shared" si="8"/>
        <v>0.3123</v>
      </c>
      <c r="P31" s="13">
        <f t="shared" si="9"/>
        <v>15392137</v>
      </c>
    </row>
    <row r="32" spans="1:16" ht="12">
      <c r="A32" s="11" t="s">
        <v>199</v>
      </c>
      <c r="B32" s="13">
        <f>'CHILD COUNT'!C32</f>
        <v>151995</v>
      </c>
      <c r="C32" s="27">
        <f t="shared" si="11"/>
        <v>0.003010058521</v>
      </c>
      <c r="D32" s="13">
        <f t="shared" si="1"/>
        <v>3420082</v>
      </c>
      <c r="E32" s="13">
        <f t="shared" si="12"/>
        <v>1197029</v>
      </c>
      <c r="F32" s="13">
        <f>'1ST. QTR. ESTIMATES'!C31</f>
        <v>941835</v>
      </c>
      <c r="G32" s="13">
        <f t="shared" si="13"/>
        <v>941835</v>
      </c>
      <c r="H32" s="13">
        <v>1197029</v>
      </c>
      <c r="I32" s="13">
        <f t="shared" si="14"/>
        <v>1197029</v>
      </c>
      <c r="J32" s="13">
        <f t="shared" si="15"/>
        <v>2138864</v>
      </c>
      <c r="K32" s="19">
        <f t="shared" si="16"/>
        <v>0.63</v>
      </c>
      <c r="M32" s="13">
        <f t="shared" si="10"/>
        <v>0</v>
      </c>
      <c r="N32" s="13">
        <f t="shared" si="7"/>
        <v>2138864</v>
      </c>
      <c r="O32" s="20">
        <f t="shared" si="8"/>
        <v>0.6254</v>
      </c>
      <c r="P32" s="13">
        <f t="shared" si="9"/>
        <v>1281218</v>
      </c>
    </row>
    <row r="33" spans="1:16" ht="12">
      <c r="A33" s="11" t="s">
        <v>200</v>
      </c>
      <c r="B33" s="13">
        <f>'CHILD COUNT'!C33</f>
        <v>310669</v>
      </c>
      <c r="C33" s="27">
        <f t="shared" si="11"/>
        <v>0.00615238574</v>
      </c>
      <c r="D33" s="13">
        <f t="shared" si="1"/>
        <v>6990450</v>
      </c>
      <c r="E33" s="13">
        <f t="shared" si="12"/>
        <v>2446658</v>
      </c>
      <c r="F33" s="13">
        <f>'1ST. QTR. ESTIMATES'!C32</f>
        <v>1852747</v>
      </c>
      <c r="G33" s="13">
        <f t="shared" si="13"/>
        <v>1852747</v>
      </c>
      <c r="H33" s="13">
        <v>2069869</v>
      </c>
      <c r="I33" s="13">
        <f t="shared" si="14"/>
        <v>2069869</v>
      </c>
      <c r="J33" s="13">
        <f t="shared" si="15"/>
        <v>3922616</v>
      </c>
      <c r="K33" s="19">
        <f t="shared" si="16"/>
        <v>0.56</v>
      </c>
      <c r="M33" s="13">
        <f t="shared" si="10"/>
        <v>0</v>
      </c>
      <c r="N33" s="13">
        <f t="shared" si="7"/>
        <v>3922616</v>
      </c>
      <c r="O33" s="20">
        <f t="shared" si="8"/>
        <v>0.5611</v>
      </c>
      <c r="P33" s="13">
        <f t="shared" si="9"/>
        <v>3067834</v>
      </c>
    </row>
    <row r="34" spans="1:16" ht="12">
      <c r="A34" s="11" t="s">
        <v>201</v>
      </c>
      <c r="B34" s="13">
        <f>'CHILD COUNT'!C34</f>
        <v>345934</v>
      </c>
      <c r="C34" s="27">
        <f t="shared" si="11"/>
        <v>0.006850762093</v>
      </c>
      <c r="D34" s="13">
        <f t="shared" si="1"/>
        <v>7783957</v>
      </c>
      <c r="E34" s="13">
        <f t="shared" si="12"/>
        <v>2724385</v>
      </c>
      <c r="F34" s="13">
        <f>'1ST. QTR. ESTIMATES'!C33</f>
        <v>2460543</v>
      </c>
      <c r="G34" s="13">
        <f t="shared" si="13"/>
        <v>2460543</v>
      </c>
      <c r="H34" s="13">
        <v>2724385</v>
      </c>
      <c r="I34" s="13">
        <f t="shared" si="14"/>
        <v>2724385</v>
      </c>
      <c r="J34" s="13">
        <f t="shared" si="15"/>
        <v>5184928</v>
      </c>
      <c r="K34" s="19">
        <f t="shared" si="16"/>
        <v>0.67</v>
      </c>
      <c r="M34" s="13">
        <f t="shared" si="10"/>
        <v>0</v>
      </c>
      <c r="N34" s="13">
        <f t="shared" si="7"/>
        <v>5184928</v>
      </c>
      <c r="O34" s="20">
        <f t="shared" si="8"/>
        <v>0.6661</v>
      </c>
      <c r="P34" s="13">
        <f t="shared" si="9"/>
        <v>2599029</v>
      </c>
    </row>
    <row r="35" spans="1:16" ht="12">
      <c r="A35" s="11" t="s">
        <v>202</v>
      </c>
      <c r="B35" s="13">
        <f>'CHILD COUNT'!C35</f>
        <v>211918</v>
      </c>
      <c r="C35" s="27">
        <f t="shared" si="11"/>
        <v>0.004196753719</v>
      </c>
      <c r="D35" s="13">
        <f t="shared" si="1"/>
        <v>4768426</v>
      </c>
      <c r="E35" s="13">
        <f t="shared" si="12"/>
        <v>1668949</v>
      </c>
      <c r="F35" s="13">
        <f>'1ST. QTR. ESTIMATES'!C34</f>
        <v>875845</v>
      </c>
      <c r="G35" s="13">
        <f t="shared" si="13"/>
        <v>875845</v>
      </c>
      <c r="H35" s="13">
        <v>1311386</v>
      </c>
      <c r="I35" s="13">
        <f t="shared" si="14"/>
        <v>1311386</v>
      </c>
      <c r="J35" s="13">
        <f t="shared" si="15"/>
        <v>2187231</v>
      </c>
      <c r="K35" s="19">
        <f t="shared" si="16"/>
        <v>0.46</v>
      </c>
      <c r="M35" s="13">
        <f t="shared" si="10"/>
        <v>0</v>
      </c>
      <c r="N35" s="13">
        <f t="shared" si="7"/>
        <v>2187231</v>
      </c>
      <c r="O35" s="20">
        <f t="shared" si="8"/>
        <v>0.4587</v>
      </c>
      <c r="P35" s="13">
        <f t="shared" si="9"/>
        <v>2581195</v>
      </c>
    </row>
    <row r="36" spans="1:16" ht="12">
      <c r="A36" s="11" t="s">
        <v>203</v>
      </c>
      <c r="B36" s="13">
        <f>'CHILD COUNT'!C36</f>
        <v>1466838</v>
      </c>
      <c r="C36" s="27">
        <f t="shared" si="11"/>
        <v>0.02904877279</v>
      </c>
      <c r="D36" s="13">
        <f t="shared" si="1"/>
        <v>33005730</v>
      </c>
      <c r="E36" s="13">
        <f t="shared" si="12"/>
        <v>11552006</v>
      </c>
      <c r="F36" s="13">
        <f>'1ST. QTR. ESTIMATES'!C35</f>
        <v>7456672</v>
      </c>
      <c r="G36" s="13">
        <f t="shared" si="13"/>
        <v>7456672</v>
      </c>
      <c r="H36" s="13">
        <v>8329819</v>
      </c>
      <c r="I36" s="13">
        <f t="shared" si="14"/>
        <v>8329819</v>
      </c>
      <c r="J36" s="13">
        <f t="shared" si="15"/>
        <v>15786491</v>
      </c>
      <c r="K36" s="19">
        <f t="shared" si="16"/>
        <v>0.48</v>
      </c>
      <c r="M36" s="13">
        <f t="shared" si="10"/>
        <v>0</v>
      </c>
      <c r="N36" s="13">
        <f t="shared" si="7"/>
        <v>15786491</v>
      </c>
      <c r="O36" s="20">
        <f t="shared" si="8"/>
        <v>0.4783</v>
      </c>
      <c r="P36" s="13">
        <f t="shared" si="9"/>
        <v>17219239</v>
      </c>
    </row>
    <row r="37" spans="1:16" ht="12">
      <c r="A37" s="11" t="s">
        <v>204</v>
      </c>
      <c r="B37" s="13">
        <f>'CHILD COUNT'!C37</f>
        <v>358464</v>
      </c>
      <c r="C37" s="27">
        <f t="shared" si="11"/>
        <v>0.007098902053</v>
      </c>
      <c r="D37" s="13">
        <f t="shared" si="1"/>
        <v>8065898</v>
      </c>
      <c r="E37" s="13">
        <f t="shared" si="12"/>
        <v>2823064</v>
      </c>
      <c r="F37" s="13">
        <f>'1ST. QTR. ESTIMATES'!C36</f>
        <v>2846877</v>
      </c>
      <c r="G37" s="13">
        <f t="shared" si="13"/>
        <v>2823064</v>
      </c>
      <c r="H37" s="13">
        <v>3253574</v>
      </c>
      <c r="I37" s="13">
        <f t="shared" si="14"/>
        <v>2823064</v>
      </c>
      <c r="J37" s="13">
        <f t="shared" si="15"/>
        <v>5646128</v>
      </c>
      <c r="K37" s="19">
        <f t="shared" si="16"/>
        <v>0.7</v>
      </c>
      <c r="M37" s="13">
        <f t="shared" si="10"/>
        <v>0</v>
      </c>
      <c r="N37" s="13">
        <f t="shared" si="7"/>
        <v>5646128</v>
      </c>
      <c r="O37" s="20">
        <f t="shared" si="8"/>
        <v>0.7</v>
      </c>
      <c r="P37" s="13">
        <f t="shared" si="9"/>
        <v>2419770</v>
      </c>
    </row>
    <row r="38" spans="1:16" ht="12">
      <c r="A38" s="11" t="s">
        <v>205</v>
      </c>
      <c r="B38" s="13">
        <f>'CHILD COUNT'!C38</f>
        <v>3323717</v>
      </c>
      <c r="C38" s="27">
        <f t="shared" si="11"/>
        <v>0.065821788059</v>
      </c>
      <c r="D38" s="13">
        <f t="shared" si="1"/>
        <v>74787882</v>
      </c>
      <c r="E38" s="13">
        <f t="shared" si="12"/>
        <v>26175759</v>
      </c>
      <c r="F38" s="13">
        <f>'1ST. QTR. ESTIMATES'!C37</f>
        <v>26677368</v>
      </c>
      <c r="G38" s="13">
        <f t="shared" si="13"/>
        <v>26175759</v>
      </c>
      <c r="H38" s="13">
        <v>26175759</v>
      </c>
      <c r="I38" s="13">
        <f t="shared" si="14"/>
        <v>26175759</v>
      </c>
      <c r="J38" s="13">
        <f t="shared" si="15"/>
        <v>52351518</v>
      </c>
      <c r="K38" s="19">
        <f t="shared" si="16"/>
        <v>0.7</v>
      </c>
      <c r="M38" s="13">
        <f t="shared" si="10"/>
        <v>0</v>
      </c>
      <c r="N38" s="13">
        <f t="shared" si="7"/>
        <v>52351518</v>
      </c>
      <c r="O38" s="20">
        <f t="shared" si="8"/>
        <v>0.7</v>
      </c>
      <c r="P38" s="13">
        <f t="shared" si="9"/>
        <v>22436364</v>
      </c>
    </row>
    <row r="39" spans="1:16" ht="12">
      <c r="A39" s="11" t="s">
        <v>206</v>
      </c>
      <c r="B39" s="13">
        <f>'CHILD COUNT'!C39</f>
        <v>1401564</v>
      </c>
      <c r="C39" s="27">
        <f aca="true" t="shared" si="17" ref="C39:C53">B39/$B$58</f>
        <v>0.027756108164</v>
      </c>
      <c r="D39" s="13">
        <f t="shared" si="1"/>
        <v>31536982</v>
      </c>
      <c r="E39" s="13">
        <f aca="true" t="shared" si="18" ref="E39:E44">ROUND(D39*0.35,0)</f>
        <v>11037944</v>
      </c>
      <c r="F39" s="13">
        <f>'1ST. QTR. ESTIMATES'!C38</f>
        <v>10603632</v>
      </c>
      <c r="G39" s="13">
        <f aca="true" t="shared" si="19" ref="G39:G44">IF(F39&lt;E39,F39,E39)</f>
        <v>10603632</v>
      </c>
      <c r="H39" s="13">
        <v>10603632</v>
      </c>
      <c r="I39" s="13">
        <f aca="true" t="shared" si="20" ref="I39:I54">IF(H39&lt;E39,H39,E39)</f>
        <v>10603632</v>
      </c>
      <c r="J39" s="13">
        <f aca="true" t="shared" si="21" ref="J39:J54">I39+G39</f>
        <v>21207264</v>
      </c>
      <c r="K39" s="19">
        <f aca="true" t="shared" si="22" ref="K39:K54">J39/D39</f>
        <v>0.67</v>
      </c>
      <c r="M39" s="13">
        <f t="shared" si="10"/>
        <v>0</v>
      </c>
      <c r="N39" s="13">
        <f t="shared" si="7"/>
        <v>21207264</v>
      </c>
      <c r="O39" s="20">
        <f t="shared" si="8"/>
        <v>0.6725</v>
      </c>
      <c r="P39" s="13">
        <f t="shared" si="9"/>
        <v>10329718</v>
      </c>
    </row>
    <row r="40" spans="1:16" ht="12">
      <c r="A40" s="11" t="s">
        <v>207</v>
      </c>
      <c r="B40" s="13">
        <f>'CHILD COUNT'!C40</f>
        <v>110820</v>
      </c>
      <c r="C40" s="27">
        <f t="shared" si="17"/>
        <v>0.00219464249</v>
      </c>
      <c r="D40" s="13">
        <f t="shared" si="1"/>
        <v>2493592</v>
      </c>
      <c r="E40" s="13">
        <f t="shared" si="18"/>
        <v>872757</v>
      </c>
      <c r="F40" s="13">
        <f>'1ST. QTR. ESTIMATES'!C39</f>
        <v>1007800</v>
      </c>
      <c r="G40" s="13">
        <f t="shared" si="19"/>
        <v>872757</v>
      </c>
      <c r="H40" s="13">
        <v>1950200</v>
      </c>
      <c r="I40" s="13">
        <f t="shared" si="20"/>
        <v>872757</v>
      </c>
      <c r="J40" s="13">
        <f t="shared" si="21"/>
        <v>1745514</v>
      </c>
      <c r="K40" s="19">
        <f t="shared" si="22"/>
        <v>0.7</v>
      </c>
      <c r="M40" s="13">
        <f t="shared" si="10"/>
        <v>0</v>
      </c>
      <c r="N40" s="13">
        <f t="shared" si="7"/>
        <v>1745514</v>
      </c>
      <c r="O40" s="20">
        <f t="shared" si="8"/>
        <v>0.7</v>
      </c>
      <c r="P40" s="13">
        <f t="shared" si="9"/>
        <v>748078</v>
      </c>
    </row>
    <row r="41" spans="1:16" ht="12">
      <c r="A41" s="11" t="s">
        <v>208</v>
      </c>
      <c r="B41" s="13">
        <f>'CHILD COUNT'!C41</f>
        <v>2018668</v>
      </c>
      <c r="C41" s="27">
        <f t="shared" si="17"/>
        <v>0.039977030914</v>
      </c>
      <c r="D41" s="13">
        <f t="shared" si="1"/>
        <v>45422611</v>
      </c>
      <c r="E41" s="13">
        <f t="shared" si="18"/>
        <v>15897914</v>
      </c>
      <c r="F41" s="13">
        <f>'1ST. QTR. ESTIMATES'!C40</f>
        <v>1660987</v>
      </c>
      <c r="G41" s="13">
        <f t="shared" si="19"/>
        <v>1660987</v>
      </c>
      <c r="H41" s="13">
        <v>45422611</v>
      </c>
      <c r="I41" s="13">
        <f t="shared" si="20"/>
        <v>15897914</v>
      </c>
      <c r="J41" s="13">
        <f t="shared" si="21"/>
        <v>17558901</v>
      </c>
      <c r="K41" s="19">
        <f t="shared" si="22"/>
        <v>0.39</v>
      </c>
      <c r="M41" s="13">
        <f t="shared" si="10"/>
        <v>0</v>
      </c>
      <c r="N41" s="13">
        <f t="shared" si="7"/>
        <v>17558901</v>
      </c>
      <c r="O41" s="20">
        <f t="shared" si="8"/>
        <v>0.3866</v>
      </c>
      <c r="P41" s="13">
        <f t="shared" si="9"/>
        <v>27863710</v>
      </c>
    </row>
    <row r="42" spans="1:16" ht="12">
      <c r="A42" s="11" t="s">
        <v>209</v>
      </c>
      <c r="B42" s="13">
        <f>'CHILD COUNT'!C42</f>
        <v>614898</v>
      </c>
      <c r="C42" s="27">
        <f t="shared" si="17"/>
        <v>0.012177235858</v>
      </c>
      <c r="D42" s="13">
        <f t="shared" si="1"/>
        <v>13835991</v>
      </c>
      <c r="E42" s="13">
        <f t="shared" si="18"/>
        <v>4842597</v>
      </c>
      <c r="F42" s="13">
        <f>'1ST. QTR. ESTIMATES'!C41</f>
        <v>2871268</v>
      </c>
      <c r="G42" s="13">
        <f t="shared" si="19"/>
        <v>2871268</v>
      </c>
      <c r="H42" s="13">
        <v>2871268</v>
      </c>
      <c r="I42" s="13">
        <f t="shared" si="20"/>
        <v>2871268</v>
      </c>
      <c r="J42" s="13">
        <f t="shared" si="21"/>
        <v>5742536</v>
      </c>
      <c r="K42" s="19">
        <f t="shared" si="22"/>
        <v>0.42</v>
      </c>
      <c r="M42" s="13">
        <f t="shared" si="10"/>
        <v>0</v>
      </c>
      <c r="N42" s="13">
        <f t="shared" si="7"/>
        <v>5742536</v>
      </c>
      <c r="O42" s="20">
        <f t="shared" si="8"/>
        <v>0.415</v>
      </c>
      <c r="P42" s="13">
        <f t="shared" si="9"/>
        <v>8093455</v>
      </c>
    </row>
    <row r="43" spans="1:16" ht="12">
      <c r="A43" s="11" t="s">
        <v>210</v>
      </c>
      <c r="B43" s="13">
        <f>'CHILD COUNT'!C43</f>
        <v>582970</v>
      </c>
      <c r="C43" s="27">
        <f t="shared" si="17"/>
        <v>0.011544944345</v>
      </c>
      <c r="D43" s="13">
        <f t="shared" si="1"/>
        <v>13117570</v>
      </c>
      <c r="E43" s="13">
        <f t="shared" si="18"/>
        <v>4591150</v>
      </c>
      <c r="F43" s="13">
        <f>'1ST. QTR. ESTIMATES'!C42</f>
        <v>2000000</v>
      </c>
      <c r="G43" s="13">
        <f t="shared" si="19"/>
        <v>2000000</v>
      </c>
      <c r="I43" s="13">
        <f t="shared" si="20"/>
        <v>0</v>
      </c>
      <c r="J43" s="13">
        <f t="shared" si="21"/>
        <v>2000000</v>
      </c>
      <c r="K43" s="19">
        <f t="shared" si="22"/>
        <v>0.15</v>
      </c>
      <c r="M43" s="13">
        <f t="shared" si="10"/>
        <v>0</v>
      </c>
      <c r="N43" s="13">
        <f t="shared" si="7"/>
        <v>2000000</v>
      </c>
      <c r="O43" s="20">
        <f t="shared" si="8"/>
        <v>0.1525</v>
      </c>
      <c r="P43" s="13">
        <f t="shared" si="9"/>
        <v>11117570</v>
      </c>
    </row>
    <row r="44" spans="1:16" ht="12">
      <c r="A44" s="11" t="s">
        <v>211</v>
      </c>
      <c r="B44" s="13">
        <f>'CHILD COUNT'!C44</f>
        <v>2030530</v>
      </c>
      <c r="C44" s="27">
        <f t="shared" si="17"/>
        <v>0.040211942024</v>
      </c>
      <c r="D44" s="13">
        <f t="shared" si="1"/>
        <v>45689521</v>
      </c>
      <c r="E44" s="13">
        <f t="shared" si="18"/>
        <v>15991332</v>
      </c>
      <c r="F44" s="13">
        <f>'1ST. QTR. ESTIMATES'!C43</f>
        <v>16464175</v>
      </c>
      <c r="G44" s="13">
        <f t="shared" si="19"/>
        <v>15991332</v>
      </c>
      <c r="H44" s="13">
        <v>15518490</v>
      </c>
      <c r="I44" s="13">
        <f t="shared" si="20"/>
        <v>15518490</v>
      </c>
      <c r="J44" s="13">
        <f t="shared" si="21"/>
        <v>31509822</v>
      </c>
      <c r="K44" s="19">
        <f t="shared" si="22"/>
        <v>0.69</v>
      </c>
      <c r="M44" s="13">
        <f t="shared" si="10"/>
        <v>0</v>
      </c>
      <c r="N44" s="13">
        <f t="shared" si="7"/>
        <v>31509822</v>
      </c>
      <c r="O44" s="20">
        <f t="shared" si="8"/>
        <v>0.6897</v>
      </c>
      <c r="P44" s="13">
        <f t="shared" si="9"/>
        <v>14179699</v>
      </c>
    </row>
    <row r="45" spans="1:16" ht="12">
      <c r="A45" s="11" t="s">
        <v>213</v>
      </c>
      <c r="B45" s="13">
        <f>'CHILD COUNT'!C46</f>
        <v>172802</v>
      </c>
      <c r="C45" s="27">
        <f t="shared" si="17"/>
        <v>0.003422113441</v>
      </c>
      <c r="D45" s="13">
        <f t="shared" si="1"/>
        <v>3888266</v>
      </c>
      <c r="E45" s="13">
        <f aca="true" t="shared" si="23" ref="E45:E53">ROUND(D45*0.35,0)</f>
        <v>1360893</v>
      </c>
      <c r="F45" s="13">
        <f>'1ST. QTR. ESTIMATES'!C45</f>
        <v>972271</v>
      </c>
      <c r="G45" s="13">
        <f aca="true" t="shared" si="24" ref="G45:G53">IF(F45&lt;E45,F45,E45)</f>
        <v>972271</v>
      </c>
      <c r="H45" s="13">
        <v>971862</v>
      </c>
      <c r="I45" s="13">
        <f t="shared" si="20"/>
        <v>971862</v>
      </c>
      <c r="J45" s="13">
        <f t="shared" si="21"/>
        <v>1944133</v>
      </c>
      <c r="K45" s="19">
        <f t="shared" si="22"/>
        <v>0.5</v>
      </c>
      <c r="M45" s="13">
        <f t="shared" si="10"/>
        <v>0</v>
      </c>
      <c r="N45" s="13">
        <f t="shared" si="7"/>
        <v>1944133</v>
      </c>
      <c r="O45" s="20">
        <f t="shared" si="8"/>
        <v>0.5</v>
      </c>
      <c r="P45" s="13">
        <f t="shared" si="9"/>
        <v>1944133</v>
      </c>
    </row>
    <row r="46" spans="1:16" ht="12">
      <c r="A46" s="11" t="s">
        <v>214</v>
      </c>
      <c r="B46" s="13">
        <f>'CHILD COUNT'!C47</f>
        <v>687406</v>
      </c>
      <c r="C46" s="27">
        <f t="shared" si="17"/>
        <v>0.013613160219</v>
      </c>
      <c r="D46" s="13">
        <f t="shared" si="1"/>
        <v>15467514</v>
      </c>
      <c r="E46" s="13">
        <f t="shared" si="23"/>
        <v>5413630</v>
      </c>
      <c r="F46" s="13">
        <f>'1ST. QTR. ESTIMATES'!C46</f>
        <v>5333174</v>
      </c>
      <c r="G46" s="13">
        <f t="shared" si="24"/>
        <v>5333174</v>
      </c>
      <c r="H46" s="13">
        <v>5333174</v>
      </c>
      <c r="I46" s="13">
        <f t="shared" si="20"/>
        <v>5333174</v>
      </c>
      <c r="J46" s="13">
        <f t="shared" si="21"/>
        <v>10666348</v>
      </c>
      <c r="K46" s="19">
        <f t="shared" si="22"/>
        <v>0.69</v>
      </c>
      <c r="M46" s="13">
        <f t="shared" si="10"/>
        <v>0</v>
      </c>
      <c r="N46" s="13">
        <f t="shared" si="7"/>
        <v>10666348</v>
      </c>
      <c r="O46" s="20">
        <f t="shared" si="8"/>
        <v>0.6896</v>
      </c>
      <c r="P46" s="13">
        <f t="shared" si="9"/>
        <v>4801166</v>
      </c>
    </row>
    <row r="47" spans="1:16" ht="12">
      <c r="A47" s="11" t="s">
        <v>215</v>
      </c>
      <c r="B47" s="13">
        <f>'CHILD COUNT'!C48</f>
        <v>138567</v>
      </c>
      <c r="C47" s="27">
        <f t="shared" si="17"/>
        <v>0.002744134866</v>
      </c>
      <c r="D47" s="13">
        <f t="shared" si="1"/>
        <v>3117935</v>
      </c>
      <c r="E47" s="13">
        <f t="shared" si="23"/>
        <v>1091277</v>
      </c>
      <c r="F47" s="13">
        <f>'1ST. QTR. ESTIMATES'!C47</f>
        <v>700000</v>
      </c>
      <c r="G47" s="13">
        <f t="shared" si="24"/>
        <v>700000</v>
      </c>
      <c r="H47" s="13">
        <v>700000</v>
      </c>
      <c r="I47" s="13">
        <f t="shared" si="20"/>
        <v>700000</v>
      </c>
      <c r="J47" s="13">
        <f t="shared" si="21"/>
        <v>1400000</v>
      </c>
      <c r="K47" s="19">
        <f t="shared" si="22"/>
        <v>0.45</v>
      </c>
      <c r="M47" s="13">
        <f t="shared" si="10"/>
        <v>0</v>
      </c>
      <c r="N47" s="13">
        <f t="shared" si="7"/>
        <v>1400000</v>
      </c>
      <c r="O47" s="20">
        <f t="shared" si="8"/>
        <v>0.449</v>
      </c>
      <c r="P47" s="13">
        <f t="shared" si="9"/>
        <v>1717935</v>
      </c>
    </row>
    <row r="48" spans="1:16" ht="12">
      <c r="A48" s="11" t="s">
        <v>216</v>
      </c>
      <c r="B48" s="13">
        <f>'CHILD COUNT'!C49</f>
        <v>956055</v>
      </c>
      <c r="C48" s="27">
        <f t="shared" si="17"/>
        <v>0.018933395828</v>
      </c>
      <c r="D48" s="13">
        <f t="shared" si="1"/>
        <v>21512460</v>
      </c>
      <c r="E48" s="13">
        <f t="shared" si="23"/>
        <v>7529361</v>
      </c>
      <c r="F48" s="13">
        <f>'1ST. QTR. ESTIMATES'!C48</f>
        <v>4434518</v>
      </c>
      <c r="G48" s="13">
        <f t="shared" si="24"/>
        <v>4434518</v>
      </c>
      <c r="H48" s="13">
        <v>6321712</v>
      </c>
      <c r="I48" s="13">
        <f t="shared" si="20"/>
        <v>6321712</v>
      </c>
      <c r="J48" s="13">
        <f t="shared" si="21"/>
        <v>10756230</v>
      </c>
      <c r="K48" s="19">
        <f t="shared" si="22"/>
        <v>0.5</v>
      </c>
      <c r="M48" s="13">
        <f t="shared" si="10"/>
        <v>0</v>
      </c>
      <c r="N48" s="13">
        <f t="shared" si="7"/>
        <v>10756230</v>
      </c>
      <c r="O48" s="20">
        <f t="shared" si="8"/>
        <v>0.5</v>
      </c>
      <c r="P48" s="13">
        <f t="shared" si="9"/>
        <v>10756230</v>
      </c>
    </row>
    <row r="49" spans="1:16" ht="12">
      <c r="A49" s="11" t="s">
        <v>217</v>
      </c>
      <c r="B49" s="13">
        <f>'CHILD COUNT'!C50</f>
        <v>4090992</v>
      </c>
      <c r="C49" s="27">
        <f t="shared" si="17"/>
        <v>0.081016647439</v>
      </c>
      <c r="D49" s="13">
        <f t="shared" si="1"/>
        <v>92052550</v>
      </c>
      <c r="E49" s="13">
        <f t="shared" si="23"/>
        <v>32218393</v>
      </c>
      <c r="F49" s="13">
        <f>'1ST. QTR. ESTIMATES'!C49</f>
        <v>22489994</v>
      </c>
      <c r="G49" s="13">
        <f t="shared" si="24"/>
        <v>22489994</v>
      </c>
      <c r="H49" s="13">
        <v>22489994</v>
      </c>
      <c r="I49" s="13">
        <f t="shared" si="20"/>
        <v>22489994</v>
      </c>
      <c r="J49" s="13">
        <f t="shared" si="21"/>
        <v>44979988</v>
      </c>
      <c r="K49" s="19">
        <f t="shared" si="22"/>
        <v>0.49</v>
      </c>
      <c r="M49" s="13">
        <f t="shared" si="10"/>
        <v>0</v>
      </c>
      <c r="N49" s="13">
        <f t="shared" si="7"/>
        <v>44979988</v>
      </c>
      <c r="O49" s="20">
        <f t="shared" si="8"/>
        <v>0.4886</v>
      </c>
      <c r="P49" s="13">
        <f t="shared" si="9"/>
        <v>47072562</v>
      </c>
    </row>
    <row r="50" spans="1:16" ht="12">
      <c r="A50" s="11" t="s">
        <v>218</v>
      </c>
      <c r="B50" s="13">
        <f>'CHILD COUNT'!C51</f>
        <v>500246</v>
      </c>
      <c r="C50" s="27">
        <f t="shared" si="17"/>
        <v>0.009906705712</v>
      </c>
      <c r="D50" s="13">
        <f t="shared" si="1"/>
        <v>11256175</v>
      </c>
      <c r="E50" s="13">
        <f t="shared" si="23"/>
        <v>3939661</v>
      </c>
      <c r="F50" s="13">
        <f>'1ST. QTR. ESTIMATES'!C50</f>
        <v>3240350</v>
      </c>
      <c r="G50" s="13">
        <f t="shared" si="24"/>
        <v>3240350</v>
      </c>
      <c r="H50" s="13">
        <v>3513355</v>
      </c>
      <c r="I50" s="13">
        <f t="shared" si="20"/>
        <v>3513355</v>
      </c>
      <c r="J50" s="13">
        <f t="shared" si="21"/>
        <v>6753705</v>
      </c>
      <c r="K50" s="19">
        <f t="shared" si="22"/>
        <v>0.6</v>
      </c>
      <c r="M50" s="13">
        <f t="shared" si="10"/>
        <v>0</v>
      </c>
      <c r="N50" s="13">
        <f t="shared" si="7"/>
        <v>6753705</v>
      </c>
      <c r="O50" s="20">
        <f t="shared" si="8"/>
        <v>0.6</v>
      </c>
      <c r="P50" s="13">
        <f t="shared" si="9"/>
        <v>4502470</v>
      </c>
    </row>
    <row r="51" spans="1:16" ht="12">
      <c r="A51" s="11" t="s">
        <v>219</v>
      </c>
      <c r="B51" s="13">
        <f>'CHILD COUNT'!C52</f>
        <v>97663</v>
      </c>
      <c r="C51" s="27">
        <f t="shared" si="17"/>
        <v>0.00193408563</v>
      </c>
      <c r="D51" s="13">
        <f t="shared" si="1"/>
        <v>2197542</v>
      </c>
      <c r="E51" s="13">
        <f t="shared" si="23"/>
        <v>769140</v>
      </c>
      <c r="F51" s="13">
        <f>'1ST. QTR. ESTIMATES'!C51</f>
        <v>587179</v>
      </c>
      <c r="G51" s="13">
        <f t="shared" si="24"/>
        <v>587179</v>
      </c>
      <c r="H51" s="13">
        <v>511593</v>
      </c>
      <c r="I51" s="13">
        <f t="shared" si="20"/>
        <v>511593</v>
      </c>
      <c r="J51" s="13">
        <f t="shared" si="21"/>
        <v>1098772</v>
      </c>
      <c r="K51" s="19">
        <f t="shared" si="22"/>
        <v>0.5</v>
      </c>
      <c r="M51" s="13">
        <f t="shared" si="10"/>
        <v>0</v>
      </c>
      <c r="N51" s="13">
        <f t="shared" si="7"/>
        <v>1098772</v>
      </c>
      <c r="O51" s="20">
        <f t="shared" si="8"/>
        <v>0.5</v>
      </c>
      <c r="P51" s="13">
        <f t="shared" si="9"/>
        <v>1098770</v>
      </c>
    </row>
    <row r="52" spans="1:16" ht="12">
      <c r="A52" s="11" t="s">
        <v>220</v>
      </c>
      <c r="B52" s="13">
        <f>'CHILD COUNT'!C53</f>
        <v>1191540</v>
      </c>
      <c r="C52" s="27">
        <f t="shared" si="17"/>
        <v>0.023596862592</v>
      </c>
      <c r="D52" s="13">
        <f t="shared" si="1"/>
        <v>26811173</v>
      </c>
      <c r="E52" s="13">
        <f t="shared" si="23"/>
        <v>9383911</v>
      </c>
      <c r="F52" s="13">
        <f>'1ST. QTR. ESTIMATES'!C52</f>
        <v>2000000</v>
      </c>
      <c r="G52" s="13">
        <f t="shared" si="24"/>
        <v>2000000</v>
      </c>
      <c r="H52" s="13">
        <v>6000000</v>
      </c>
      <c r="I52" s="13">
        <f t="shared" si="20"/>
        <v>6000000</v>
      </c>
      <c r="J52" s="13">
        <f t="shared" si="21"/>
        <v>8000000</v>
      </c>
      <c r="K52" s="19">
        <f t="shared" si="22"/>
        <v>0.3</v>
      </c>
      <c r="M52" s="13">
        <f t="shared" si="10"/>
        <v>0</v>
      </c>
      <c r="N52" s="13">
        <f t="shared" si="7"/>
        <v>8000000</v>
      </c>
      <c r="O52" s="20">
        <f t="shared" si="8"/>
        <v>0.2984</v>
      </c>
      <c r="P52" s="13">
        <f t="shared" si="9"/>
        <v>18811173</v>
      </c>
    </row>
    <row r="53" spans="1:16" ht="12">
      <c r="A53" s="11" t="s">
        <v>221</v>
      </c>
      <c r="B53" s="13">
        <f>'CHILD COUNT'!C54</f>
        <v>1047919</v>
      </c>
      <c r="C53" s="27">
        <f t="shared" si="17"/>
        <v>0.020752639987</v>
      </c>
      <c r="D53" s="13">
        <f t="shared" si="1"/>
        <v>23579517</v>
      </c>
      <c r="E53" s="13">
        <f t="shared" si="23"/>
        <v>8252831</v>
      </c>
      <c r="F53" s="13">
        <f>'1ST. QTR. ESTIMATES'!C53</f>
        <v>3600000</v>
      </c>
      <c r="G53" s="13">
        <f t="shared" si="24"/>
        <v>3600000</v>
      </c>
      <c r="H53" s="13">
        <v>22896895</v>
      </c>
      <c r="I53" s="13">
        <f t="shared" si="20"/>
        <v>8252831</v>
      </c>
      <c r="J53" s="13">
        <f t="shared" si="21"/>
        <v>11852831</v>
      </c>
      <c r="K53" s="19">
        <f t="shared" si="22"/>
        <v>0.5</v>
      </c>
      <c r="M53" s="13">
        <f t="shared" si="10"/>
        <v>0</v>
      </c>
      <c r="N53" s="13">
        <f t="shared" si="7"/>
        <v>11852831</v>
      </c>
      <c r="O53" s="20">
        <f t="shared" si="8"/>
        <v>0.5027</v>
      </c>
      <c r="P53" s="13">
        <f t="shared" si="9"/>
        <v>11726686</v>
      </c>
    </row>
    <row r="54" spans="1:16" ht="12">
      <c r="A54" s="11" t="s">
        <v>222</v>
      </c>
      <c r="B54" s="13">
        <f>'CHILD COUNT'!C55</f>
        <v>277379</v>
      </c>
      <c r="C54" s="27">
        <f>B54/$B$58</f>
        <v>0.005493121632</v>
      </c>
      <c r="D54" s="13">
        <f t="shared" si="1"/>
        <v>6241382</v>
      </c>
      <c r="E54" s="13">
        <f>ROUND(D54*0.35,0)</f>
        <v>2184484</v>
      </c>
      <c r="F54" s="13">
        <f>'1ST. QTR. ESTIMATES'!C54</f>
        <v>1628831</v>
      </c>
      <c r="G54" s="13">
        <f>IF(F54&lt;E54,F54,E54)</f>
        <v>1628831</v>
      </c>
      <c r="H54" s="13">
        <v>725069</v>
      </c>
      <c r="I54" s="13">
        <f t="shared" si="20"/>
        <v>725069</v>
      </c>
      <c r="J54" s="13">
        <f t="shared" si="21"/>
        <v>2353900</v>
      </c>
      <c r="K54" s="19">
        <f t="shared" si="22"/>
        <v>0.38</v>
      </c>
      <c r="M54" s="13">
        <f t="shared" si="10"/>
        <v>0</v>
      </c>
      <c r="N54" s="13">
        <f t="shared" si="7"/>
        <v>2353900</v>
      </c>
      <c r="O54" s="20">
        <f t="shared" si="8"/>
        <v>0.3771</v>
      </c>
      <c r="P54" s="13">
        <f t="shared" si="9"/>
        <v>3887482</v>
      </c>
    </row>
    <row r="55" spans="1:16" ht="12">
      <c r="A55" s="11" t="s">
        <v>223</v>
      </c>
      <c r="B55" s="13">
        <f>'CHILD COUNT'!C56</f>
        <v>938658</v>
      </c>
      <c r="C55" s="27">
        <f>B55/$B$58</f>
        <v>0.018588871416</v>
      </c>
      <c r="D55" s="13">
        <f t="shared" si="1"/>
        <v>21121005</v>
      </c>
      <c r="E55" s="13">
        <f>ROUND(D55*0.35,0)</f>
        <v>7392352</v>
      </c>
      <c r="F55" s="13">
        <f>'1ST. QTR. ESTIMATES'!C55</f>
        <v>0</v>
      </c>
      <c r="G55" s="13">
        <f>IF(F55&lt;E55,F55,E55)</f>
        <v>0</v>
      </c>
      <c r="H55" s="13">
        <v>0</v>
      </c>
      <c r="I55" s="13">
        <f>IF(H55&lt;E55,H55,E55)</f>
        <v>0</v>
      </c>
      <c r="J55" s="13">
        <f>I55+G55</f>
        <v>0</v>
      </c>
      <c r="K55" s="19">
        <f>J55/D55</f>
        <v>0</v>
      </c>
      <c r="M55" s="13">
        <f t="shared" si="10"/>
        <v>0</v>
      </c>
      <c r="N55" s="13">
        <f t="shared" si="7"/>
        <v>0</v>
      </c>
      <c r="O55" s="20">
        <f t="shared" si="8"/>
        <v>0</v>
      </c>
      <c r="P55" s="13">
        <f t="shared" si="9"/>
        <v>21121005</v>
      </c>
    </row>
    <row r="56" spans="1:16" ht="12">
      <c r="A56" s="11" t="s">
        <v>224</v>
      </c>
      <c r="B56" s="13">
        <f>'CHILD COUNT'!C57</f>
        <v>86507</v>
      </c>
      <c r="C56" s="27">
        <f>B56/$B$58</f>
        <v>0.001713155909</v>
      </c>
      <c r="D56" s="13">
        <f t="shared" si="1"/>
        <v>1946518</v>
      </c>
      <c r="E56" s="13">
        <f>ROUND(D56*0.35,0)</f>
        <v>681281</v>
      </c>
      <c r="F56" s="13">
        <f>'1ST. QTR. ESTIMATES'!C56</f>
        <v>509765</v>
      </c>
      <c r="G56" s="13">
        <f>IF(F56&lt;E56,F56,E56)</f>
        <v>509765</v>
      </c>
      <c r="H56" s="13">
        <v>609765</v>
      </c>
      <c r="I56" s="13">
        <f>IF(H56&lt;E56,H56,E56)</f>
        <v>609765</v>
      </c>
      <c r="J56" s="13">
        <f>I56+G56</f>
        <v>1119530</v>
      </c>
      <c r="K56" s="19">
        <f>J56/D56</f>
        <v>0.58</v>
      </c>
      <c r="M56" s="13">
        <f t="shared" si="10"/>
        <v>0</v>
      </c>
      <c r="N56" s="13">
        <f t="shared" si="7"/>
        <v>1119530</v>
      </c>
      <c r="O56" s="20">
        <f t="shared" si="8"/>
        <v>0.5751</v>
      </c>
      <c r="P56" s="13">
        <f t="shared" si="9"/>
        <v>826988</v>
      </c>
    </row>
    <row r="58" spans="1:16" ht="12">
      <c r="A58" s="11" t="s">
        <v>225</v>
      </c>
      <c r="B58" s="13">
        <f aca="true" t="shared" si="25" ref="B58:P58">SUM(B6:B56)</f>
        <v>50495696</v>
      </c>
      <c r="C58" s="13">
        <f t="shared" si="25"/>
        <v>1</v>
      </c>
      <c r="D58" s="28">
        <f t="shared" si="25"/>
        <v>1136217719</v>
      </c>
      <c r="E58" s="28">
        <f t="shared" si="25"/>
        <v>397676207</v>
      </c>
      <c r="F58" s="28">
        <f t="shared" si="25"/>
        <v>269758045</v>
      </c>
      <c r="G58" s="28">
        <f t="shared" si="25"/>
        <v>268242432</v>
      </c>
      <c r="H58" s="28">
        <f t="shared" si="25"/>
        <v>327320678</v>
      </c>
      <c r="I58" s="28">
        <f t="shared" si="25"/>
        <v>279172793</v>
      </c>
      <c r="J58" s="28">
        <f t="shared" si="25"/>
        <v>547415225</v>
      </c>
      <c r="K58" s="28"/>
      <c r="L58" s="28">
        <f t="shared" si="25"/>
        <v>0</v>
      </c>
      <c r="M58" s="28">
        <f t="shared" si="25"/>
        <v>0</v>
      </c>
      <c r="N58" s="28">
        <f t="shared" si="25"/>
        <v>547415225</v>
      </c>
      <c r="O58" s="28"/>
      <c r="P58" s="28">
        <f t="shared" si="25"/>
        <v>588802494</v>
      </c>
    </row>
    <row r="60" spans="4:7" ht="12">
      <c r="D60" s="13">
        <v>1136217719</v>
      </c>
      <c r="E60" s="19">
        <f>E58/D58</f>
        <v>0.35</v>
      </c>
      <c r="G60" s="13">
        <f>+G58-G50</f>
        <v>265002082</v>
      </c>
    </row>
  </sheetData>
  <printOptions horizontalCentered="1"/>
  <pageMargins left="0" right="0" top="0" bottom="0" header="0.5" footer="0.5"/>
  <pageSetup fitToHeight="1" fitToWidth="1" horizontalDpi="150" verticalDpi="150" orientation="landscape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pane xSplit="1" ySplit="6" topLeftCell="B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11.421875" defaultRowHeight="12.75"/>
  <cols>
    <col min="1" max="1" width="18.7109375" style="11" customWidth="1"/>
    <col min="2" max="2" width="22.00390625" style="13" customWidth="1"/>
    <col min="3" max="7" width="15.7109375" style="13" customWidth="1"/>
    <col min="8" max="8" width="15.7109375" style="11" customWidth="1"/>
    <col min="9" max="9" width="9.421875" style="19" customWidth="1"/>
    <col min="10" max="12" width="15.7109375" style="11" customWidth="1"/>
    <col min="13" max="13" width="15.7109375" style="20" customWidth="1"/>
    <col min="14" max="14" width="15.7109375" style="11" customWidth="1"/>
    <col min="15" max="16384" width="9.140625" style="11" customWidth="1"/>
  </cols>
  <sheetData>
    <row r="1" spans="1:5" ht="12">
      <c r="A1" s="14" t="s">
        <v>308</v>
      </c>
      <c r="B1" s="4"/>
      <c r="C1" s="4"/>
      <c r="D1" s="4"/>
      <c r="E1" s="4"/>
    </row>
    <row r="3" spans="2:14" s="12" customFormat="1" ht="12">
      <c r="B3" s="4" t="s">
        <v>304</v>
      </c>
      <c r="C3" s="35"/>
      <c r="D3" s="1" t="s">
        <v>253</v>
      </c>
      <c r="E3" s="1" t="s">
        <v>253</v>
      </c>
      <c r="F3" s="1" t="s">
        <v>254</v>
      </c>
      <c r="G3" s="1" t="s">
        <v>254</v>
      </c>
      <c r="H3" s="1" t="s">
        <v>262</v>
      </c>
      <c r="I3" s="23" t="s">
        <v>256</v>
      </c>
      <c r="J3" s="1" t="s">
        <v>295</v>
      </c>
      <c r="K3" s="1" t="s">
        <v>297</v>
      </c>
      <c r="L3" s="1" t="s">
        <v>260</v>
      </c>
      <c r="M3" s="24" t="s">
        <v>299</v>
      </c>
      <c r="N3" s="1" t="s">
        <v>297</v>
      </c>
    </row>
    <row r="4" spans="2:14" s="12" customFormat="1" ht="12">
      <c r="B4" s="1" t="s">
        <v>166</v>
      </c>
      <c r="C4" s="26" t="s">
        <v>257</v>
      </c>
      <c r="D4" s="1" t="s">
        <v>258</v>
      </c>
      <c r="E4" s="1" t="s">
        <v>259</v>
      </c>
      <c r="F4" s="1" t="s">
        <v>258</v>
      </c>
      <c r="G4" s="1" t="s">
        <v>259</v>
      </c>
      <c r="H4" s="1" t="s">
        <v>260</v>
      </c>
      <c r="I4" s="23" t="s">
        <v>260</v>
      </c>
      <c r="J4" s="1" t="s">
        <v>293</v>
      </c>
      <c r="K4" s="1" t="s">
        <v>295</v>
      </c>
      <c r="L4" s="1" t="s">
        <v>298</v>
      </c>
      <c r="M4" s="24" t="s">
        <v>292</v>
      </c>
      <c r="N4" s="1" t="s">
        <v>302</v>
      </c>
    </row>
    <row r="5" spans="2:13" s="12" customFormat="1" ht="12">
      <c r="B5" s="1" t="s">
        <v>265</v>
      </c>
      <c r="C5" s="26"/>
      <c r="D5" s="1"/>
      <c r="E5" s="1"/>
      <c r="F5" s="1"/>
      <c r="G5" s="1"/>
      <c r="I5" s="23"/>
      <c r="M5" s="24"/>
    </row>
    <row r="7" spans="1:14" ht="12">
      <c r="A7" s="11" t="s">
        <v>173</v>
      </c>
      <c r="B7" s="13">
        <f>'STATE EARMARK'!B7</f>
        <v>24179698</v>
      </c>
      <c r="C7" s="13">
        <f>B7*0.35</f>
        <v>8462894</v>
      </c>
      <c r="D7" s="13">
        <f>'1ST. QTR. ESTIMATES'!D5</f>
        <v>6023413</v>
      </c>
      <c r="E7" s="13">
        <f aca="true" t="shared" si="0" ref="E7:E22">IF(D7&lt;C7,D7,C7)</f>
        <v>6023413</v>
      </c>
      <c r="F7" s="13">
        <v>6023413</v>
      </c>
      <c r="G7" s="13">
        <f>IF(F7&lt;C7,F7,C7)</f>
        <v>6023413</v>
      </c>
      <c r="H7" s="28">
        <f>G7+E7</f>
        <v>12046826</v>
      </c>
      <c r="I7" s="19">
        <f>H7/B7</f>
        <v>0.5</v>
      </c>
      <c r="J7" s="28"/>
      <c r="K7" s="28">
        <f>IF(J7+H7&lt;B7*0.85,J7,B7*0.85-H7)</f>
        <v>0</v>
      </c>
      <c r="L7" s="28">
        <f>K7+H7</f>
        <v>12046826</v>
      </c>
      <c r="M7" s="20">
        <f>L7/B7</f>
        <v>0.4982</v>
      </c>
      <c r="N7" s="28">
        <f>B7-L7</f>
        <v>12132872</v>
      </c>
    </row>
    <row r="8" spans="1:14" ht="12">
      <c r="A8" s="11" t="s">
        <v>174</v>
      </c>
      <c r="B8" s="13">
        <f>'STATE EARMARK'!B8</f>
        <v>2462924</v>
      </c>
      <c r="C8" s="13">
        <f aca="true" t="shared" si="1" ref="C8:C23">B8*0.35</f>
        <v>862023</v>
      </c>
      <c r="D8" s="13">
        <f>'1ST. QTR. ESTIMATES'!D6</f>
        <v>437678</v>
      </c>
      <c r="E8" s="13">
        <f t="shared" si="0"/>
        <v>437678</v>
      </c>
      <c r="F8" s="13">
        <v>1287000</v>
      </c>
      <c r="G8" s="13">
        <f aca="true" t="shared" si="2" ref="G8:G23">IF(F8&lt;C8,F8,C8)</f>
        <v>862023</v>
      </c>
      <c r="H8" s="28">
        <f aca="true" t="shared" si="3" ref="H8:H23">G8+E8</f>
        <v>1299701</v>
      </c>
      <c r="I8" s="19">
        <f aca="true" t="shared" si="4" ref="I8:I23">H8/B8</f>
        <v>0.53</v>
      </c>
      <c r="J8" s="28"/>
      <c r="K8" s="28">
        <f aca="true" t="shared" si="5" ref="K8:K58">IF(J8+H8&lt;B8*0.85,J8,B8*0.85-H8)</f>
        <v>0</v>
      </c>
      <c r="L8" s="28">
        <f aca="true" t="shared" si="6" ref="L8:L58">K8+H8</f>
        <v>1299701</v>
      </c>
      <c r="M8" s="20">
        <f aca="true" t="shared" si="7" ref="M8:M58">L8/B8</f>
        <v>0.5277</v>
      </c>
      <c r="N8" s="28">
        <f aca="true" t="shared" si="8" ref="N8:N58">B8-L8</f>
        <v>1163223</v>
      </c>
    </row>
    <row r="9" spans="1:14" ht="12">
      <c r="A9" s="11" t="s">
        <v>175</v>
      </c>
      <c r="B9" s="13">
        <f>'STATE EARMARK'!B9</f>
        <v>24109239</v>
      </c>
      <c r="C9" s="13">
        <f t="shared" si="1"/>
        <v>8438234</v>
      </c>
      <c r="D9" s="13">
        <f>'1ST. QTR. ESTIMATES'!D7</f>
        <v>5715714</v>
      </c>
      <c r="E9" s="13">
        <f t="shared" si="0"/>
        <v>5715714</v>
      </c>
      <c r="F9" s="13">
        <v>5715714</v>
      </c>
      <c r="G9" s="13">
        <f t="shared" si="2"/>
        <v>5715714</v>
      </c>
      <c r="H9" s="28">
        <f t="shared" si="3"/>
        <v>11431428</v>
      </c>
      <c r="I9" s="19">
        <f t="shared" si="4"/>
        <v>0.47</v>
      </c>
      <c r="J9" s="28"/>
      <c r="K9" s="28">
        <f t="shared" si="5"/>
        <v>0</v>
      </c>
      <c r="L9" s="28">
        <f t="shared" si="6"/>
        <v>11431428</v>
      </c>
      <c r="M9" s="20">
        <f t="shared" si="7"/>
        <v>0.4742</v>
      </c>
      <c r="N9" s="28">
        <f t="shared" si="8"/>
        <v>12677811</v>
      </c>
    </row>
    <row r="10" spans="1:14" ht="12">
      <c r="A10" s="11" t="s">
        <v>176</v>
      </c>
      <c r="B10" s="13">
        <f>'STATE EARMARK'!B10</f>
        <v>14108936</v>
      </c>
      <c r="C10" s="13">
        <f t="shared" si="1"/>
        <v>4938128</v>
      </c>
      <c r="D10" s="13">
        <f>'1ST. QTR. ESTIMATES'!D8</f>
        <v>1488959</v>
      </c>
      <c r="E10" s="13">
        <f t="shared" si="0"/>
        <v>1488959</v>
      </c>
      <c r="F10" s="13">
        <v>1488959</v>
      </c>
      <c r="G10" s="13">
        <f t="shared" si="2"/>
        <v>1488959</v>
      </c>
      <c r="H10" s="28">
        <f t="shared" si="3"/>
        <v>2977918</v>
      </c>
      <c r="I10" s="19">
        <f t="shared" si="4"/>
        <v>0.21</v>
      </c>
      <c r="J10" s="28"/>
      <c r="K10" s="28">
        <f t="shared" si="5"/>
        <v>0</v>
      </c>
      <c r="L10" s="28">
        <f t="shared" si="6"/>
        <v>2977918</v>
      </c>
      <c r="M10" s="20">
        <f t="shared" si="7"/>
        <v>0.2111</v>
      </c>
      <c r="N10" s="28">
        <f t="shared" si="8"/>
        <v>11131018</v>
      </c>
    </row>
    <row r="11" spans="1:14" ht="12">
      <c r="A11" s="11" t="s">
        <v>177</v>
      </c>
      <c r="B11" s="13">
        <f>'STATE EARMARK'!B11</f>
        <v>140118941</v>
      </c>
      <c r="C11" s="13">
        <f t="shared" si="1"/>
        <v>49041629</v>
      </c>
      <c r="D11" s="13">
        <f>'1ST. QTR. ESTIMATES'!D9</f>
        <v>35908374</v>
      </c>
      <c r="E11" s="13">
        <f t="shared" si="0"/>
        <v>35908374</v>
      </c>
      <c r="F11" s="13">
        <v>35908374</v>
      </c>
      <c r="G11" s="13">
        <f t="shared" si="2"/>
        <v>35908374</v>
      </c>
      <c r="H11" s="28">
        <f t="shared" si="3"/>
        <v>71816748</v>
      </c>
      <c r="I11" s="19">
        <f t="shared" si="4"/>
        <v>0.51</v>
      </c>
      <c r="J11" s="28"/>
      <c r="K11" s="28">
        <f t="shared" si="5"/>
        <v>0</v>
      </c>
      <c r="L11" s="28">
        <f t="shared" si="6"/>
        <v>71816748</v>
      </c>
      <c r="M11" s="20">
        <f t="shared" si="7"/>
        <v>0.5125</v>
      </c>
      <c r="N11" s="28">
        <f t="shared" si="8"/>
        <v>68302193</v>
      </c>
    </row>
    <row r="12" spans="1:14" ht="12">
      <c r="A12" s="11" t="s">
        <v>178</v>
      </c>
      <c r="B12" s="13">
        <f>'STATE EARMARK'!B12</f>
        <v>12777050</v>
      </c>
      <c r="C12" s="13">
        <f t="shared" si="1"/>
        <v>4471968</v>
      </c>
      <c r="D12" s="13">
        <f>'1ST. QTR. ESTIMATES'!D10</f>
        <v>4499430</v>
      </c>
      <c r="E12" s="13">
        <f t="shared" si="0"/>
        <v>4471968</v>
      </c>
      <c r="F12" s="13">
        <v>2110000</v>
      </c>
      <c r="G12" s="13">
        <f t="shared" si="2"/>
        <v>2110000</v>
      </c>
      <c r="H12" s="28">
        <f t="shared" si="3"/>
        <v>6581968</v>
      </c>
      <c r="I12" s="19">
        <f t="shared" si="4"/>
        <v>0.52</v>
      </c>
      <c r="J12" s="28"/>
      <c r="K12" s="28">
        <f t="shared" si="5"/>
        <v>0</v>
      </c>
      <c r="L12" s="28">
        <f t="shared" si="6"/>
        <v>6581968</v>
      </c>
      <c r="M12" s="20">
        <f t="shared" si="7"/>
        <v>0.5151</v>
      </c>
      <c r="N12" s="28">
        <f t="shared" si="8"/>
        <v>6195082</v>
      </c>
    </row>
    <row r="13" spans="1:14" ht="12">
      <c r="A13" s="11" t="s">
        <v>179</v>
      </c>
      <c r="B13" s="13">
        <f>'STATE EARMARK'!B13</f>
        <v>8348819</v>
      </c>
      <c r="C13" s="13">
        <f t="shared" si="1"/>
        <v>2922087</v>
      </c>
      <c r="D13" s="13">
        <f>'1ST. QTR. ESTIMATES'!D11</f>
        <v>0</v>
      </c>
      <c r="E13" s="13">
        <f t="shared" si="0"/>
        <v>0</v>
      </c>
      <c r="F13" s="13">
        <v>370686</v>
      </c>
      <c r="G13" s="13">
        <f t="shared" si="2"/>
        <v>370686</v>
      </c>
      <c r="H13" s="28">
        <f t="shared" si="3"/>
        <v>370686</v>
      </c>
      <c r="I13" s="19">
        <f t="shared" si="4"/>
        <v>0.04</v>
      </c>
      <c r="J13" s="28"/>
      <c r="K13" s="28">
        <f t="shared" si="5"/>
        <v>0</v>
      </c>
      <c r="L13" s="28">
        <f t="shared" si="6"/>
        <v>370686</v>
      </c>
      <c r="M13" s="20">
        <f t="shared" si="7"/>
        <v>0.0444</v>
      </c>
      <c r="N13" s="28">
        <f t="shared" si="8"/>
        <v>7978133</v>
      </c>
    </row>
    <row r="14" spans="1:14" ht="12">
      <c r="A14" s="11" t="s">
        <v>180</v>
      </c>
      <c r="B14" s="13">
        <f>'STATE EARMARK'!B14</f>
        <v>2324302</v>
      </c>
      <c r="C14" s="13">
        <f t="shared" si="1"/>
        <v>813506</v>
      </c>
      <c r="D14" s="13">
        <f>'1ST. QTR. ESTIMATES'!D12</f>
        <v>500000</v>
      </c>
      <c r="E14" s="13">
        <f t="shared" si="0"/>
        <v>500000</v>
      </c>
      <c r="F14" s="13">
        <v>500000</v>
      </c>
      <c r="G14" s="13">
        <f t="shared" si="2"/>
        <v>500000</v>
      </c>
      <c r="H14" s="28">
        <f t="shared" si="3"/>
        <v>1000000</v>
      </c>
      <c r="I14" s="19">
        <f t="shared" si="4"/>
        <v>0.43</v>
      </c>
      <c r="J14" s="28"/>
      <c r="K14" s="28">
        <f t="shared" si="5"/>
        <v>0</v>
      </c>
      <c r="L14" s="28">
        <f t="shared" si="6"/>
        <v>1000000</v>
      </c>
      <c r="M14" s="20">
        <f t="shared" si="7"/>
        <v>0.4302</v>
      </c>
      <c r="N14" s="28">
        <f t="shared" si="8"/>
        <v>1324302</v>
      </c>
    </row>
    <row r="15" spans="1:14" ht="12">
      <c r="A15" s="11" t="s">
        <v>252</v>
      </c>
      <c r="B15" s="13">
        <f>'STATE EARMARK'!B15</f>
        <v>2004896</v>
      </c>
      <c r="C15" s="13">
        <f t="shared" si="1"/>
        <v>701714</v>
      </c>
      <c r="D15" s="13">
        <f>'1ST. QTR. ESTIMATES'!D13</f>
        <v>472115</v>
      </c>
      <c r="E15" s="13">
        <f t="shared" si="0"/>
        <v>472115</v>
      </c>
      <c r="F15" s="13">
        <v>510927</v>
      </c>
      <c r="G15" s="13">
        <f t="shared" si="2"/>
        <v>510927</v>
      </c>
      <c r="H15" s="28">
        <f t="shared" si="3"/>
        <v>983042</v>
      </c>
      <c r="I15" s="19">
        <f t="shared" si="4"/>
        <v>0.49</v>
      </c>
      <c r="J15" s="28"/>
      <c r="K15" s="28">
        <f t="shared" si="5"/>
        <v>0</v>
      </c>
      <c r="L15" s="28">
        <f t="shared" si="6"/>
        <v>983042</v>
      </c>
      <c r="M15" s="20">
        <f t="shared" si="7"/>
        <v>0.4903</v>
      </c>
      <c r="N15" s="28">
        <f t="shared" si="8"/>
        <v>1021854</v>
      </c>
    </row>
    <row r="16" spans="1:14" ht="12">
      <c r="A16" s="11" t="s">
        <v>182</v>
      </c>
      <c r="B16" s="13">
        <f>'STATE EARMARK'!B16</f>
        <v>60657099</v>
      </c>
      <c r="C16" s="13">
        <f t="shared" si="1"/>
        <v>21229985</v>
      </c>
      <c r="D16" s="13">
        <f>'1ST. QTR. ESTIMATES'!D14</f>
        <v>10022225</v>
      </c>
      <c r="E16" s="13">
        <f t="shared" si="0"/>
        <v>10022225</v>
      </c>
      <c r="F16" s="13">
        <v>10022225</v>
      </c>
      <c r="G16" s="13">
        <f t="shared" si="2"/>
        <v>10022225</v>
      </c>
      <c r="H16" s="28">
        <f t="shared" si="3"/>
        <v>20044450</v>
      </c>
      <c r="I16" s="19">
        <f t="shared" si="4"/>
        <v>0.33</v>
      </c>
      <c r="J16" s="28"/>
      <c r="K16" s="28">
        <f t="shared" si="5"/>
        <v>0</v>
      </c>
      <c r="L16" s="28">
        <f t="shared" si="6"/>
        <v>20044450</v>
      </c>
      <c r="M16" s="20">
        <f t="shared" si="7"/>
        <v>0.3305</v>
      </c>
      <c r="N16" s="28">
        <f t="shared" si="8"/>
        <v>40612649</v>
      </c>
    </row>
    <row r="17" spans="1:14" ht="12">
      <c r="A17" s="11" t="s">
        <v>183</v>
      </c>
      <c r="B17" s="13">
        <f>'STATE EARMARK'!B17</f>
        <v>39040010</v>
      </c>
      <c r="C17" s="13">
        <f t="shared" si="1"/>
        <v>13664004</v>
      </c>
      <c r="D17" s="13">
        <f>'1ST. QTR. ESTIMATES'!D15</f>
        <v>8171359</v>
      </c>
      <c r="E17" s="13">
        <f t="shared" si="0"/>
        <v>8171359</v>
      </c>
      <c r="F17" s="13">
        <v>9518970</v>
      </c>
      <c r="G17" s="13">
        <f t="shared" si="2"/>
        <v>9518970</v>
      </c>
      <c r="H17" s="28">
        <f t="shared" si="3"/>
        <v>17690329</v>
      </c>
      <c r="I17" s="19">
        <f t="shared" si="4"/>
        <v>0.45</v>
      </c>
      <c r="J17" s="28"/>
      <c r="K17" s="28">
        <f t="shared" si="5"/>
        <v>0</v>
      </c>
      <c r="L17" s="28">
        <f t="shared" si="6"/>
        <v>17690329</v>
      </c>
      <c r="M17" s="20">
        <f t="shared" si="7"/>
        <v>0.4531</v>
      </c>
      <c r="N17" s="28">
        <f t="shared" si="8"/>
        <v>21349681</v>
      </c>
    </row>
    <row r="18" spans="1:14" ht="12">
      <c r="A18" s="11" t="s">
        <v>184</v>
      </c>
      <c r="B18" s="13">
        <f>'STATE EARMARK'!B18</f>
        <v>4607295</v>
      </c>
      <c r="C18" s="13">
        <f t="shared" si="1"/>
        <v>1612553</v>
      </c>
      <c r="D18" s="13">
        <f>'1ST. QTR. ESTIMATES'!D16</f>
        <v>1134044</v>
      </c>
      <c r="E18" s="13">
        <f t="shared" si="0"/>
        <v>1134044</v>
      </c>
      <c r="F18" s="13">
        <v>1134044</v>
      </c>
      <c r="G18" s="13">
        <f t="shared" si="2"/>
        <v>1134044</v>
      </c>
      <c r="H18" s="28">
        <f t="shared" si="3"/>
        <v>2268088</v>
      </c>
      <c r="I18" s="19">
        <f t="shared" si="4"/>
        <v>0.49</v>
      </c>
      <c r="J18" s="28"/>
      <c r="K18" s="28">
        <f t="shared" si="5"/>
        <v>0</v>
      </c>
      <c r="L18" s="28">
        <f t="shared" si="6"/>
        <v>2268088</v>
      </c>
      <c r="M18" s="20">
        <f t="shared" si="7"/>
        <v>0.4923</v>
      </c>
      <c r="N18" s="28">
        <f t="shared" si="8"/>
        <v>2339207</v>
      </c>
    </row>
    <row r="19" spans="1:14" ht="12">
      <c r="A19" s="11" t="s">
        <v>185</v>
      </c>
      <c r="B19" s="13">
        <f>'STATE EARMARK'!B19</f>
        <v>6208409</v>
      </c>
      <c r="C19" s="13">
        <f t="shared" si="1"/>
        <v>2172943</v>
      </c>
      <c r="D19" s="13">
        <f>'1ST. QTR. ESTIMATES'!D17</f>
        <v>0</v>
      </c>
      <c r="E19" s="13">
        <f t="shared" si="0"/>
        <v>0</v>
      </c>
      <c r="F19" s="13">
        <v>1382000</v>
      </c>
      <c r="G19" s="13">
        <f t="shared" si="2"/>
        <v>1382000</v>
      </c>
      <c r="H19" s="28">
        <f t="shared" si="3"/>
        <v>1382000</v>
      </c>
      <c r="I19" s="19">
        <f t="shared" si="4"/>
        <v>0.22</v>
      </c>
      <c r="J19" s="28"/>
      <c r="K19" s="28">
        <f t="shared" si="5"/>
        <v>0</v>
      </c>
      <c r="L19" s="28">
        <f t="shared" si="6"/>
        <v>1382000</v>
      </c>
      <c r="M19" s="20">
        <f t="shared" si="7"/>
        <v>0.2226</v>
      </c>
      <c r="N19" s="28">
        <f t="shared" si="8"/>
        <v>4826409</v>
      </c>
    </row>
    <row r="20" spans="1:14" ht="12">
      <c r="A20" s="11" t="s">
        <v>186</v>
      </c>
      <c r="B20" s="13">
        <f>'STATE EARMARK'!B20</f>
        <v>44098996</v>
      </c>
      <c r="C20" s="13">
        <f t="shared" si="1"/>
        <v>15434649</v>
      </c>
      <c r="D20" s="13">
        <f>'1ST. QTR. ESTIMATES'!D18</f>
        <v>9421750</v>
      </c>
      <c r="E20" s="13">
        <f t="shared" si="0"/>
        <v>9421750</v>
      </c>
      <c r="F20" s="13">
        <v>9421750</v>
      </c>
      <c r="G20" s="13">
        <f t="shared" si="2"/>
        <v>9421750</v>
      </c>
      <c r="H20" s="28">
        <f t="shared" si="3"/>
        <v>18843500</v>
      </c>
      <c r="I20" s="19">
        <f t="shared" si="4"/>
        <v>0.43</v>
      </c>
      <c r="J20" s="28"/>
      <c r="K20" s="28">
        <f t="shared" si="5"/>
        <v>0</v>
      </c>
      <c r="L20" s="28">
        <f t="shared" si="6"/>
        <v>18843500</v>
      </c>
      <c r="M20" s="20">
        <f t="shared" si="7"/>
        <v>0.4273</v>
      </c>
      <c r="N20" s="28">
        <f t="shared" si="8"/>
        <v>25255496</v>
      </c>
    </row>
    <row r="21" spans="1:14" ht="12">
      <c r="A21" s="11" t="s">
        <v>187</v>
      </c>
      <c r="B21" s="13">
        <f>'STATE EARMARK'!B21</f>
        <v>21679660</v>
      </c>
      <c r="C21" s="13">
        <f t="shared" si="1"/>
        <v>7587881</v>
      </c>
      <c r="D21" s="13">
        <f>'1ST. QTR. ESTIMATES'!D19</f>
        <v>6389719</v>
      </c>
      <c r="E21" s="13">
        <f t="shared" si="0"/>
        <v>6389719</v>
      </c>
      <c r="G21" s="13">
        <f t="shared" si="2"/>
        <v>0</v>
      </c>
      <c r="H21" s="28">
        <f t="shared" si="3"/>
        <v>6389719</v>
      </c>
      <c r="I21" s="19">
        <f t="shared" si="4"/>
        <v>0.29</v>
      </c>
      <c r="J21" s="28"/>
      <c r="K21" s="28">
        <f t="shared" si="5"/>
        <v>0</v>
      </c>
      <c r="L21" s="28">
        <f t="shared" si="6"/>
        <v>6389719</v>
      </c>
      <c r="M21" s="20">
        <f t="shared" si="7"/>
        <v>0.2947</v>
      </c>
      <c r="N21" s="28">
        <f t="shared" si="8"/>
        <v>15289941</v>
      </c>
    </row>
    <row r="22" spans="1:14" ht="12">
      <c r="A22" s="11" t="s">
        <v>188</v>
      </c>
      <c r="B22" s="13">
        <f>'STATE EARMARK'!B22</f>
        <v>10586303</v>
      </c>
      <c r="C22" s="13">
        <f t="shared" si="1"/>
        <v>3705206</v>
      </c>
      <c r="D22" s="13">
        <f>'1ST. QTR. ESTIMATES'!D20</f>
        <v>2960000</v>
      </c>
      <c r="E22" s="13">
        <f t="shared" si="0"/>
        <v>2960000</v>
      </c>
      <c r="G22" s="13">
        <f t="shared" si="2"/>
        <v>0</v>
      </c>
      <c r="H22" s="28">
        <f t="shared" si="3"/>
        <v>2960000</v>
      </c>
      <c r="I22" s="19">
        <f t="shared" si="4"/>
        <v>0.28</v>
      </c>
      <c r="J22" s="28"/>
      <c r="K22" s="28">
        <f t="shared" si="5"/>
        <v>0</v>
      </c>
      <c r="L22" s="28">
        <f t="shared" si="6"/>
        <v>2960000</v>
      </c>
      <c r="M22" s="20">
        <f t="shared" si="7"/>
        <v>0.2796</v>
      </c>
      <c r="N22" s="28">
        <f t="shared" si="8"/>
        <v>7626303</v>
      </c>
    </row>
    <row r="23" spans="1:14" ht="12">
      <c r="A23" s="11" t="s">
        <v>189</v>
      </c>
      <c r="B23" s="13">
        <f>'STATE EARMARK'!B23</f>
        <v>10453641</v>
      </c>
      <c r="C23" s="13">
        <f t="shared" si="1"/>
        <v>3658774</v>
      </c>
      <c r="D23" s="13">
        <f>'1ST. QTR. ESTIMATES'!D21</f>
        <v>2037805</v>
      </c>
      <c r="E23" s="13">
        <f aca="true" t="shared" si="9" ref="E23:E38">IF(D23&lt;C23,D23,C23)</f>
        <v>2037805</v>
      </c>
      <c r="F23" s="13">
        <v>2228937</v>
      </c>
      <c r="G23" s="13">
        <f t="shared" si="2"/>
        <v>2228937</v>
      </c>
      <c r="H23" s="28">
        <f t="shared" si="3"/>
        <v>4266742</v>
      </c>
      <c r="I23" s="19">
        <f t="shared" si="4"/>
        <v>0.41</v>
      </c>
      <c r="J23" s="28"/>
      <c r="K23" s="28">
        <f t="shared" si="5"/>
        <v>0</v>
      </c>
      <c r="L23" s="28">
        <f t="shared" si="6"/>
        <v>4266742</v>
      </c>
      <c r="M23" s="20">
        <f t="shared" si="7"/>
        <v>0.4082</v>
      </c>
      <c r="N23" s="28">
        <f t="shared" si="8"/>
        <v>6186899</v>
      </c>
    </row>
    <row r="24" spans="1:14" ht="12">
      <c r="A24" s="11" t="s">
        <v>190</v>
      </c>
      <c r="B24" s="13">
        <f>'STATE EARMARK'!B24</f>
        <v>21115994</v>
      </c>
      <c r="C24" s="13">
        <f aca="true" t="shared" si="10" ref="C24:C39">B24*0.35</f>
        <v>7390598</v>
      </c>
      <c r="D24" s="13">
        <f>'1ST. QTR. ESTIMATES'!D22</f>
        <v>5254000</v>
      </c>
      <c r="E24" s="13">
        <f t="shared" si="9"/>
        <v>5254000</v>
      </c>
      <c r="F24" s="13">
        <v>5278999</v>
      </c>
      <c r="G24" s="13">
        <f aca="true" t="shared" si="11" ref="G24:G39">IF(F24&lt;C24,F24,C24)</f>
        <v>5278999</v>
      </c>
      <c r="H24" s="28">
        <f aca="true" t="shared" si="12" ref="H24:H39">G24+E24</f>
        <v>10532999</v>
      </c>
      <c r="I24" s="19">
        <f aca="true" t="shared" si="13" ref="I24:I39">H24/B24</f>
        <v>0.5</v>
      </c>
      <c r="J24" s="28"/>
      <c r="K24" s="28">
        <f t="shared" si="5"/>
        <v>0</v>
      </c>
      <c r="L24" s="28">
        <f t="shared" si="6"/>
        <v>10532999</v>
      </c>
      <c r="M24" s="20">
        <f t="shared" si="7"/>
        <v>0.4988</v>
      </c>
      <c r="N24" s="28">
        <f t="shared" si="8"/>
        <v>10582995</v>
      </c>
    </row>
    <row r="25" spans="1:14" ht="12">
      <c r="A25" s="11" t="s">
        <v>191</v>
      </c>
      <c r="B25" s="13">
        <f>'STATE EARMARK'!B25</f>
        <v>29952478</v>
      </c>
      <c r="C25" s="13">
        <f t="shared" si="10"/>
        <v>10483367</v>
      </c>
      <c r="D25" s="13">
        <f>'1ST. QTR. ESTIMATES'!D23</f>
        <v>10683452</v>
      </c>
      <c r="E25" s="13">
        <f t="shared" si="9"/>
        <v>10483367</v>
      </c>
      <c r="F25" s="13">
        <v>13628378</v>
      </c>
      <c r="G25" s="13">
        <f t="shared" si="11"/>
        <v>10483367</v>
      </c>
      <c r="H25" s="28">
        <f t="shared" si="12"/>
        <v>20966734</v>
      </c>
      <c r="I25" s="19">
        <f t="shared" si="13"/>
        <v>0.7</v>
      </c>
      <c r="J25" s="28"/>
      <c r="K25" s="28">
        <f t="shared" si="5"/>
        <v>0</v>
      </c>
      <c r="L25" s="28">
        <f t="shared" si="6"/>
        <v>20966734</v>
      </c>
      <c r="M25" s="20">
        <f t="shared" si="7"/>
        <v>0.7</v>
      </c>
      <c r="N25" s="28">
        <f t="shared" si="8"/>
        <v>8985744</v>
      </c>
    </row>
    <row r="26" spans="1:14" ht="12">
      <c r="A26" s="11" t="s">
        <v>192</v>
      </c>
      <c r="B26" s="13">
        <f>'STATE EARMARK'!B26</f>
        <v>4453264</v>
      </c>
      <c r="C26" s="13">
        <f t="shared" si="10"/>
        <v>1558642</v>
      </c>
      <c r="D26" s="13">
        <f>'1ST. QTR. ESTIMATES'!D24</f>
        <v>1158972</v>
      </c>
      <c r="E26" s="13">
        <f t="shared" si="9"/>
        <v>1158972</v>
      </c>
      <c r="F26" s="13">
        <v>967456</v>
      </c>
      <c r="G26" s="13">
        <f t="shared" si="11"/>
        <v>967456</v>
      </c>
      <c r="H26" s="28">
        <f t="shared" si="12"/>
        <v>2126428</v>
      </c>
      <c r="I26" s="19">
        <f t="shared" si="13"/>
        <v>0.48</v>
      </c>
      <c r="J26" s="28"/>
      <c r="K26" s="28">
        <f t="shared" si="5"/>
        <v>0</v>
      </c>
      <c r="L26" s="28">
        <f t="shared" si="6"/>
        <v>2126428</v>
      </c>
      <c r="M26" s="20">
        <f t="shared" si="7"/>
        <v>0.4775</v>
      </c>
      <c r="N26" s="28">
        <f t="shared" si="8"/>
        <v>2326836</v>
      </c>
    </row>
    <row r="27" spans="1:14" ht="12">
      <c r="A27" s="11" t="s">
        <v>193</v>
      </c>
      <c r="B27" s="13">
        <f>'STATE EARMARK'!B27</f>
        <v>15597557</v>
      </c>
      <c r="C27" s="13">
        <f t="shared" si="10"/>
        <v>5459145</v>
      </c>
      <c r="D27" s="13">
        <f>'1ST. QTR. ESTIMATES'!D25</f>
        <v>3500000</v>
      </c>
      <c r="E27" s="13">
        <f t="shared" si="9"/>
        <v>3500000</v>
      </c>
      <c r="F27" s="13">
        <v>3300262</v>
      </c>
      <c r="G27" s="13">
        <f t="shared" si="11"/>
        <v>3300262</v>
      </c>
      <c r="H27" s="28">
        <f t="shared" si="12"/>
        <v>6800262</v>
      </c>
      <c r="I27" s="19">
        <f t="shared" si="13"/>
        <v>0.44</v>
      </c>
      <c r="J27" s="28"/>
      <c r="K27" s="28">
        <f t="shared" si="5"/>
        <v>0</v>
      </c>
      <c r="L27" s="28">
        <f t="shared" si="6"/>
        <v>6800262</v>
      </c>
      <c r="M27" s="20">
        <f t="shared" si="7"/>
        <v>0.436</v>
      </c>
      <c r="N27" s="28">
        <f t="shared" si="8"/>
        <v>8797295</v>
      </c>
    </row>
    <row r="28" spans="1:14" ht="12">
      <c r="A28" s="11" t="s">
        <v>194</v>
      </c>
      <c r="B28" s="13">
        <f>'STATE EARMARK'!B28</f>
        <v>15944808</v>
      </c>
      <c r="C28" s="13">
        <f t="shared" si="10"/>
        <v>5580683</v>
      </c>
      <c r="D28" s="13">
        <f>'1ST. QTR. ESTIMATES'!D26</f>
        <v>3167424</v>
      </c>
      <c r="E28" s="13">
        <f t="shared" si="9"/>
        <v>3167424</v>
      </c>
      <c r="F28" s="13">
        <v>4831603</v>
      </c>
      <c r="G28" s="13">
        <f t="shared" si="11"/>
        <v>4831603</v>
      </c>
      <c r="H28" s="28">
        <f t="shared" si="12"/>
        <v>7999027</v>
      </c>
      <c r="I28" s="19">
        <f t="shared" si="13"/>
        <v>0.5</v>
      </c>
      <c r="J28" s="28"/>
      <c r="K28" s="28">
        <f t="shared" si="5"/>
        <v>0</v>
      </c>
      <c r="L28" s="28">
        <f t="shared" si="6"/>
        <v>7999027</v>
      </c>
      <c r="M28" s="20">
        <f t="shared" si="7"/>
        <v>0.5017</v>
      </c>
      <c r="N28" s="28">
        <f t="shared" si="8"/>
        <v>7945781</v>
      </c>
    </row>
    <row r="29" spans="1:14" ht="12">
      <c r="A29" s="11" t="s">
        <v>195</v>
      </c>
      <c r="B29" s="13">
        <f>'STATE EARMARK'!B29</f>
        <v>33442537</v>
      </c>
      <c r="C29" s="13">
        <f t="shared" si="10"/>
        <v>11704888</v>
      </c>
      <c r="D29" s="13">
        <f>'1ST. QTR. ESTIMATES'!D27</f>
        <v>6972592</v>
      </c>
      <c r="E29" s="13">
        <f t="shared" si="9"/>
        <v>6972592</v>
      </c>
      <c r="F29" s="13">
        <v>6972592</v>
      </c>
      <c r="G29" s="13">
        <f t="shared" si="11"/>
        <v>6972592</v>
      </c>
      <c r="H29" s="28">
        <f t="shared" si="12"/>
        <v>13945184</v>
      </c>
      <c r="I29" s="19">
        <f t="shared" si="13"/>
        <v>0.42</v>
      </c>
      <c r="J29" s="28"/>
      <c r="K29" s="28">
        <f t="shared" si="5"/>
        <v>0</v>
      </c>
      <c r="L29" s="28">
        <f t="shared" si="6"/>
        <v>13945184</v>
      </c>
      <c r="M29" s="20">
        <f t="shared" si="7"/>
        <v>0.417</v>
      </c>
      <c r="N29" s="28">
        <f t="shared" si="8"/>
        <v>19497353</v>
      </c>
    </row>
    <row r="30" spans="1:14" ht="12">
      <c r="A30" s="11" t="s">
        <v>196</v>
      </c>
      <c r="B30" s="13">
        <f>'STATE EARMARK'!B30</f>
        <v>15567676</v>
      </c>
      <c r="C30" s="13">
        <f t="shared" si="10"/>
        <v>5448687</v>
      </c>
      <c r="D30" s="13">
        <f>'1ST. QTR. ESTIMATES'!D28</f>
        <v>4979868</v>
      </c>
      <c r="E30" s="13">
        <f t="shared" si="9"/>
        <v>4979868</v>
      </c>
      <c r="F30" s="13">
        <v>4979868</v>
      </c>
      <c r="G30" s="13">
        <f t="shared" si="11"/>
        <v>4979868</v>
      </c>
      <c r="H30" s="28">
        <f t="shared" si="12"/>
        <v>9959736</v>
      </c>
      <c r="I30" s="19">
        <f t="shared" si="13"/>
        <v>0.64</v>
      </c>
      <c r="J30" s="28"/>
      <c r="K30" s="28">
        <f t="shared" si="5"/>
        <v>0</v>
      </c>
      <c r="L30" s="28">
        <f t="shared" si="6"/>
        <v>9959736</v>
      </c>
      <c r="M30" s="20">
        <f t="shared" si="7"/>
        <v>0.6398</v>
      </c>
      <c r="N30" s="28">
        <f t="shared" si="8"/>
        <v>5607940</v>
      </c>
    </row>
    <row r="31" spans="1:14" ht="12">
      <c r="A31" s="11" t="s">
        <v>197</v>
      </c>
      <c r="B31" s="13">
        <f>'STATE EARMARK'!B31</f>
        <v>19769390</v>
      </c>
      <c r="C31" s="13">
        <f t="shared" si="10"/>
        <v>6919287</v>
      </c>
      <c r="D31" s="13">
        <f>'1ST. QTR. ESTIMATES'!D29</f>
        <v>6655011</v>
      </c>
      <c r="E31" s="13">
        <f t="shared" si="9"/>
        <v>6655011</v>
      </c>
      <c r="F31" s="13">
        <v>4991258</v>
      </c>
      <c r="G31" s="13">
        <f t="shared" si="11"/>
        <v>4991258</v>
      </c>
      <c r="H31" s="28">
        <f t="shared" si="12"/>
        <v>11646269</v>
      </c>
      <c r="I31" s="19">
        <f t="shared" si="13"/>
        <v>0.59</v>
      </c>
      <c r="J31" s="28"/>
      <c r="K31" s="28">
        <f t="shared" si="5"/>
        <v>0</v>
      </c>
      <c r="L31" s="28">
        <f t="shared" si="6"/>
        <v>11646269</v>
      </c>
      <c r="M31" s="20">
        <f t="shared" si="7"/>
        <v>0.5891</v>
      </c>
      <c r="N31" s="28">
        <f t="shared" si="8"/>
        <v>8123121</v>
      </c>
    </row>
    <row r="32" spans="1:14" ht="12">
      <c r="A32" s="11" t="s">
        <v>198</v>
      </c>
      <c r="B32" s="13">
        <f>'STATE EARMARK'!B32</f>
        <v>21742006</v>
      </c>
      <c r="C32" s="13">
        <f t="shared" si="10"/>
        <v>7609702</v>
      </c>
      <c r="D32" s="13">
        <f>'1ST. QTR. ESTIMATES'!D30</f>
        <v>3307241</v>
      </c>
      <c r="E32" s="13">
        <f t="shared" si="9"/>
        <v>3307241</v>
      </c>
      <c r="F32" s="13">
        <v>3307241</v>
      </c>
      <c r="G32" s="13">
        <f t="shared" si="11"/>
        <v>3307241</v>
      </c>
      <c r="H32" s="28">
        <f t="shared" si="12"/>
        <v>6614482</v>
      </c>
      <c r="I32" s="19">
        <f t="shared" si="13"/>
        <v>0.3</v>
      </c>
      <c r="J32" s="28"/>
      <c r="K32" s="28">
        <f t="shared" si="5"/>
        <v>0</v>
      </c>
      <c r="L32" s="28">
        <f t="shared" si="6"/>
        <v>6614482</v>
      </c>
      <c r="M32" s="20">
        <f t="shared" si="7"/>
        <v>0.3042</v>
      </c>
      <c r="N32" s="28">
        <f t="shared" si="8"/>
        <v>15127524</v>
      </c>
    </row>
    <row r="33" spans="1:14" ht="12">
      <c r="A33" s="11" t="s">
        <v>199</v>
      </c>
      <c r="B33" s="13">
        <f>'STATE EARMARK'!B33</f>
        <v>3618207</v>
      </c>
      <c r="C33" s="13">
        <f t="shared" si="10"/>
        <v>1266372</v>
      </c>
      <c r="D33" s="13">
        <f>'1ST. QTR. ESTIMATES'!D31</f>
        <v>1051985</v>
      </c>
      <c r="E33" s="13">
        <f t="shared" si="9"/>
        <v>1051985</v>
      </c>
      <c r="F33" s="13">
        <v>1266372</v>
      </c>
      <c r="G33" s="13">
        <f t="shared" si="11"/>
        <v>1266372</v>
      </c>
      <c r="H33" s="28">
        <f t="shared" si="12"/>
        <v>2318357</v>
      </c>
      <c r="I33" s="19">
        <f t="shared" si="13"/>
        <v>0.64</v>
      </c>
      <c r="J33" s="28"/>
      <c r="K33" s="28">
        <f t="shared" si="5"/>
        <v>0</v>
      </c>
      <c r="L33" s="28">
        <f t="shared" si="6"/>
        <v>2318357</v>
      </c>
      <c r="M33" s="20">
        <f t="shared" si="7"/>
        <v>0.6407</v>
      </c>
      <c r="N33" s="28">
        <f t="shared" si="8"/>
        <v>1299850</v>
      </c>
    </row>
    <row r="34" spans="1:14" ht="12">
      <c r="A34" s="11" t="s">
        <v>200</v>
      </c>
      <c r="B34" s="13">
        <f>'STATE EARMARK'!B34</f>
        <v>6730023</v>
      </c>
      <c r="C34" s="13">
        <f t="shared" si="10"/>
        <v>2355508</v>
      </c>
      <c r="D34" s="13">
        <f>'1ST. QTR. ESTIMATES'!D32</f>
        <v>1414710</v>
      </c>
      <c r="E34" s="13">
        <f t="shared" si="9"/>
        <v>1414710</v>
      </c>
      <c r="F34" s="13">
        <v>1865402</v>
      </c>
      <c r="G34" s="13">
        <f t="shared" si="11"/>
        <v>1865402</v>
      </c>
      <c r="H34" s="28">
        <f t="shared" si="12"/>
        <v>3280112</v>
      </c>
      <c r="I34" s="19">
        <f t="shared" si="13"/>
        <v>0.49</v>
      </c>
      <c r="J34" s="28"/>
      <c r="K34" s="28">
        <f t="shared" si="5"/>
        <v>0</v>
      </c>
      <c r="L34" s="28">
        <f t="shared" si="6"/>
        <v>3280112</v>
      </c>
      <c r="M34" s="20">
        <f t="shared" si="7"/>
        <v>0.4874</v>
      </c>
      <c r="N34" s="28">
        <f t="shared" si="8"/>
        <v>3449911</v>
      </c>
    </row>
    <row r="35" spans="1:14" ht="12">
      <c r="A35" s="11" t="s">
        <v>201</v>
      </c>
      <c r="B35" s="13">
        <f>'STATE EARMARK'!B35</f>
        <v>5872758</v>
      </c>
      <c r="C35" s="13">
        <f t="shared" si="10"/>
        <v>2055465</v>
      </c>
      <c r="D35" s="13">
        <f>'1ST. QTR. ESTIMATES'!D33</f>
        <v>1875444</v>
      </c>
      <c r="E35" s="13">
        <f t="shared" si="9"/>
        <v>1875444</v>
      </c>
      <c r="F35" s="13">
        <v>2055465</v>
      </c>
      <c r="G35" s="13">
        <f t="shared" si="11"/>
        <v>2055465</v>
      </c>
      <c r="H35" s="28">
        <f t="shared" si="12"/>
        <v>3930909</v>
      </c>
      <c r="I35" s="19">
        <f t="shared" si="13"/>
        <v>0.67</v>
      </c>
      <c r="J35" s="28"/>
      <c r="K35" s="28">
        <f t="shared" si="5"/>
        <v>0</v>
      </c>
      <c r="L35" s="28">
        <f t="shared" si="6"/>
        <v>3930909</v>
      </c>
      <c r="M35" s="20">
        <f t="shared" si="7"/>
        <v>0.6693</v>
      </c>
      <c r="N35" s="28">
        <f t="shared" si="8"/>
        <v>1941849</v>
      </c>
    </row>
    <row r="36" spans="1:14" ht="12">
      <c r="A36" s="11" t="s">
        <v>202</v>
      </c>
      <c r="B36" s="13">
        <f>'STATE EARMARK'!B36</f>
        <v>2889507</v>
      </c>
      <c r="C36" s="13">
        <f t="shared" si="10"/>
        <v>1011327</v>
      </c>
      <c r="D36" s="13">
        <f>'1ST. QTR. ESTIMATES'!D34</f>
        <v>575000</v>
      </c>
      <c r="E36" s="13">
        <f t="shared" si="9"/>
        <v>575000</v>
      </c>
      <c r="F36" s="13">
        <v>753391</v>
      </c>
      <c r="G36" s="13">
        <f t="shared" si="11"/>
        <v>753391</v>
      </c>
      <c r="H36" s="28">
        <f t="shared" si="12"/>
        <v>1328391</v>
      </c>
      <c r="I36" s="19">
        <f t="shared" si="13"/>
        <v>0.46</v>
      </c>
      <c r="J36" s="28"/>
      <c r="K36" s="28">
        <f t="shared" si="5"/>
        <v>0</v>
      </c>
      <c r="L36" s="28">
        <f t="shared" si="6"/>
        <v>1328391</v>
      </c>
      <c r="M36" s="20">
        <f t="shared" si="7"/>
        <v>0.4597</v>
      </c>
      <c r="N36" s="28">
        <f t="shared" si="8"/>
        <v>1561116</v>
      </c>
    </row>
    <row r="37" spans="1:14" ht="12">
      <c r="A37" s="11" t="s">
        <v>203</v>
      </c>
      <c r="B37" s="13">
        <f>'STATE EARMARK'!B37</f>
        <v>22018871</v>
      </c>
      <c r="C37" s="13">
        <f t="shared" si="10"/>
        <v>7706605</v>
      </c>
      <c r="D37" s="13">
        <f>'1ST. QTR. ESTIMATES'!D35</f>
        <v>5047191</v>
      </c>
      <c r="E37" s="13">
        <f t="shared" si="9"/>
        <v>5047191</v>
      </c>
      <c r="F37" s="13">
        <v>5508217</v>
      </c>
      <c r="G37" s="13">
        <f t="shared" si="11"/>
        <v>5508217</v>
      </c>
      <c r="H37" s="28">
        <f t="shared" si="12"/>
        <v>10555408</v>
      </c>
      <c r="I37" s="19">
        <f t="shared" si="13"/>
        <v>0.48</v>
      </c>
      <c r="J37" s="28"/>
      <c r="K37" s="28">
        <f t="shared" si="5"/>
        <v>0</v>
      </c>
      <c r="L37" s="28">
        <f t="shared" si="6"/>
        <v>10555408</v>
      </c>
      <c r="M37" s="20">
        <f t="shared" si="7"/>
        <v>0.4794</v>
      </c>
      <c r="N37" s="28">
        <f t="shared" si="8"/>
        <v>11463463</v>
      </c>
    </row>
    <row r="38" spans="1:14" ht="12">
      <c r="A38" s="11" t="s">
        <v>204</v>
      </c>
      <c r="B38" s="13">
        <f>'STATE EARMARK'!B38</f>
        <v>11004633</v>
      </c>
      <c r="C38" s="13">
        <f t="shared" si="10"/>
        <v>3851622</v>
      </c>
      <c r="D38" s="13">
        <f>'1ST. QTR. ESTIMATES'!D36</f>
        <v>0</v>
      </c>
      <c r="E38" s="13">
        <f t="shared" si="9"/>
        <v>0</v>
      </c>
      <c r="F38" s="13">
        <v>0</v>
      </c>
      <c r="G38" s="13">
        <f t="shared" si="11"/>
        <v>0</v>
      </c>
      <c r="H38" s="28">
        <f t="shared" si="12"/>
        <v>0</v>
      </c>
      <c r="I38" s="19">
        <f t="shared" si="13"/>
        <v>0</v>
      </c>
      <c r="J38" s="28"/>
      <c r="K38" s="28">
        <f t="shared" si="5"/>
        <v>0</v>
      </c>
      <c r="L38" s="28">
        <f t="shared" si="6"/>
        <v>0</v>
      </c>
      <c r="M38" s="20">
        <f t="shared" si="7"/>
        <v>0</v>
      </c>
      <c r="N38" s="28">
        <f t="shared" si="8"/>
        <v>11004633</v>
      </c>
    </row>
    <row r="39" spans="1:14" ht="12">
      <c r="A39" s="11" t="s">
        <v>205</v>
      </c>
      <c r="B39" s="13">
        <f>'STATE EARMARK'!B39</f>
        <v>65588289</v>
      </c>
      <c r="C39" s="13">
        <f t="shared" si="10"/>
        <v>22955901</v>
      </c>
      <c r="D39" s="13">
        <f>'1ST. QTR. ESTIMATES'!D37</f>
        <v>23530515</v>
      </c>
      <c r="E39" s="13">
        <f aca="true" t="shared" si="14" ref="E39:E55">IF(D39&lt;C39,D39,C39)</f>
        <v>22955901</v>
      </c>
      <c r="F39" s="13">
        <v>22955901</v>
      </c>
      <c r="G39" s="13">
        <f t="shared" si="11"/>
        <v>22955901</v>
      </c>
      <c r="H39" s="28">
        <f t="shared" si="12"/>
        <v>45911802</v>
      </c>
      <c r="I39" s="19">
        <f t="shared" si="13"/>
        <v>0.7</v>
      </c>
      <c r="J39" s="28"/>
      <c r="K39" s="28">
        <f t="shared" si="5"/>
        <v>0</v>
      </c>
      <c r="L39" s="28">
        <f t="shared" si="6"/>
        <v>45911802</v>
      </c>
      <c r="M39" s="20">
        <f t="shared" si="7"/>
        <v>0.7</v>
      </c>
      <c r="N39" s="28">
        <f t="shared" si="8"/>
        <v>19676487</v>
      </c>
    </row>
    <row r="40" spans="1:14" ht="12">
      <c r="A40" s="11" t="s">
        <v>206</v>
      </c>
      <c r="B40" s="13">
        <f>'STATE EARMARK'!B40</f>
        <v>33654445</v>
      </c>
      <c r="C40" s="13">
        <f aca="true" t="shared" si="15" ref="C40:C55">B40*0.35</f>
        <v>11779056</v>
      </c>
      <c r="D40" s="13">
        <f>'1ST. QTR. ESTIMATES'!D38</f>
        <v>11531423</v>
      </c>
      <c r="E40" s="13">
        <f t="shared" si="14"/>
        <v>11531423</v>
      </c>
      <c r="F40" s="13">
        <v>11531423</v>
      </c>
      <c r="G40" s="13">
        <f aca="true" t="shared" si="16" ref="G40:G55">IF(F40&lt;C40,F40,C40)</f>
        <v>11531423</v>
      </c>
      <c r="H40" s="28">
        <f aca="true" t="shared" si="17" ref="H40:H55">G40+E40</f>
        <v>23062846</v>
      </c>
      <c r="I40" s="19">
        <f aca="true" t="shared" si="18" ref="I40:I55">H40/B40</f>
        <v>0.69</v>
      </c>
      <c r="J40" s="28"/>
      <c r="K40" s="28">
        <f t="shared" si="5"/>
        <v>0</v>
      </c>
      <c r="L40" s="28">
        <f t="shared" si="6"/>
        <v>23062846</v>
      </c>
      <c r="M40" s="20">
        <f t="shared" si="7"/>
        <v>0.6853</v>
      </c>
      <c r="N40" s="28">
        <f t="shared" si="8"/>
        <v>10591599</v>
      </c>
    </row>
    <row r="41" spans="1:14" ht="12">
      <c r="A41" s="11" t="s">
        <v>207</v>
      </c>
      <c r="B41" s="13">
        <f>'STATE EARMARK'!B41</f>
        <v>2672494</v>
      </c>
      <c r="C41" s="13">
        <f t="shared" si="15"/>
        <v>935373</v>
      </c>
      <c r="D41" s="13">
        <f>'1ST. QTR. ESTIMATES'!D39</f>
        <v>76350</v>
      </c>
      <c r="E41" s="13">
        <f t="shared" si="14"/>
        <v>76350</v>
      </c>
      <c r="F41" s="13">
        <v>45000</v>
      </c>
      <c r="G41" s="13">
        <f>IF(F41&lt;C41,F41,C41)+623124</f>
        <v>668124</v>
      </c>
      <c r="H41" s="28">
        <f t="shared" si="17"/>
        <v>744474</v>
      </c>
      <c r="I41" s="19">
        <f t="shared" si="18"/>
        <v>0.28</v>
      </c>
      <c r="J41" s="28"/>
      <c r="K41" s="28">
        <f t="shared" si="5"/>
        <v>0</v>
      </c>
      <c r="L41" s="28">
        <f t="shared" si="6"/>
        <v>744474</v>
      </c>
      <c r="M41" s="20">
        <f t="shared" si="7"/>
        <v>0.2786</v>
      </c>
      <c r="N41" s="28">
        <f t="shared" si="8"/>
        <v>1928020</v>
      </c>
    </row>
    <row r="42" spans="1:14" ht="12">
      <c r="A42" s="11" t="s">
        <v>208</v>
      </c>
      <c r="B42" s="13">
        <f>'STATE EARMARK'!B42</f>
        <v>38966029</v>
      </c>
      <c r="C42" s="13">
        <f t="shared" si="15"/>
        <v>13638110</v>
      </c>
      <c r="D42" s="13">
        <f>'1ST. QTR. ESTIMATES'!D40</f>
        <v>1423478</v>
      </c>
      <c r="E42" s="13">
        <f t="shared" si="14"/>
        <v>1423478</v>
      </c>
      <c r="F42" s="13">
        <v>0</v>
      </c>
      <c r="G42" s="13">
        <f t="shared" si="16"/>
        <v>0</v>
      </c>
      <c r="H42" s="28">
        <f t="shared" si="17"/>
        <v>1423478</v>
      </c>
      <c r="I42" s="19">
        <f t="shared" si="18"/>
        <v>0.04</v>
      </c>
      <c r="J42" s="28"/>
      <c r="K42" s="28">
        <f t="shared" si="5"/>
        <v>0</v>
      </c>
      <c r="L42" s="28">
        <f t="shared" si="6"/>
        <v>1423478</v>
      </c>
      <c r="M42" s="20">
        <f t="shared" si="7"/>
        <v>0.0365</v>
      </c>
      <c r="N42" s="28">
        <f t="shared" si="8"/>
        <v>37542551</v>
      </c>
    </row>
    <row r="43" spans="1:14" ht="12">
      <c r="A43" s="11" t="s">
        <v>209</v>
      </c>
      <c r="B43" s="13">
        <f>'STATE EARMARK'!B43</f>
        <v>17846736</v>
      </c>
      <c r="C43" s="13">
        <f t="shared" si="15"/>
        <v>6246358</v>
      </c>
      <c r="D43" s="13">
        <f>'1ST. QTR. ESTIMATES'!D41</f>
        <v>4429606</v>
      </c>
      <c r="E43" s="13">
        <f t="shared" si="14"/>
        <v>4429606</v>
      </c>
      <c r="F43" s="13">
        <v>4429606</v>
      </c>
      <c r="G43" s="13">
        <f t="shared" si="16"/>
        <v>4429606</v>
      </c>
      <c r="H43" s="28">
        <f t="shared" si="17"/>
        <v>8859212</v>
      </c>
      <c r="I43" s="19">
        <f t="shared" si="18"/>
        <v>0.5</v>
      </c>
      <c r="J43" s="28"/>
      <c r="K43" s="28">
        <f t="shared" si="5"/>
        <v>0</v>
      </c>
      <c r="L43" s="28">
        <f t="shared" si="6"/>
        <v>8859212</v>
      </c>
      <c r="M43" s="20">
        <f t="shared" si="7"/>
        <v>0.4964</v>
      </c>
      <c r="N43" s="28">
        <f t="shared" si="8"/>
        <v>8987524</v>
      </c>
    </row>
    <row r="44" spans="1:14" ht="12">
      <c r="A44" s="11" t="s">
        <v>210</v>
      </c>
      <c r="B44" s="13">
        <f>'STATE EARMARK'!B44</f>
        <v>12129731</v>
      </c>
      <c r="C44" s="13">
        <f t="shared" si="15"/>
        <v>4245406</v>
      </c>
      <c r="D44" s="13">
        <f>'1ST. QTR. ESTIMATES'!D42</f>
        <v>800000</v>
      </c>
      <c r="E44" s="13">
        <f t="shared" si="14"/>
        <v>800000</v>
      </c>
      <c r="G44" s="13">
        <f t="shared" si="16"/>
        <v>0</v>
      </c>
      <c r="H44" s="28">
        <f t="shared" si="17"/>
        <v>800000</v>
      </c>
      <c r="I44" s="19">
        <f t="shared" si="18"/>
        <v>0.07</v>
      </c>
      <c r="J44" s="28"/>
      <c r="K44" s="28">
        <f t="shared" si="5"/>
        <v>0</v>
      </c>
      <c r="L44" s="28">
        <f t="shared" si="6"/>
        <v>800000</v>
      </c>
      <c r="M44" s="20">
        <f t="shared" si="7"/>
        <v>0.066</v>
      </c>
      <c r="N44" s="28">
        <f t="shared" si="8"/>
        <v>11329731</v>
      </c>
    </row>
    <row r="45" spans="1:14" ht="12">
      <c r="A45" s="11" t="s">
        <v>211</v>
      </c>
      <c r="B45" s="13">
        <f>'STATE EARMARK'!B45</f>
        <v>37227367</v>
      </c>
      <c r="C45" s="13">
        <f t="shared" si="15"/>
        <v>13029578</v>
      </c>
      <c r="D45" s="13">
        <f>'1ST. QTR. ESTIMATES'!D43</f>
        <v>13443238</v>
      </c>
      <c r="E45" s="13">
        <f t="shared" si="14"/>
        <v>13029578</v>
      </c>
      <c r="F45" s="13">
        <v>12615919</v>
      </c>
      <c r="G45" s="13">
        <f t="shared" si="16"/>
        <v>12615919</v>
      </c>
      <c r="H45" s="28">
        <f t="shared" si="17"/>
        <v>25645497</v>
      </c>
      <c r="I45" s="19">
        <f t="shared" si="18"/>
        <v>0.69</v>
      </c>
      <c r="J45" s="28"/>
      <c r="K45" s="28">
        <f t="shared" si="5"/>
        <v>0</v>
      </c>
      <c r="L45" s="28">
        <f t="shared" si="6"/>
        <v>25645497</v>
      </c>
      <c r="M45" s="20">
        <f t="shared" si="7"/>
        <v>0.6889</v>
      </c>
      <c r="N45" s="28">
        <f t="shared" si="8"/>
        <v>11581870</v>
      </c>
    </row>
    <row r="46" spans="1:14" ht="12">
      <c r="A46" s="11" t="s">
        <v>212</v>
      </c>
      <c r="B46" s="13">
        <f>'STATE EARMARK'!B46</f>
        <v>27153207</v>
      </c>
      <c r="C46" s="13">
        <f t="shared" si="15"/>
        <v>9503622</v>
      </c>
      <c r="D46" s="13">
        <f>'1ST. QTR. ESTIMATES'!D44</f>
        <v>0</v>
      </c>
      <c r="E46" s="13">
        <f t="shared" si="14"/>
        <v>0</v>
      </c>
      <c r="F46" s="13">
        <v>9000000</v>
      </c>
      <c r="G46" s="13">
        <f t="shared" si="16"/>
        <v>9000000</v>
      </c>
      <c r="H46" s="28">
        <f t="shared" si="17"/>
        <v>9000000</v>
      </c>
      <c r="I46" s="19">
        <f t="shared" si="18"/>
        <v>0.33</v>
      </c>
      <c r="J46" s="28"/>
      <c r="K46" s="28">
        <f t="shared" si="5"/>
        <v>0</v>
      </c>
      <c r="L46" s="28">
        <f t="shared" si="6"/>
        <v>9000000</v>
      </c>
      <c r="M46" s="20">
        <f t="shared" si="7"/>
        <v>0.3315</v>
      </c>
      <c r="N46" s="28">
        <f t="shared" si="8"/>
        <v>18153207</v>
      </c>
    </row>
    <row r="47" spans="1:14" ht="12">
      <c r="A47" s="11" t="s">
        <v>213</v>
      </c>
      <c r="B47" s="13">
        <f>'STATE EARMARK'!B47</f>
        <v>3092883</v>
      </c>
      <c r="C47" s="13">
        <f t="shared" si="15"/>
        <v>1082509</v>
      </c>
      <c r="D47" s="13">
        <f>'1ST. QTR. ESTIMATES'!D45</f>
        <v>200000</v>
      </c>
      <c r="E47" s="13">
        <f t="shared" si="14"/>
        <v>200000</v>
      </c>
      <c r="F47" s="13">
        <v>0</v>
      </c>
      <c r="G47" s="13">
        <f t="shared" si="16"/>
        <v>0</v>
      </c>
      <c r="H47" s="28">
        <f t="shared" si="17"/>
        <v>200000</v>
      </c>
      <c r="I47" s="19">
        <f t="shared" si="18"/>
        <v>0.06</v>
      </c>
      <c r="J47" s="28"/>
      <c r="K47" s="28">
        <f t="shared" si="5"/>
        <v>0</v>
      </c>
      <c r="L47" s="28">
        <f t="shared" si="6"/>
        <v>200000</v>
      </c>
      <c r="M47" s="20">
        <f t="shared" si="7"/>
        <v>0.0647</v>
      </c>
      <c r="N47" s="28">
        <f t="shared" si="8"/>
        <v>2892883</v>
      </c>
    </row>
    <row r="48" spans="1:14" ht="12">
      <c r="A48" s="11" t="s">
        <v>214</v>
      </c>
      <c r="B48" s="13">
        <f>'STATE EARMARK'!B48</f>
        <v>21216238</v>
      </c>
      <c r="C48" s="13">
        <f t="shared" si="15"/>
        <v>7425683</v>
      </c>
      <c r="D48" s="13">
        <f>'1ST. QTR. ESTIMATES'!D46</f>
        <v>5768864</v>
      </c>
      <c r="E48" s="13">
        <f t="shared" si="14"/>
        <v>5768864</v>
      </c>
      <c r="F48" s="13">
        <v>5768864</v>
      </c>
      <c r="G48" s="13">
        <f t="shared" si="16"/>
        <v>5768864</v>
      </c>
      <c r="H48" s="28">
        <f t="shared" si="17"/>
        <v>11537728</v>
      </c>
      <c r="I48" s="19">
        <f t="shared" si="18"/>
        <v>0.54</v>
      </c>
      <c r="J48" s="28"/>
      <c r="K48" s="28">
        <f t="shared" si="5"/>
        <v>0</v>
      </c>
      <c r="L48" s="28">
        <f t="shared" si="6"/>
        <v>11537728</v>
      </c>
      <c r="M48" s="20">
        <f t="shared" si="7"/>
        <v>0.5438</v>
      </c>
      <c r="N48" s="28">
        <f t="shared" si="8"/>
        <v>9678510</v>
      </c>
    </row>
    <row r="49" spans="1:14" ht="12">
      <c r="A49" s="11" t="s">
        <v>215</v>
      </c>
      <c r="B49" s="13">
        <f>'STATE EARMARK'!B49</f>
        <v>3698840</v>
      </c>
      <c r="C49" s="13">
        <f t="shared" si="15"/>
        <v>1294594</v>
      </c>
      <c r="D49" s="13">
        <f>'1ST. QTR. ESTIMATES'!D47</f>
        <v>900000</v>
      </c>
      <c r="E49" s="13">
        <f t="shared" si="14"/>
        <v>900000</v>
      </c>
      <c r="F49" s="13">
        <v>900000</v>
      </c>
      <c r="G49" s="13">
        <f t="shared" si="16"/>
        <v>900000</v>
      </c>
      <c r="H49" s="28">
        <f t="shared" si="17"/>
        <v>1800000</v>
      </c>
      <c r="I49" s="19">
        <f t="shared" si="18"/>
        <v>0.49</v>
      </c>
      <c r="J49" s="28"/>
      <c r="K49" s="28">
        <f t="shared" si="5"/>
        <v>0</v>
      </c>
      <c r="L49" s="28">
        <f t="shared" si="6"/>
        <v>1800000</v>
      </c>
      <c r="M49" s="20">
        <f t="shared" si="7"/>
        <v>0.4866</v>
      </c>
      <c r="N49" s="28">
        <f t="shared" si="8"/>
        <v>1898840</v>
      </c>
    </row>
    <row r="50" spans="1:14" ht="12">
      <c r="A50" s="11" t="s">
        <v>216</v>
      </c>
      <c r="B50" s="13">
        <f>'STATE EARMARK'!B50</f>
        <v>24094711</v>
      </c>
      <c r="C50" s="13">
        <f t="shared" si="15"/>
        <v>8433149</v>
      </c>
      <c r="D50" s="13">
        <f>'1ST. QTR. ESTIMATES'!D48</f>
        <v>5110439</v>
      </c>
      <c r="E50" s="13">
        <f t="shared" si="14"/>
        <v>5110439</v>
      </c>
      <c r="F50" s="13">
        <v>6936917</v>
      </c>
      <c r="G50" s="13">
        <f t="shared" si="16"/>
        <v>6936917</v>
      </c>
      <c r="H50" s="28">
        <f t="shared" si="17"/>
        <v>12047356</v>
      </c>
      <c r="I50" s="19">
        <f t="shared" si="18"/>
        <v>0.5</v>
      </c>
      <c r="J50" s="28"/>
      <c r="K50" s="28">
        <f t="shared" si="5"/>
        <v>0</v>
      </c>
      <c r="L50" s="28">
        <f t="shared" si="6"/>
        <v>12047356</v>
      </c>
      <c r="M50" s="20">
        <f t="shared" si="7"/>
        <v>0.5</v>
      </c>
      <c r="N50" s="28">
        <f t="shared" si="8"/>
        <v>12047355</v>
      </c>
    </row>
    <row r="51" spans="1:14" ht="12">
      <c r="A51" s="11" t="s">
        <v>217</v>
      </c>
      <c r="B51" s="13">
        <f>'STATE EARMARK'!B51</f>
        <v>111802871</v>
      </c>
      <c r="C51" s="13">
        <f t="shared" si="15"/>
        <v>39131005</v>
      </c>
      <c r="D51" s="13">
        <f>'1ST. QTR. ESTIMATES'!D49</f>
        <v>38786492</v>
      </c>
      <c r="E51" s="13">
        <f t="shared" si="14"/>
        <v>38786492</v>
      </c>
      <c r="F51" s="13">
        <v>38786493</v>
      </c>
      <c r="G51" s="13">
        <f t="shared" si="16"/>
        <v>38786493</v>
      </c>
      <c r="H51" s="28">
        <f t="shared" si="17"/>
        <v>77572985</v>
      </c>
      <c r="I51" s="19">
        <f t="shared" si="18"/>
        <v>0.69</v>
      </c>
      <c r="J51" s="28"/>
      <c r="K51" s="28">
        <f t="shared" si="5"/>
        <v>0</v>
      </c>
      <c r="L51" s="28">
        <f t="shared" si="6"/>
        <v>77572985</v>
      </c>
      <c r="M51" s="20">
        <f t="shared" si="7"/>
        <v>0.6938</v>
      </c>
      <c r="N51" s="28">
        <f t="shared" si="8"/>
        <v>34229886</v>
      </c>
    </row>
    <row r="52" spans="1:14" ht="12">
      <c r="A52" s="11" t="s">
        <v>218</v>
      </c>
      <c r="B52" s="13">
        <f>'STATE EARMARK'!B52</f>
        <v>11746420</v>
      </c>
      <c r="C52" s="13">
        <f t="shared" si="15"/>
        <v>4111247</v>
      </c>
      <c r="D52" s="13">
        <f>'1ST. QTR. ESTIMATES'!D50</f>
        <v>3327900</v>
      </c>
      <c r="E52" s="13">
        <f t="shared" si="14"/>
        <v>3327900</v>
      </c>
      <c r="F52" s="13">
        <v>3719950</v>
      </c>
      <c r="G52" s="13">
        <f t="shared" si="16"/>
        <v>3719950</v>
      </c>
      <c r="H52" s="28">
        <f t="shared" si="17"/>
        <v>7047850</v>
      </c>
      <c r="I52" s="19">
        <f t="shared" si="18"/>
        <v>0.6</v>
      </c>
      <c r="J52" s="28"/>
      <c r="K52" s="28">
        <f t="shared" si="5"/>
        <v>0</v>
      </c>
      <c r="L52" s="28">
        <f t="shared" si="6"/>
        <v>7047850</v>
      </c>
      <c r="M52" s="20">
        <f t="shared" si="7"/>
        <v>0.6</v>
      </c>
      <c r="N52" s="28">
        <f t="shared" si="8"/>
        <v>4698570</v>
      </c>
    </row>
    <row r="53" spans="1:14" ht="12">
      <c r="A53" s="11" t="s">
        <v>219</v>
      </c>
      <c r="B53" s="13">
        <f>'STATE EARMARK'!B53</f>
        <v>1924388</v>
      </c>
      <c r="C53" s="13">
        <f t="shared" si="15"/>
        <v>673536</v>
      </c>
      <c r="D53" s="13">
        <f>'1ST. QTR. ESTIMATES'!D51</f>
        <v>502192</v>
      </c>
      <c r="E53" s="13">
        <f t="shared" si="14"/>
        <v>502192</v>
      </c>
      <c r="F53" s="13">
        <v>502192</v>
      </c>
      <c r="G53" s="13">
        <f t="shared" si="16"/>
        <v>502192</v>
      </c>
      <c r="H53" s="28">
        <f t="shared" si="17"/>
        <v>1004384</v>
      </c>
      <c r="I53" s="19">
        <f t="shared" si="18"/>
        <v>0.52</v>
      </c>
      <c r="J53" s="28"/>
      <c r="K53" s="28">
        <f t="shared" si="5"/>
        <v>0</v>
      </c>
      <c r="L53" s="28">
        <f t="shared" si="6"/>
        <v>1004384</v>
      </c>
      <c r="M53" s="20">
        <f t="shared" si="7"/>
        <v>0.5219</v>
      </c>
      <c r="N53" s="28">
        <f t="shared" si="8"/>
        <v>920004</v>
      </c>
    </row>
    <row r="54" spans="1:14" ht="12">
      <c r="A54" s="11" t="s">
        <v>220</v>
      </c>
      <c r="B54" s="13">
        <f>'STATE EARMARK'!B54</f>
        <v>22717260</v>
      </c>
      <c r="C54" s="13">
        <f t="shared" si="15"/>
        <v>7951041</v>
      </c>
      <c r="D54" s="13">
        <f>'1ST. QTR. ESTIMATES'!D52</f>
        <v>0</v>
      </c>
      <c r="E54" s="13">
        <f t="shared" si="14"/>
        <v>0</v>
      </c>
      <c r="F54" s="13">
        <v>10000000</v>
      </c>
      <c r="G54" s="13">
        <f>B54*0.7-E54</f>
        <v>15902082</v>
      </c>
      <c r="H54" s="28">
        <f t="shared" si="17"/>
        <v>15902082</v>
      </c>
      <c r="I54" s="19">
        <f t="shared" si="18"/>
        <v>0.7</v>
      </c>
      <c r="J54" s="28"/>
      <c r="K54" s="28">
        <f t="shared" si="5"/>
        <v>0</v>
      </c>
      <c r="L54" s="28">
        <f t="shared" si="6"/>
        <v>15902082</v>
      </c>
      <c r="M54" s="20">
        <f t="shared" si="7"/>
        <v>0.7</v>
      </c>
      <c r="N54" s="28">
        <f t="shared" si="8"/>
        <v>6815178</v>
      </c>
    </row>
    <row r="55" spans="1:14" ht="12">
      <c r="A55" s="11" t="s">
        <v>221</v>
      </c>
      <c r="B55" s="13">
        <f>'STATE EARMARK'!B55</f>
        <v>19334643</v>
      </c>
      <c r="C55" s="13">
        <f t="shared" si="15"/>
        <v>6767125</v>
      </c>
      <c r="D55" s="13">
        <f>'1ST. QTR. ESTIMATES'!D53</f>
        <v>4000000</v>
      </c>
      <c r="E55" s="13">
        <f t="shared" si="14"/>
        <v>4000000</v>
      </c>
      <c r="F55" s="13">
        <v>11310241</v>
      </c>
      <c r="G55" s="13">
        <f t="shared" si="16"/>
        <v>6767125</v>
      </c>
      <c r="H55" s="28">
        <f t="shared" si="17"/>
        <v>10767125</v>
      </c>
      <c r="I55" s="19">
        <f t="shared" si="18"/>
        <v>0.56</v>
      </c>
      <c r="J55" s="28"/>
      <c r="K55" s="28">
        <f t="shared" si="5"/>
        <v>0</v>
      </c>
      <c r="L55" s="28">
        <f t="shared" si="6"/>
        <v>10767125</v>
      </c>
      <c r="M55" s="20">
        <f t="shared" si="7"/>
        <v>0.5569</v>
      </c>
      <c r="N55" s="28">
        <f t="shared" si="8"/>
        <v>8567518</v>
      </c>
    </row>
    <row r="56" spans="1:14" ht="12">
      <c r="A56" s="11" t="s">
        <v>222</v>
      </c>
      <c r="B56" s="13">
        <f>'STATE EARMARK'!B56</f>
        <v>8585481</v>
      </c>
      <c r="C56" s="13">
        <f>B56*0.35</f>
        <v>3004918</v>
      </c>
      <c r="D56" s="13">
        <f>'1ST. QTR. ESTIMATES'!D54</f>
        <v>2225492</v>
      </c>
      <c r="E56" s="13">
        <f>IF(D56&lt;C56,D56,C56)</f>
        <v>2225492</v>
      </c>
      <c r="F56" s="13">
        <v>1561806</v>
      </c>
      <c r="G56" s="13">
        <f>IF(F56&lt;C56,F56,C56)</f>
        <v>1561806</v>
      </c>
      <c r="H56" s="28">
        <f>G56+E56</f>
        <v>3787298</v>
      </c>
      <c r="I56" s="19">
        <f>H56/B56</f>
        <v>0.44</v>
      </c>
      <c r="J56" s="28"/>
      <c r="K56" s="28">
        <f t="shared" si="5"/>
        <v>0</v>
      </c>
      <c r="L56" s="28">
        <f t="shared" si="6"/>
        <v>3787298</v>
      </c>
      <c r="M56" s="20">
        <f t="shared" si="7"/>
        <v>0.4411</v>
      </c>
      <c r="N56" s="28">
        <f t="shared" si="8"/>
        <v>4798183</v>
      </c>
    </row>
    <row r="57" spans="1:14" ht="12">
      <c r="A57" s="11" t="s">
        <v>223</v>
      </c>
      <c r="B57" s="13">
        <f>'STATE EARMARK'!B57</f>
        <v>17270415</v>
      </c>
      <c r="C57" s="13">
        <f>B57*0.35</f>
        <v>6044645</v>
      </c>
      <c r="D57" s="13">
        <f>'1ST. QTR. ESTIMATES'!D55</f>
        <v>5183613</v>
      </c>
      <c r="E57" s="13">
        <f>IF(D57&lt;C57,D57,C57)</f>
        <v>5183613</v>
      </c>
      <c r="F57" s="13">
        <v>6905677</v>
      </c>
      <c r="G57" s="13">
        <f>IF(F57&lt;C57,F57,C57)</f>
        <v>6044645</v>
      </c>
      <c r="H57" s="28">
        <f>G57+E57</f>
        <v>11228258</v>
      </c>
      <c r="I57" s="19">
        <f>H57/B57</f>
        <v>0.65</v>
      </c>
      <c r="J57" s="28"/>
      <c r="K57" s="28">
        <f t="shared" si="5"/>
        <v>0</v>
      </c>
      <c r="L57" s="28">
        <f t="shared" si="6"/>
        <v>11228258</v>
      </c>
      <c r="M57" s="20">
        <f t="shared" si="7"/>
        <v>0.6501</v>
      </c>
      <c r="N57" s="28">
        <f t="shared" si="8"/>
        <v>6042157</v>
      </c>
    </row>
    <row r="58" spans="1:14" ht="12">
      <c r="A58" s="11" t="s">
        <v>224</v>
      </c>
      <c r="B58" s="13">
        <f>'STATE EARMARK'!B58</f>
        <v>1940145</v>
      </c>
      <c r="C58" s="13">
        <f>B58*0.35</f>
        <v>679051</v>
      </c>
      <c r="D58" s="13">
        <f>'1ST. QTR. ESTIMATES'!D56</f>
        <v>495718</v>
      </c>
      <c r="E58" s="13">
        <f>IF(D58&lt;C58,D58,C58)</f>
        <v>495718</v>
      </c>
      <c r="F58" s="13">
        <v>495718</v>
      </c>
      <c r="G58" s="13">
        <f>IF(F58&lt;C58,F58,C58)</f>
        <v>495718</v>
      </c>
      <c r="H58" s="28">
        <f>G58+E58</f>
        <v>991436</v>
      </c>
      <c r="I58" s="19">
        <f>H58/B58</f>
        <v>0.51</v>
      </c>
      <c r="J58" s="28"/>
      <c r="K58" s="28">
        <f t="shared" si="5"/>
        <v>0</v>
      </c>
      <c r="L58" s="28">
        <f t="shared" si="6"/>
        <v>991436</v>
      </c>
      <c r="M58" s="20">
        <f t="shared" si="7"/>
        <v>0.511</v>
      </c>
      <c r="N58" s="28">
        <f t="shared" si="8"/>
        <v>948709</v>
      </c>
    </row>
    <row r="60" spans="1:14" ht="12">
      <c r="A60" s="11" t="s">
        <v>245</v>
      </c>
      <c r="B60" s="13">
        <f>SUM(B7:B58)</f>
        <v>1140148520</v>
      </c>
      <c r="C60" s="13">
        <f aca="true" t="shared" si="19" ref="C60:N60">SUM(C7:C58)</f>
        <v>399051983</v>
      </c>
      <c r="D60" s="13">
        <f t="shared" si="19"/>
        <v>272560795</v>
      </c>
      <c r="E60" s="13">
        <f t="shared" si="19"/>
        <v>271344974</v>
      </c>
      <c r="F60" s="13">
        <f t="shared" si="19"/>
        <v>294795210</v>
      </c>
      <c r="G60" s="13">
        <f t="shared" si="19"/>
        <v>292346280</v>
      </c>
      <c r="H60" s="13">
        <f t="shared" si="19"/>
        <v>563691254</v>
      </c>
      <c r="I60" s="13"/>
      <c r="J60" s="13">
        <f t="shared" si="19"/>
        <v>0</v>
      </c>
      <c r="K60" s="13">
        <f t="shared" si="19"/>
        <v>0</v>
      </c>
      <c r="L60" s="13">
        <f t="shared" si="19"/>
        <v>563691254</v>
      </c>
      <c r="M60" s="13"/>
      <c r="N60" s="13">
        <f t="shared" si="19"/>
        <v>576457266</v>
      </c>
    </row>
  </sheetData>
  <printOptions horizontalCentered="1"/>
  <pageMargins left="0" right="0" top="0" bottom="0" header="0.5" footer="0.5"/>
  <pageSetup fitToHeight="1" fitToWidth="1" horizontalDpi="150" verticalDpi="150" orientation="landscape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8"/>
  <sheetViews>
    <sheetView workbookViewId="0" topLeftCell="A1">
      <selection activeCell="A9" sqref="A9"/>
    </sheetView>
  </sheetViews>
  <sheetFormatPr defaultColWidth="30.7109375" defaultRowHeight="12.75"/>
  <cols>
    <col min="1" max="1" width="51.140625" style="40" customWidth="1"/>
    <col min="2" max="2" width="20.7109375" style="2" customWidth="1"/>
    <col min="3" max="3" width="23.00390625" style="39" bestFit="1" customWidth="1"/>
    <col min="4" max="4" width="20.7109375" style="13" customWidth="1"/>
    <col min="5" max="5" width="14.421875" style="11" hidden="1" customWidth="1"/>
    <col min="6" max="6" width="0" style="11" hidden="1" customWidth="1"/>
    <col min="7" max="16384" width="30.7109375" style="11" customWidth="1"/>
  </cols>
  <sheetData>
    <row r="1" spans="1:4" ht="12">
      <c r="A1" s="36" t="s">
        <v>397</v>
      </c>
      <c r="B1" s="4"/>
      <c r="C1" s="37"/>
      <c r="D1" s="4"/>
    </row>
    <row r="3" spans="1:2" ht="12">
      <c r="A3" s="38" t="s">
        <v>266</v>
      </c>
      <c r="B3" s="3">
        <v>51340000</v>
      </c>
    </row>
    <row r="4" spans="1:4" ht="12">
      <c r="A4" s="36"/>
      <c r="D4" s="1"/>
    </row>
    <row r="5" spans="2:5" ht="12">
      <c r="B5" s="1" t="s">
        <v>267</v>
      </c>
      <c r="C5" s="41"/>
      <c r="D5" s="1" t="s">
        <v>267</v>
      </c>
      <c r="E5" s="12" t="s">
        <v>396</v>
      </c>
    </row>
    <row r="6" spans="1:5" ht="12">
      <c r="A6" s="38" t="s">
        <v>268</v>
      </c>
      <c r="B6" s="1" t="s">
        <v>269</v>
      </c>
      <c r="C6" s="41" t="s">
        <v>264</v>
      </c>
      <c r="D6" s="1" t="s">
        <v>166</v>
      </c>
      <c r="E6" s="12" t="s">
        <v>259</v>
      </c>
    </row>
    <row r="7" spans="1:4" ht="12">
      <c r="A7" s="38"/>
      <c r="C7" s="41"/>
      <c r="D7" s="1"/>
    </row>
    <row r="8" spans="1:2" ht="12">
      <c r="A8" s="12" t="s">
        <v>229</v>
      </c>
      <c r="B8" s="42"/>
    </row>
    <row r="9" spans="1:6" ht="12">
      <c r="A9" s="31" t="s">
        <v>230</v>
      </c>
      <c r="B9" s="42">
        <v>417</v>
      </c>
      <c r="C9" s="39">
        <f aca="true" t="shared" si="0" ref="C9:C40">IF(B9&gt;0,B9/$B$281,"")</f>
        <v>0.000887477626838004</v>
      </c>
      <c r="D9" s="13">
        <f>IF(C9&lt;&gt;"",C9*$B$3,"")</f>
        <v>45563</v>
      </c>
      <c r="E9" s="28">
        <f>D9</f>
        <v>45563</v>
      </c>
      <c r="F9" s="11">
        <f>IF(E9=D9,0,"***")</f>
        <v>0</v>
      </c>
    </row>
    <row r="10" spans="1:6" ht="12">
      <c r="A10" s="12" t="s">
        <v>231</v>
      </c>
      <c r="B10" s="42"/>
      <c r="C10" s="39">
        <f t="shared" si="0"/>
      </c>
      <c r="D10" s="13">
        <f>IF(C10&lt;&gt;"",C10*$B$3,"")</f>
      </c>
      <c r="E10" s="28">
        <f aca="true" t="shared" si="1" ref="E10:E73">D10</f>
      </c>
      <c r="F10" s="11">
        <f aca="true" t="shared" si="2" ref="F10:F73">IF(E10=D10,0,"***")</f>
        <v>0</v>
      </c>
    </row>
    <row r="11" spans="1:6" ht="12">
      <c r="A11" s="31" t="s">
        <v>235</v>
      </c>
      <c r="B11" s="42">
        <v>342</v>
      </c>
      <c r="C11" s="39">
        <f t="shared" si="0"/>
        <v>0.00072785934862973</v>
      </c>
      <c r="D11" s="13">
        <f aca="true" t="shared" si="3" ref="D11:D16">IF(C11&lt;&gt;"",C11*$B$3,"")</f>
        <v>37368</v>
      </c>
      <c r="E11" s="28">
        <v>0</v>
      </c>
      <c r="F11" s="11" t="str">
        <f t="shared" si="2"/>
        <v>***</v>
      </c>
    </row>
    <row r="12" spans="1:6" ht="12">
      <c r="A12" s="31" t="s">
        <v>236</v>
      </c>
      <c r="B12" s="42">
        <v>1513</v>
      </c>
      <c r="C12" s="39">
        <f t="shared" si="0"/>
        <v>0.00322003273238825</v>
      </c>
      <c r="D12" s="13">
        <f t="shared" si="3"/>
        <v>165316</v>
      </c>
      <c r="E12" s="28">
        <f t="shared" si="1"/>
        <v>165316</v>
      </c>
      <c r="F12" s="11">
        <f t="shared" si="2"/>
        <v>0</v>
      </c>
    </row>
    <row r="13" spans="1:6" ht="12">
      <c r="A13" s="31" t="s">
        <v>237</v>
      </c>
      <c r="B13" s="42">
        <v>8536</v>
      </c>
      <c r="C13" s="39">
        <f t="shared" si="0"/>
        <v>0.018166688303811</v>
      </c>
      <c r="D13" s="13">
        <f t="shared" si="3"/>
        <v>932678</v>
      </c>
      <c r="E13" s="28">
        <v>0</v>
      </c>
      <c r="F13" s="11" t="str">
        <f t="shared" si="2"/>
        <v>***</v>
      </c>
    </row>
    <row r="14" spans="1:6" ht="12">
      <c r="A14" s="31" t="s">
        <v>0</v>
      </c>
      <c r="B14" s="42">
        <v>1787</v>
      </c>
      <c r="C14" s="39">
        <f t="shared" si="0"/>
        <v>0.00380317150877581</v>
      </c>
      <c r="D14" s="13">
        <f t="shared" si="3"/>
        <v>195255</v>
      </c>
      <c r="E14" s="28">
        <v>0</v>
      </c>
      <c r="F14" s="11" t="str">
        <f t="shared" si="2"/>
        <v>***</v>
      </c>
    </row>
    <row r="15" spans="1:6" ht="12">
      <c r="A15" s="31" t="s">
        <v>1</v>
      </c>
      <c r="B15" s="42">
        <v>371</v>
      </c>
      <c r="C15" s="39">
        <f t="shared" si="0"/>
        <v>0.000789578416203596</v>
      </c>
      <c r="D15" s="13">
        <f t="shared" si="3"/>
        <v>40537</v>
      </c>
      <c r="E15" s="28">
        <v>0</v>
      </c>
      <c r="F15" s="11" t="str">
        <f t="shared" si="2"/>
        <v>***</v>
      </c>
    </row>
    <row r="16" spans="1:6" ht="12">
      <c r="A16" s="31" t="s">
        <v>2</v>
      </c>
      <c r="B16" s="42">
        <v>6344</v>
      </c>
      <c r="C16" s="39">
        <f t="shared" si="0"/>
        <v>0.0135015780927106</v>
      </c>
      <c r="D16" s="13">
        <f t="shared" si="3"/>
        <v>693171</v>
      </c>
      <c r="E16" s="28">
        <v>0</v>
      </c>
      <c r="F16" s="11" t="str">
        <f t="shared" si="2"/>
        <v>***</v>
      </c>
    </row>
    <row r="17" spans="1:6" ht="12">
      <c r="A17" s="31" t="s">
        <v>3</v>
      </c>
      <c r="B17" s="42">
        <v>271</v>
      </c>
      <c r="C17" s="39">
        <f t="shared" si="0"/>
        <v>0.000576754045259231</v>
      </c>
      <c r="D17" s="13">
        <f>IF(C17&lt;&gt;"",C17*$B$3,"")</f>
        <v>29611</v>
      </c>
      <c r="E17" s="28">
        <f t="shared" si="1"/>
        <v>29611</v>
      </c>
      <c r="F17" s="11">
        <f t="shared" si="2"/>
        <v>0</v>
      </c>
    </row>
    <row r="18" spans="1:6" ht="12">
      <c r="A18" s="31" t="s">
        <v>4</v>
      </c>
      <c r="B18" s="42">
        <v>2377</v>
      </c>
      <c r="C18" s="39">
        <f t="shared" si="0"/>
        <v>0.00505883529734757</v>
      </c>
      <c r="D18" s="13">
        <f>IF(C18&lt;&gt;"",C18*$B$3,"")</f>
        <v>259721</v>
      </c>
      <c r="E18" s="28">
        <v>0</v>
      </c>
      <c r="F18" s="11" t="str">
        <f t="shared" si="2"/>
        <v>***</v>
      </c>
    </row>
    <row r="19" spans="1:6" ht="12">
      <c r="A19" s="31" t="s">
        <v>7</v>
      </c>
      <c r="B19" s="42">
        <v>1387</v>
      </c>
      <c r="C19" s="39">
        <f t="shared" si="0"/>
        <v>0.00295187402499835</v>
      </c>
      <c r="D19" s="13">
        <f>IF(C19&lt;&gt;"",C19*$B$3,"")</f>
        <v>151549</v>
      </c>
      <c r="E19" s="28">
        <v>0</v>
      </c>
      <c r="F19" s="11" t="str">
        <f t="shared" si="2"/>
        <v>***</v>
      </c>
    </row>
    <row r="20" spans="1:6" ht="12">
      <c r="A20" s="31" t="s">
        <v>9</v>
      </c>
      <c r="B20" s="42">
        <v>2196</v>
      </c>
      <c r="C20" s="39">
        <f t="shared" si="0"/>
        <v>0.00467362318593827</v>
      </c>
      <c r="D20" s="13">
        <f aca="true" t="shared" si="4" ref="D20:D26">IF(C20&lt;&gt;"",C20*$B$3,"")</f>
        <v>239944</v>
      </c>
      <c r="E20" s="28">
        <f t="shared" si="1"/>
        <v>239944</v>
      </c>
      <c r="F20" s="11">
        <f t="shared" si="2"/>
        <v>0</v>
      </c>
    </row>
    <row r="21" spans="1:6" ht="12">
      <c r="A21" s="31" t="s">
        <v>10</v>
      </c>
      <c r="B21" s="42">
        <v>550</v>
      </c>
      <c r="C21" s="39">
        <f t="shared" si="0"/>
        <v>0.00117053404019401</v>
      </c>
      <c r="D21" s="13">
        <f t="shared" si="4"/>
        <v>60095</v>
      </c>
      <c r="E21" s="28">
        <v>0</v>
      </c>
      <c r="F21" s="11" t="str">
        <f t="shared" si="2"/>
        <v>***</v>
      </c>
    </row>
    <row r="22" spans="1:6" ht="12">
      <c r="A22" s="31" t="s">
        <v>15</v>
      </c>
      <c r="B22" s="42">
        <v>5141</v>
      </c>
      <c r="C22" s="39">
        <f t="shared" si="0"/>
        <v>0.0109413009102498</v>
      </c>
      <c r="D22" s="13">
        <f t="shared" si="4"/>
        <v>561726</v>
      </c>
      <c r="E22" s="28">
        <v>0</v>
      </c>
      <c r="F22" s="11" t="str">
        <f t="shared" si="2"/>
        <v>***</v>
      </c>
    </row>
    <row r="23" spans="1:6" ht="12">
      <c r="A23" s="31" t="s">
        <v>16</v>
      </c>
      <c r="B23" s="42">
        <v>3490</v>
      </c>
      <c r="C23" s="39">
        <f t="shared" si="0"/>
        <v>0.00742757054595836</v>
      </c>
      <c r="D23" s="13">
        <f t="shared" si="4"/>
        <v>381331</v>
      </c>
      <c r="E23" s="28">
        <v>0</v>
      </c>
      <c r="F23" s="11" t="str">
        <f t="shared" si="2"/>
        <v>***</v>
      </c>
    </row>
    <row r="24" spans="1:6" ht="12">
      <c r="A24" s="12" t="s">
        <v>19</v>
      </c>
      <c r="B24" s="42"/>
      <c r="C24" s="39">
        <f t="shared" si="0"/>
      </c>
      <c r="D24" s="13">
        <f t="shared" si="4"/>
      </c>
      <c r="E24" s="28">
        <f t="shared" si="1"/>
      </c>
      <c r="F24" s="11">
        <f t="shared" si="2"/>
        <v>0</v>
      </c>
    </row>
    <row r="25" spans="1:6" ht="12">
      <c r="A25" s="31" t="s">
        <v>20</v>
      </c>
      <c r="B25" s="42">
        <v>188</v>
      </c>
      <c r="C25" s="39">
        <f t="shared" si="0"/>
        <v>0.000400109817375407</v>
      </c>
      <c r="D25" s="13">
        <f t="shared" si="4"/>
        <v>20542</v>
      </c>
      <c r="E25" s="28">
        <f t="shared" si="1"/>
        <v>20542</v>
      </c>
      <c r="F25" s="11">
        <f t="shared" si="2"/>
        <v>0</v>
      </c>
    </row>
    <row r="26" spans="1:6" ht="12">
      <c r="A26" s="31" t="s">
        <v>21</v>
      </c>
      <c r="B26" s="42">
        <v>197</v>
      </c>
      <c r="C26" s="39">
        <f t="shared" si="0"/>
        <v>0.0004192640107604</v>
      </c>
      <c r="D26" s="13">
        <f t="shared" si="4"/>
        <v>21525</v>
      </c>
      <c r="E26" s="28">
        <f t="shared" si="1"/>
        <v>21525</v>
      </c>
      <c r="F26" s="11">
        <f t="shared" si="2"/>
        <v>0</v>
      </c>
    </row>
    <row r="27" spans="1:6" ht="12">
      <c r="A27" s="31" t="s">
        <v>22</v>
      </c>
      <c r="B27" s="42">
        <v>3803</v>
      </c>
      <c r="C27" s="39">
        <f t="shared" si="0"/>
        <v>0.00809371082701422</v>
      </c>
      <c r="D27" s="13">
        <f aca="true" t="shared" si="5" ref="D27:D41">IF(C27&lt;&gt;"",C27*$B$3,"")</f>
        <v>415531</v>
      </c>
      <c r="E27" s="28">
        <f t="shared" si="1"/>
        <v>415531</v>
      </c>
      <c r="F27" s="11">
        <f t="shared" si="2"/>
        <v>0</v>
      </c>
    </row>
    <row r="28" spans="1:6" ht="12">
      <c r="A28" s="31" t="s">
        <v>23</v>
      </c>
      <c r="B28" s="42">
        <v>2376</v>
      </c>
      <c r="C28" s="39">
        <f t="shared" si="0"/>
        <v>0.00505670705363813</v>
      </c>
      <c r="D28" s="13">
        <f t="shared" si="5"/>
        <v>259611</v>
      </c>
      <c r="E28" s="28">
        <f t="shared" si="1"/>
        <v>259611</v>
      </c>
      <c r="F28" s="11">
        <f t="shared" si="2"/>
        <v>0</v>
      </c>
    </row>
    <row r="29" spans="1:6" ht="12">
      <c r="A29" s="31" t="s">
        <v>24</v>
      </c>
      <c r="B29" s="42">
        <v>1398</v>
      </c>
      <c r="C29" s="39">
        <f t="shared" si="0"/>
        <v>0.00297528470580223</v>
      </c>
      <c r="D29" s="13">
        <f t="shared" si="5"/>
        <v>152751</v>
      </c>
      <c r="E29" s="28">
        <f t="shared" si="1"/>
        <v>152751</v>
      </c>
      <c r="F29" s="11">
        <f t="shared" si="2"/>
        <v>0</v>
      </c>
    </row>
    <row r="30" spans="1:6" ht="12">
      <c r="A30" s="31" t="s">
        <v>25</v>
      </c>
      <c r="B30" s="42">
        <v>172</v>
      </c>
      <c r="C30" s="39">
        <f t="shared" si="0"/>
        <v>0.000366057918024309</v>
      </c>
      <c r="D30" s="13">
        <f t="shared" si="5"/>
        <v>18793</v>
      </c>
      <c r="E30" s="28">
        <f t="shared" si="1"/>
        <v>18793</v>
      </c>
      <c r="F30" s="11">
        <f t="shared" si="2"/>
        <v>0</v>
      </c>
    </row>
    <row r="31" spans="1:6" ht="12">
      <c r="A31" s="31" t="s">
        <v>26</v>
      </c>
      <c r="B31" s="42">
        <v>87736</v>
      </c>
      <c r="C31" s="39">
        <f t="shared" si="0"/>
        <v>0.186723590091749</v>
      </c>
      <c r="D31" s="13">
        <f>IF(C31&lt;&gt;"",C31*$B$3,"")-2</f>
        <v>9586387</v>
      </c>
      <c r="E31" s="28">
        <v>2209874</v>
      </c>
      <c r="F31" s="11" t="str">
        <f t="shared" si="2"/>
        <v>***</v>
      </c>
    </row>
    <row r="32" spans="1:6" ht="12">
      <c r="A32" s="31" t="s">
        <v>27</v>
      </c>
      <c r="B32" s="42">
        <v>2849</v>
      </c>
      <c r="C32" s="39">
        <f t="shared" si="0"/>
        <v>0.00606336632820498</v>
      </c>
      <c r="D32" s="13">
        <f t="shared" si="5"/>
        <v>311293</v>
      </c>
      <c r="E32" s="28">
        <f t="shared" si="1"/>
        <v>311293</v>
      </c>
      <c r="F32" s="11">
        <f t="shared" si="2"/>
        <v>0</v>
      </c>
    </row>
    <row r="33" spans="1:6" ht="12">
      <c r="A33" s="31" t="s">
        <v>28</v>
      </c>
      <c r="B33" s="42">
        <v>1507</v>
      </c>
      <c r="C33" s="39">
        <f t="shared" si="0"/>
        <v>0.00320726327013159</v>
      </c>
      <c r="D33" s="13">
        <f t="shared" si="5"/>
        <v>164661</v>
      </c>
      <c r="E33" s="28">
        <f t="shared" si="1"/>
        <v>164661</v>
      </c>
      <c r="F33" s="11">
        <f t="shared" si="2"/>
        <v>0</v>
      </c>
    </row>
    <row r="34" spans="1:6" ht="12">
      <c r="A34" s="31" t="s">
        <v>29</v>
      </c>
      <c r="B34" s="42">
        <v>2004</v>
      </c>
      <c r="C34" s="39">
        <f t="shared" si="0"/>
        <v>0.00426500039372509</v>
      </c>
      <c r="D34" s="13">
        <f t="shared" si="5"/>
        <v>218965</v>
      </c>
      <c r="E34" s="28">
        <f t="shared" si="1"/>
        <v>218965</v>
      </c>
      <c r="F34" s="11">
        <f t="shared" si="2"/>
        <v>0</v>
      </c>
    </row>
    <row r="35" spans="1:6" ht="12">
      <c r="A35" s="31" t="s">
        <v>30</v>
      </c>
      <c r="B35" s="42">
        <v>2870</v>
      </c>
      <c r="C35" s="39">
        <f t="shared" si="0"/>
        <v>0.00610805944610329</v>
      </c>
      <c r="D35" s="13">
        <f t="shared" si="5"/>
        <v>313588</v>
      </c>
      <c r="E35" s="28">
        <f t="shared" si="1"/>
        <v>313588</v>
      </c>
      <c r="F35" s="11">
        <f t="shared" si="2"/>
        <v>0</v>
      </c>
    </row>
    <row r="36" spans="1:6" ht="12">
      <c r="A36" s="31" t="s">
        <v>31</v>
      </c>
      <c r="B36" s="42">
        <v>2174</v>
      </c>
      <c r="C36" s="39">
        <f t="shared" si="0"/>
        <v>0.00462680182433051</v>
      </c>
      <c r="D36" s="13">
        <f t="shared" si="5"/>
        <v>237540</v>
      </c>
      <c r="E36" s="28">
        <f t="shared" si="1"/>
        <v>237540</v>
      </c>
      <c r="F36" s="11">
        <f t="shared" si="2"/>
        <v>0</v>
      </c>
    </row>
    <row r="37" spans="1:6" ht="12">
      <c r="A37" s="31" t="s">
        <v>32</v>
      </c>
      <c r="B37" s="42">
        <v>4573</v>
      </c>
      <c r="C37" s="39">
        <f t="shared" si="0"/>
        <v>0.00973245848328584</v>
      </c>
      <c r="D37" s="13">
        <f t="shared" si="5"/>
        <v>499664</v>
      </c>
      <c r="E37" s="28">
        <f t="shared" si="1"/>
        <v>499664</v>
      </c>
      <c r="F37" s="11">
        <f t="shared" si="2"/>
        <v>0</v>
      </c>
    </row>
    <row r="38" spans="1:6" ht="12">
      <c r="A38" s="31" t="s">
        <v>33</v>
      </c>
      <c r="B38" s="42">
        <v>246</v>
      </c>
      <c r="C38" s="39">
        <f t="shared" si="0"/>
        <v>0.000523547952523139</v>
      </c>
      <c r="D38" s="13">
        <f t="shared" si="5"/>
        <v>26879</v>
      </c>
      <c r="E38" s="28">
        <f t="shared" si="1"/>
        <v>26879</v>
      </c>
      <c r="F38" s="11">
        <f t="shared" si="2"/>
        <v>0</v>
      </c>
    </row>
    <row r="39" spans="1:6" ht="12">
      <c r="A39" s="12" t="s">
        <v>34</v>
      </c>
      <c r="B39" s="42"/>
      <c r="C39" s="39">
        <f t="shared" si="0"/>
      </c>
      <c r="D39" s="13">
        <f t="shared" si="5"/>
      </c>
      <c r="E39" s="28">
        <f t="shared" si="1"/>
      </c>
      <c r="F39" s="11">
        <f t="shared" si="2"/>
        <v>0</v>
      </c>
    </row>
    <row r="40" spans="1:6" ht="12">
      <c r="A40" s="31" t="s">
        <v>35</v>
      </c>
      <c r="B40" s="42">
        <v>151</v>
      </c>
      <c r="C40" s="39">
        <f t="shared" si="0"/>
        <v>0.000321364800125992</v>
      </c>
      <c r="D40" s="13">
        <f t="shared" si="5"/>
        <v>16499</v>
      </c>
      <c r="E40" s="28">
        <f t="shared" si="1"/>
        <v>16499</v>
      </c>
      <c r="F40" s="11">
        <f t="shared" si="2"/>
        <v>0</v>
      </c>
    </row>
    <row r="41" spans="1:6" ht="12">
      <c r="A41" s="31" t="s">
        <v>36</v>
      </c>
      <c r="B41" s="42">
        <v>400</v>
      </c>
      <c r="C41" s="39">
        <f aca="true" t="shared" si="6" ref="C41:C72">IF(B41&gt;0,B41/$B$281,"")</f>
        <v>0.000851297483777462</v>
      </c>
      <c r="D41" s="13">
        <f t="shared" si="5"/>
        <v>43706</v>
      </c>
      <c r="E41" s="28">
        <f t="shared" si="1"/>
        <v>43706</v>
      </c>
      <c r="F41" s="11">
        <f t="shared" si="2"/>
        <v>0</v>
      </c>
    </row>
    <row r="42" spans="1:6" ht="12">
      <c r="A42" s="31" t="s">
        <v>37</v>
      </c>
      <c r="B42" s="42">
        <v>994</v>
      </c>
      <c r="C42" s="39">
        <f t="shared" si="6"/>
        <v>0.00211547424718699</v>
      </c>
      <c r="D42" s="13">
        <f aca="true" t="shared" si="7" ref="D42:D56">IF(C42&lt;&gt;"",C42*$B$3,"")</f>
        <v>108608</v>
      </c>
      <c r="E42" s="28">
        <f t="shared" si="1"/>
        <v>108608</v>
      </c>
      <c r="F42" s="11">
        <f t="shared" si="2"/>
        <v>0</v>
      </c>
    </row>
    <row r="43" spans="1:6" ht="12">
      <c r="A43" s="31" t="s">
        <v>38</v>
      </c>
      <c r="B43" s="42">
        <v>424</v>
      </c>
      <c r="C43" s="39">
        <f t="shared" si="6"/>
        <v>0.00090237533280411</v>
      </c>
      <c r="D43" s="13">
        <f t="shared" si="7"/>
        <v>46328</v>
      </c>
      <c r="E43" s="28">
        <f t="shared" si="1"/>
        <v>46328</v>
      </c>
      <c r="F43" s="11">
        <f t="shared" si="2"/>
        <v>0</v>
      </c>
    </row>
    <row r="44" spans="1:6" ht="12">
      <c r="A44" s="31" t="s">
        <v>39</v>
      </c>
      <c r="B44" s="42">
        <v>301</v>
      </c>
      <c r="C44" s="39">
        <f t="shared" si="6"/>
        <v>0.00064060135654254</v>
      </c>
      <c r="D44" s="13">
        <f t="shared" si="7"/>
        <v>32888</v>
      </c>
      <c r="E44" s="28">
        <f t="shared" si="1"/>
        <v>32888</v>
      </c>
      <c r="F44" s="11">
        <f t="shared" si="2"/>
        <v>0</v>
      </c>
    </row>
    <row r="45" spans="1:6" ht="12">
      <c r="A45" s="31" t="s">
        <v>40</v>
      </c>
      <c r="B45" s="42">
        <v>242</v>
      </c>
      <c r="C45" s="39">
        <f t="shared" si="6"/>
        <v>0.000515034977685365</v>
      </c>
      <c r="D45" s="13">
        <f t="shared" si="7"/>
        <v>26442</v>
      </c>
      <c r="E45" s="28">
        <f t="shared" si="1"/>
        <v>26442</v>
      </c>
      <c r="F45" s="11">
        <f t="shared" si="2"/>
        <v>0</v>
      </c>
    </row>
    <row r="46" spans="1:6" ht="12">
      <c r="A46" s="31" t="s">
        <v>41</v>
      </c>
      <c r="B46" s="42">
        <v>348</v>
      </c>
      <c r="C46" s="39">
        <f t="shared" si="6"/>
        <v>0.000740628810886392</v>
      </c>
      <c r="D46" s="13">
        <f t="shared" si="7"/>
        <v>38024</v>
      </c>
      <c r="E46" s="28">
        <f t="shared" si="1"/>
        <v>38024</v>
      </c>
      <c r="F46" s="11">
        <f t="shared" si="2"/>
        <v>0</v>
      </c>
    </row>
    <row r="47" spans="1:6" ht="12">
      <c r="A47" s="31" t="s">
        <v>42</v>
      </c>
      <c r="B47" s="42">
        <v>122</v>
      </c>
      <c r="C47" s="39">
        <f t="shared" si="6"/>
        <v>0.000259645732552126</v>
      </c>
      <c r="D47" s="13">
        <f t="shared" si="7"/>
        <v>13330</v>
      </c>
      <c r="E47" s="28">
        <f t="shared" si="1"/>
        <v>13330</v>
      </c>
      <c r="F47" s="11">
        <f t="shared" si="2"/>
        <v>0</v>
      </c>
    </row>
    <row r="48" spans="1:6" ht="12">
      <c r="A48" s="31" t="s">
        <v>327</v>
      </c>
      <c r="B48" s="42">
        <v>62</v>
      </c>
      <c r="C48" s="39">
        <f t="shared" si="6"/>
        <v>0.000131951109985507</v>
      </c>
      <c r="D48" s="13">
        <f t="shared" si="7"/>
        <v>6774</v>
      </c>
      <c r="E48" s="28">
        <f t="shared" si="1"/>
        <v>6774</v>
      </c>
      <c r="F48" s="11">
        <f t="shared" si="2"/>
        <v>0</v>
      </c>
    </row>
    <row r="49" spans="1:6" ht="12">
      <c r="A49" s="31" t="s">
        <v>328</v>
      </c>
      <c r="B49" s="42">
        <v>178</v>
      </c>
      <c r="C49" s="39">
        <f t="shared" si="6"/>
        <v>0.000378827380280971</v>
      </c>
      <c r="D49" s="13">
        <f t="shared" si="7"/>
        <v>19449</v>
      </c>
      <c r="E49" s="28">
        <f t="shared" si="1"/>
        <v>19449</v>
      </c>
      <c r="F49" s="11">
        <f t="shared" si="2"/>
        <v>0</v>
      </c>
    </row>
    <row r="50" spans="1:6" ht="12">
      <c r="A50" s="31" t="s">
        <v>43</v>
      </c>
      <c r="B50" s="42">
        <v>165</v>
      </c>
      <c r="C50" s="39">
        <f t="shared" si="6"/>
        <v>0.000351160212058203</v>
      </c>
      <c r="D50" s="13">
        <f t="shared" si="7"/>
        <v>18029</v>
      </c>
      <c r="E50" s="28">
        <f t="shared" si="1"/>
        <v>18029</v>
      </c>
      <c r="F50" s="11">
        <f t="shared" si="2"/>
        <v>0</v>
      </c>
    </row>
    <row r="51" spans="1:6" ht="12">
      <c r="A51" s="31" t="s">
        <v>44</v>
      </c>
      <c r="B51" s="42">
        <v>313</v>
      </c>
      <c r="C51" s="39">
        <f t="shared" si="6"/>
        <v>0.000666140281055864</v>
      </c>
      <c r="D51" s="13">
        <f t="shared" si="7"/>
        <v>34200</v>
      </c>
      <c r="E51" s="28">
        <f t="shared" si="1"/>
        <v>34200</v>
      </c>
      <c r="F51" s="11">
        <f t="shared" si="2"/>
        <v>0</v>
      </c>
    </row>
    <row r="52" spans="1:6" ht="12">
      <c r="A52" s="31" t="s">
        <v>45</v>
      </c>
      <c r="B52" s="42">
        <v>1080</v>
      </c>
      <c r="C52" s="39">
        <f t="shared" si="6"/>
        <v>0.00229850320619915</v>
      </c>
      <c r="D52" s="13">
        <f t="shared" si="7"/>
        <v>118005</v>
      </c>
      <c r="E52" s="28">
        <f t="shared" si="1"/>
        <v>118005</v>
      </c>
      <c r="F52" s="11">
        <f t="shared" si="2"/>
        <v>0</v>
      </c>
    </row>
    <row r="53" spans="1:6" ht="12">
      <c r="A53" s="31" t="s">
        <v>46</v>
      </c>
      <c r="B53" s="42">
        <v>105</v>
      </c>
      <c r="C53" s="39">
        <f t="shared" si="6"/>
        <v>0.000223465589491584</v>
      </c>
      <c r="D53" s="13">
        <f t="shared" si="7"/>
        <v>11473</v>
      </c>
      <c r="E53" s="28">
        <f t="shared" si="1"/>
        <v>11473</v>
      </c>
      <c r="F53" s="11">
        <f t="shared" si="2"/>
        <v>0</v>
      </c>
    </row>
    <row r="54" spans="1:6" ht="12">
      <c r="A54" s="31" t="s">
        <v>47</v>
      </c>
      <c r="B54" s="42">
        <v>1738</v>
      </c>
      <c r="C54" s="39">
        <f t="shared" si="6"/>
        <v>0.00369888756701307</v>
      </c>
      <c r="D54" s="13">
        <f t="shared" si="7"/>
        <v>189901</v>
      </c>
      <c r="E54" s="28">
        <f t="shared" si="1"/>
        <v>189901</v>
      </c>
      <c r="F54" s="11">
        <f t="shared" si="2"/>
        <v>0</v>
      </c>
    </row>
    <row r="55" spans="1:6" ht="12">
      <c r="A55" s="31" t="s">
        <v>48</v>
      </c>
      <c r="B55" s="42">
        <v>916</v>
      </c>
      <c r="C55" s="39">
        <f t="shared" si="6"/>
        <v>0.00194947123785039</v>
      </c>
      <c r="D55" s="13">
        <f t="shared" si="7"/>
        <v>100086</v>
      </c>
      <c r="E55" s="28">
        <f t="shared" si="1"/>
        <v>100086</v>
      </c>
      <c r="F55" s="11">
        <f t="shared" si="2"/>
        <v>0</v>
      </c>
    </row>
    <row r="56" spans="1:6" ht="12">
      <c r="A56" s="31" t="s">
        <v>49</v>
      </c>
      <c r="B56" s="42">
        <v>116</v>
      </c>
      <c r="C56" s="39">
        <f t="shared" si="6"/>
        <v>0.000246876270295464</v>
      </c>
      <c r="D56" s="13">
        <f t="shared" si="7"/>
        <v>12675</v>
      </c>
      <c r="E56" s="28">
        <f t="shared" si="1"/>
        <v>12675</v>
      </c>
      <c r="F56" s="11">
        <f t="shared" si="2"/>
        <v>0</v>
      </c>
    </row>
    <row r="57" spans="1:6" ht="12">
      <c r="A57" s="31" t="s">
        <v>50</v>
      </c>
      <c r="B57" s="42">
        <v>91</v>
      </c>
      <c r="C57" s="39">
        <f t="shared" si="6"/>
        <v>0.000193670177559373</v>
      </c>
      <c r="D57" s="13">
        <f aca="true" t="shared" si="8" ref="D57:D71">IF(C57&lt;&gt;"",C57*$B$3,"")</f>
        <v>9943</v>
      </c>
      <c r="E57" s="28">
        <f t="shared" si="1"/>
        <v>9943</v>
      </c>
      <c r="F57" s="11">
        <f t="shared" si="2"/>
        <v>0</v>
      </c>
    </row>
    <row r="58" spans="1:6" ht="12">
      <c r="A58" s="31" t="s">
        <v>51</v>
      </c>
      <c r="B58" s="42">
        <v>254</v>
      </c>
      <c r="C58" s="39">
        <f t="shared" si="6"/>
        <v>0.000540573902198689</v>
      </c>
      <c r="D58" s="13">
        <f t="shared" si="8"/>
        <v>27753</v>
      </c>
      <c r="E58" s="28">
        <f t="shared" si="1"/>
        <v>27753</v>
      </c>
      <c r="F58" s="11">
        <f t="shared" si="2"/>
        <v>0</v>
      </c>
    </row>
    <row r="59" spans="1:6" ht="12">
      <c r="A59" s="31" t="s">
        <v>52</v>
      </c>
      <c r="B59" s="42">
        <v>153</v>
      </c>
      <c r="C59" s="39">
        <f t="shared" si="6"/>
        <v>0.000325621287544879</v>
      </c>
      <c r="D59" s="13">
        <f t="shared" si="8"/>
        <v>16717</v>
      </c>
      <c r="E59" s="28">
        <f t="shared" si="1"/>
        <v>16717</v>
      </c>
      <c r="F59" s="11">
        <f t="shared" si="2"/>
        <v>0</v>
      </c>
    </row>
    <row r="60" spans="1:6" ht="12">
      <c r="A60" s="31" t="s">
        <v>53</v>
      </c>
      <c r="B60" s="42">
        <v>205</v>
      </c>
      <c r="C60" s="39">
        <f t="shared" si="6"/>
        <v>0.000436289960435949</v>
      </c>
      <c r="D60" s="13">
        <f t="shared" si="8"/>
        <v>22399</v>
      </c>
      <c r="E60" s="28">
        <f t="shared" si="1"/>
        <v>22399</v>
      </c>
      <c r="F60" s="11">
        <f t="shared" si="2"/>
        <v>0</v>
      </c>
    </row>
    <row r="61" spans="1:6" ht="12">
      <c r="A61" s="31" t="s">
        <v>54</v>
      </c>
      <c r="B61" s="42">
        <v>54</v>
      </c>
      <c r="C61" s="39">
        <f t="shared" si="6"/>
        <v>0.000114925160309957</v>
      </c>
      <c r="D61" s="13">
        <f t="shared" si="8"/>
        <v>5900</v>
      </c>
      <c r="E61" s="28">
        <f t="shared" si="1"/>
        <v>5900</v>
      </c>
      <c r="F61" s="11">
        <f t="shared" si="2"/>
        <v>0</v>
      </c>
    </row>
    <row r="62" spans="1:6" ht="12">
      <c r="A62" s="31" t="s">
        <v>55</v>
      </c>
      <c r="B62" s="42">
        <v>110</v>
      </c>
      <c r="C62" s="39">
        <f t="shared" si="6"/>
        <v>0.000234106808038802</v>
      </c>
      <c r="D62" s="13">
        <f t="shared" si="8"/>
        <v>12019</v>
      </c>
      <c r="E62" s="28">
        <f t="shared" si="1"/>
        <v>12019</v>
      </c>
      <c r="F62" s="11">
        <f t="shared" si="2"/>
        <v>0</v>
      </c>
    </row>
    <row r="63" spans="1:6" ht="12">
      <c r="A63" s="31" t="s">
        <v>56</v>
      </c>
      <c r="B63" s="42">
        <v>546</v>
      </c>
      <c r="C63" s="39">
        <f t="shared" si="6"/>
        <v>0.00116202106535624</v>
      </c>
      <c r="D63" s="13">
        <f t="shared" si="8"/>
        <v>59658</v>
      </c>
      <c r="E63" s="28">
        <f t="shared" si="1"/>
        <v>59658</v>
      </c>
      <c r="F63" s="11">
        <f t="shared" si="2"/>
        <v>0</v>
      </c>
    </row>
    <row r="64" spans="1:6" ht="12">
      <c r="A64" s="31" t="s">
        <v>57</v>
      </c>
      <c r="B64" s="42">
        <v>230</v>
      </c>
      <c r="C64" s="39">
        <f t="shared" si="6"/>
        <v>0.000489496053172041</v>
      </c>
      <c r="D64" s="13">
        <f t="shared" si="8"/>
        <v>25131</v>
      </c>
      <c r="E64" s="28">
        <f t="shared" si="1"/>
        <v>25131</v>
      </c>
      <c r="F64" s="11">
        <f t="shared" si="2"/>
        <v>0</v>
      </c>
    </row>
    <row r="65" spans="1:6" ht="12">
      <c r="A65" s="31" t="s">
        <v>58</v>
      </c>
      <c r="B65" s="42">
        <v>50</v>
      </c>
      <c r="C65" s="39">
        <f t="shared" si="6"/>
        <v>0.000106412185472183</v>
      </c>
      <c r="D65" s="13">
        <f t="shared" si="8"/>
        <v>5463</v>
      </c>
      <c r="E65" s="28">
        <f t="shared" si="1"/>
        <v>5463</v>
      </c>
      <c r="F65" s="11">
        <f t="shared" si="2"/>
        <v>0</v>
      </c>
    </row>
    <row r="66" spans="1:6" ht="12">
      <c r="A66" s="31" t="s">
        <v>59</v>
      </c>
      <c r="B66" s="42">
        <v>78</v>
      </c>
      <c r="C66" s="39">
        <f t="shared" si="6"/>
        <v>0.000166003009336605</v>
      </c>
      <c r="D66" s="13">
        <f t="shared" si="8"/>
        <v>8523</v>
      </c>
      <c r="E66" s="28">
        <f t="shared" si="1"/>
        <v>8523</v>
      </c>
      <c r="F66" s="11">
        <f t="shared" si="2"/>
        <v>0</v>
      </c>
    </row>
    <row r="67" spans="1:6" ht="12">
      <c r="A67" s="31" t="s">
        <v>60</v>
      </c>
      <c r="B67" s="42">
        <v>2173</v>
      </c>
      <c r="C67" s="39">
        <f t="shared" si="6"/>
        <v>0.00462467358062106</v>
      </c>
      <c r="D67" s="13">
        <f t="shared" si="8"/>
        <v>237431</v>
      </c>
      <c r="E67" s="28">
        <f t="shared" si="1"/>
        <v>237431</v>
      </c>
      <c r="F67" s="11">
        <f t="shared" si="2"/>
        <v>0</v>
      </c>
    </row>
    <row r="68" spans="1:6" ht="12">
      <c r="A68" s="31" t="s">
        <v>61</v>
      </c>
      <c r="B68" s="42">
        <v>191</v>
      </c>
      <c r="C68" s="39">
        <f t="shared" si="6"/>
        <v>0.000406494548503738</v>
      </c>
      <c r="D68" s="13">
        <f t="shared" si="8"/>
        <v>20869</v>
      </c>
      <c r="E68" s="28">
        <f t="shared" si="1"/>
        <v>20869</v>
      </c>
      <c r="F68" s="11">
        <f t="shared" si="2"/>
        <v>0</v>
      </c>
    </row>
    <row r="69" spans="1:6" ht="12">
      <c r="A69" s="31" t="s">
        <v>62</v>
      </c>
      <c r="B69" s="42">
        <v>1144</v>
      </c>
      <c r="C69" s="39">
        <f t="shared" si="6"/>
        <v>0.00243471080360354</v>
      </c>
      <c r="D69" s="13">
        <f t="shared" si="8"/>
        <v>124998</v>
      </c>
      <c r="E69" s="28">
        <f t="shared" si="1"/>
        <v>124998</v>
      </c>
      <c r="F69" s="11">
        <f t="shared" si="2"/>
        <v>0</v>
      </c>
    </row>
    <row r="70" spans="1:6" ht="12">
      <c r="A70" s="31" t="s">
        <v>63</v>
      </c>
      <c r="B70" s="42">
        <v>52</v>
      </c>
      <c r="C70" s="39">
        <f t="shared" si="6"/>
        <v>0.00011066867289107</v>
      </c>
      <c r="D70" s="13">
        <f t="shared" si="8"/>
        <v>5682</v>
      </c>
      <c r="E70" s="28">
        <f t="shared" si="1"/>
        <v>5682</v>
      </c>
      <c r="F70" s="11">
        <f t="shared" si="2"/>
        <v>0</v>
      </c>
    </row>
    <row r="71" spans="1:6" ht="12">
      <c r="A71" s="31" t="s">
        <v>329</v>
      </c>
      <c r="B71" s="42">
        <v>75</v>
      </c>
      <c r="C71" s="39">
        <f t="shared" si="6"/>
        <v>0.000159618278208274</v>
      </c>
      <c r="D71" s="13">
        <f t="shared" si="8"/>
        <v>8195</v>
      </c>
      <c r="E71" s="28">
        <f t="shared" si="1"/>
        <v>8195</v>
      </c>
      <c r="F71" s="11">
        <f t="shared" si="2"/>
        <v>0</v>
      </c>
    </row>
    <row r="72" spans="1:6" ht="12">
      <c r="A72" s="31" t="s">
        <v>64</v>
      </c>
      <c r="B72" s="42">
        <v>303</v>
      </c>
      <c r="C72" s="39">
        <f t="shared" si="6"/>
        <v>0.000644857843961428</v>
      </c>
      <c r="D72" s="13">
        <f aca="true" t="shared" si="9" ref="D72:D86">IF(C72&lt;&gt;"",C72*$B$3,"")</f>
        <v>33107</v>
      </c>
      <c r="E72" s="28">
        <f t="shared" si="1"/>
        <v>33107</v>
      </c>
      <c r="F72" s="11">
        <f t="shared" si="2"/>
        <v>0</v>
      </c>
    </row>
    <row r="73" spans="1:6" ht="12">
      <c r="A73" s="31" t="s">
        <v>65</v>
      </c>
      <c r="B73" s="42">
        <v>136</v>
      </c>
      <c r="C73" s="39">
        <f aca="true" t="shared" si="10" ref="C73:C102">IF(B73&gt;0,B73/$B$281,"")</f>
        <v>0.000289441144484337</v>
      </c>
      <c r="D73" s="13">
        <f t="shared" si="9"/>
        <v>14860</v>
      </c>
      <c r="E73" s="28">
        <f t="shared" si="1"/>
        <v>14860</v>
      </c>
      <c r="F73" s="11">
        <f t="shared" si="2"/>
        <v>0</v>
      </c>
    </row>
    <row r="74" spans="1:6" ht="12">
      <c r="A74" s="31" t="s">
        <v>66</v>
      </c>
      <c r="B74" s="42">
        <v>300</v>
      </c>
      <c r="C74" s="39">
        <f t="shared" si="10"/>
        <v>0.000638473112833097</v>
      </c>
      <c r="D74" s="13">
        <f t="shared" si="9"/>
        <v>32779</v>
      </c>
      <c r="E74" s="28">
        <f aca="true" t="shared" si="11" ref="E74:E137">D74</f>
        <v>32779</v>
      </c>
      <c r="F74" s="11">
        <f aca="true" t="shared" si="12" ref="F74:F137">IF(E74=D74,0,"***")</f>
        <v>0</v>
      </c>
    </row>
    <row r="75" spans="1:6" ht="12">
      <c r="A75" s="31" t="s">
        <v>330</v>
      </c>
      <c r="B75" s="42">
        <v>83</v>
      </c>
      <c r="C75" s="39">
        <f t="shared" si="10"/>
        <v>0.000176644227883823</v>
      </c>
      <c r="D75" s="13">
        <f t="shared" si="9"/>
        <v>9069</v>
      </c>
      <c r="E75" s="28">
        <f t="shared" si="11"/>
        <v>9069</v>
      </c>
      <c r="F75" s="11">
        <f t="shared" si="12"/>
        <v>0</v>
      </c>
    </row>
    <row r="76" spans="1:6" ht="12">
      <c r="A76" s="31" t="s">
        <v>331</v>
      </c>
      <c r="B76" s="42">
        <v>106</v>
      </c>
      <c r="C76" s="39">
        <f t="shared" si="10"/>
        <v>0.000225593833201028</v>
      </c>
      <c r="D76" s="13">
        <f t="shared" si="9"/>
        <v>11582</v>
      </c>
      <c r="E76" s="28">
        <f t="shared" si="11"/>
        <v>11582</v>
      </c>
      <c r="F76" s="11">
        <f t="shared" si="12"/>
        <v>0</v>
      </c>
    </row>
    <row r="77" spans="1:6" ht="12">
      <c r="A77" s="31" t="s">
        <v>332</v>
      </c>
      <c r="B77" s="42">
        <v>140</v>
      </c>
      <c r="C77" s="39">
        <f t="shared" si="10"/>
        <v>0.000297954119322112</v>
      </c>
      <c r="D77" s="13">
        <f t="shared" si="9"/>
        <v>15297</v>
      </c>
      <c r="E77" s="28">
        <f t="shared" si="11"/>
        <v>15297</v>
      </c>
      <c r="F77" s="11">
        <f t="shared" si="12"/>
        <v>0</v>
      </c>
    </row>
    <row r="78" spans="1:6" ht="12">
      <c r="A78" s="31" t="s">
        <v>333</v>
      </c>
      <c r="B78" s="42">
        <v>1106</v>
      </c>
      <c r="C78" s="39">
        <f t="shared" si="10"/>
        <v>0.00235383754264468</v>
      </c>
      <c r="D78" s="13">
        <f t="shared" si="9"/>
        <v>120846</v>
      </c>
      <c r="E78" s="28">
        <f t="shared" si="11"/>
        <v>120846</v>
      </c>
      <c r="F78" s="11">
        <f t="shared" si="12"/>
        <v>0</v>
      </c>
    </row>
    <row r="79" spans="1:6" ht="12">
      <c r="A79" s="12" t="s">
        <v>334</v>
      </c>
      <c r="B79" s="42"/>
      <c r="C79" s="39">
        <f t="shared" si="10"/>
      </c>
      <c r="D79" s="13">
        <f t="shared" si="9"/>
      </c>
      <c r="E79" s="28">
        <f t="shared" si="11"/>
      </c>
      <c r="F79" s="11">
        <f t="shared" si="12"/>
        <v>0</v>
      </c>
    </row>
    <row r="80" spans="1:6" ht="12">
      <c r="A80" s="31" t="s">
        <v>335</v>
      </c>
      <c r="B80" s="42">
        <v>693</v>
      </c>
      <c r="C80" s="39">
        <f t="shared" si="10"/>
        <v>0.00147487289064445</v>
      </c>
      <c r="D80" s="13">
        <f t="shared" si="9"/>
        <v>75720</v>
      </c>
      <c r="E80" s="28">
        <f t="shared" si="11"/>
        <v>75720</v>
      </c>
      <c r="F80" s="11">
        <f t="shared" si="12"/>
        <v>0</v>
      </c>
    </row>
    <row r="81" spans="1:6" ht="12">
      <c r="A81" s="31" t="s">
        <v>336</v>
      </c>
      <c r="B81" s="42">
        <v>509</v>
      </c>
      <c r="C81" s="39">
        <f t="shared" si="10"/>
        <v>0.00108327604810682</v>
      </c>
      <c r="D81" s="13">
        <f t="shared" si="9"/>
        <v>55615</v>
      </c>
      <c r="E81" s="28">
        <f t="shared" si="11"/>
        <v>55615</v>
      </c>
      <c r="F81" s="11">
        <f t="shared" si="12"/>
        <v>0</v>
      </c>
    </row>
    <row r="82" spans="1:6" ht="12">
      <c r="A82" s="12" t="s">
        <v>337</v>
      </c>
      <c r="B82" s="42"/>
      <c r="C82" s="39">
        <f t="shared" si="10"/>
      </c>
      <c r="D82" s="13">
        <f t="shared" si="9"/>
      </c>
      <c r="E82" s="28">
        <f t="shared" si="11"/>
      </c>
      <c r="F82" s="11">
        <f t="shared" si="12"/>
        <v>0</v>
      </c>
    </row>
    <row r="83" spans="1:6" ht="12">
      <c r="A83" s="31" t="s">
        <v>338</v>
      </c>
      <c r="B83" s="42">
        <v>206</v>
      </c>
      <c r="C83" s="39">
        <f t="shared" si="10"/>
        <v>0.000438418204145393</v>
      </c>
      <c r="D83" s="13">
        <f t="shared" si="9"/>
        <v>22508</v>
      </c>
      <c r="E83" s="28">
        <f t="shared" si="11"/>
        <v>22508</v>
      </c>
      <c r="F83" s="11">
        <f t="shared" si="12"/>
        <v>0</v>
      </c>
    </row>
    <row r="84" spans="1:6" ht="12">
      <c r="A84" s="31" t="s">
        <v>339</v>
      </c>
      <c r="B84" s="42">
        <v>930</v>
      </c>
      <c r="C84" s="39">
        <f t="shared" si="10"/>
        <v>0.0019792666497826</v>
      </c>
      <c r="D84" s="13">
        <f t="shared" si="9"/>
        <v>101616</v>
      </c>
      <c r="E84" s="28">
        <f t="shared" si="11"/>
        <v>101616</v>
      </c>
      <c r="F84" s="11">
        <f t="shared" si="12"/>
        <v>0</v>
      </c>
    </row>
    <row r="85" spans="1:6" ht="12">
      <c r="A85" s="12" t="s">
        <v>340</v>
      </c>
      <c r="B85" s="42"/>
      <c r="C85" s="39">
        <f t="shared" si="10"/>
      </c>
      <c r="D85" s="13">
        <f t="shared" si="9"/>
      </c>
      <c r="E85" s="28">
        <f t="shared" si="11"/>
      </c>
      <c r="F85" s="11">
        <f t="shared" si="12"/>
        <v>0</v>
      </c>
    </row>
    <row r="86" spans="1:6" ht="12">
      <c r="A86" s="31" t="s">
        <v>341</v>
      </c>
      <c r="B86" s="42">
        <v>1003</v>
      </c>
      <c r="C86" s="39">
        <f t="shared" si="10"/>
        <v>0.00213462844057199</v>
      </c>
      <c r="D86" s="13">
        <f t="shared" si="9"/>
        <v>109592</v>
      </c>
      <c r="E86" s="28">
        <f t="shared" si="11"/>
        <v>109592</v>
      </c>
      <c r="F86" s="11">
        <f t="shared" si="12"/>
        <v>0</v>
      </c>
    </row>
    <row r="87" spans="1:6" ht="12">
      <c r="A87" s="31" t="s">
        <v>342</v>
      </c>
      <c r="B87" s="42">
        <v>812</v>
      </c>
      <c r="C87" s="39">
        <f t="shared" si="10"/>
        <v>0.00172813389206825</v>
      </c>
      <c r="D87" s="13">
        <f aca="true" t="shared" si="13" ref="D87:D100">IF(C87&lt;&gt;"",C87*$B$3,"")</f>
        <v>88722</v>
      </c>
      <c r="E87" s="28">
        <f t="shared" si="11"/>
        <v>88722</v>
      </c>
      <c r="F87" s="11">
        <f t="shared" si="12"/>
        <v>0</v>
      </c>
    </row>
    <row r="88" spans="1:6" ht="12">
      <c r="A88" s="31" t="s">
        <v>343</v>
      </c>
      <c r="B88" s="42">
        <v>158</v>
      </c>
      <c r="C88" s="39">
        <f t="shared" si="10"/>
        <v>0.000336262506092098</v>
      </c>
      <c r="D88" s="13">
        <f t="shared" si="13"/>
        <v>17264</v>
      </c>
      <c r="E88" s="28">
        <f t="shared" si="11"/>
        <v>17264</v>
      </c>
      <c r="F88" s="11">
        <f t="shared" si="12"/>
        <v>0</v>
      </c>
    </row>
    <row r="89" spans="1:6" ht="12">
      <c r="A89" s="31" t="s">
        <v>344</v>
      </c>
      <c r="B89" s="42">
        <v>2388</v>
      </c>
      <c r="C89" s="39">
        <f t="shared" si="10"/>
        <v>0.00508224597815145</v>
      </c>
      <c r="D89" s="13">
        <f t="shared" si="13"/>
        <v>260923</v>
      </c>
      <c r="E89" s="28">
        <f t="shared" si="11"/>
        <v>260923</v>
      </c>
      <c r="F89" s="11">
        <f t="shared" si="12"/>
        <v>0</v>
      </c>
    </row>
    <row r="90" spans="1:6" ht="12">
      <c r="A90" s="12" t="s">
        <v>345</v>
      </c>
      <c r="B90" s="42"/>
      <c r="C90" s="39">
        <f t="shared" si="10"/>
      </c>
      <c r="D90" s="13">
        <f t="shared" si="13"/>
      </c>
      <c r="E90" s="28">
        <f t="shared" si="11"/>
      </c>
      <c r="F90" s="11">
        <f t="shared" si="12"/>
        <v>0</v>
      </c>
    </row>
    <row r="91" spans="1:6" ht="12">
      <c r="A91" s="31" t="s">
        <v>346</v>
      </c>
      <c r="B91" s="42">
        <v>260</v>
      </c>
      <c r="C91" s="39">
        <f t="shared" si="10"/>
        <v>0.000553343364455351</v>
      </c>
      <c r="D91" s="13">
        <f t="shared" si="13"/>
        <v>28409</v>
      </c>
      <c r="E91" s="28">
        <f t="shared" si="11"/>
        <v>28409</v>
      </c>
      <c r="F91" s="11">
        <f t="shared" si="12"/>
        <v>0</v>
      </c>
    </row>
    <row r="92" spans="1:6" ht="12">
      <c r="A92" s="31" t="s">
        <v>347</v>
      </c>
      <c r="B92" s="42">
        <v>419</v>
      </c>
      <c r="C92" s="39">
        <f t="shared" si="10"/>
        <v>0.000891734114256892</v>
      </c>
      <c r="D92" s="13">
        <f t="shared" si="13"/>
        <v>45782</v>
      </c>
      <c r="E92" s="28">
        <f t="shared" si="11"/>
        <v>45782</v>
      </c>
      <c r="F92" s="11">
        <f t="shared" si="12"/>
        <v>0</v>
      </c>
    </row>
    <row r="93" spans="1:6" ht="12">
      <c r="A93" s="12" t="s">
        <v>348</v>
      </c>
      <c r="B93" s="42"/>
      <c r="C93" s="39">
        <f t="shared" si="10"/>
      </c>
      <c r="D93" s="13">
        <f t="shared" si="13"/>
      </c>
      <c r="E93" s="28">
        <f t="shared" si="11"/>
      </c>
      <c r="F93" s="11">
        <f t="shared" si="12"/>
        <v>0</v>
      </c>
    </row>
    <row r="94" spans="1:6" ht="12">
      <c r="A94" s="14" t="s">
        <v>389</v>
      </c>
      <c r="B94" s="42">
        <v>292</v>
      </c>
      <c r="C94" s="39">
        <f t="shared" si="10"/>
        <v>0.000621447163157547</v>
      </c>
      <c r="D94" s="13">
        <f t="shared" si="13"/>
        <v>31905</v>
      </c>
      <c r="E94" s="28">
        <f t="shared" si="11"/>
        <v>31905</v>
      </c>
      <c r="F94" s="11">
        <f t="shared" si="12"/>
        <v>0</v>
      </c>
    </row>
    <row r="95" spans="1:6" ht="12">
      <c r="A95" s="31" t="s">
        <v>349</v>
      </c>
      <c r="B95" s="42">
        <v>158</v>
      </c>
      <c r="C95" s="39">
        <f t="shared" si="10"/>
        <v>0.000336262506092098</v>
      </c>
      <c r="D95" s="13">
        <f t="shared" si="13"/>
        <v>17264</v>
      </c>
      <c r="E95" s="28">
        <f t="shared" si="11"/>
        <v>17264</v>
      </c>
      <c r="F95" s="11">
        <f t="shared" si="12"/>
        <v>0</v>
      </c>
    </row>
    <row r="96" spans="1:6" ht="12">
      <c r="A96" s="31" t="s">
        <v>350</v>
      </c>
      <c r="B96" s="42">
        <v>76</v>
      </c>
      <c r="C96" s="39">
        <f t="shared" si="10"/>
        <v>0.000161746521917718</v>
      </c>
      <c r="D96" s="13">
        <f t="shared" si="13"/>
        <v>8304</v>
      </c>
      <c r="E96" s="28">
        <f t="shared" si="11"/>
        <v>8304</v>
      </c>
      <c r="F96" s="11">
        <f t="shared" si="12"/>
        <v>0</v>
      </c>
    </row>
    <row r="97" spans="1:6" ht="12">
      <c r="A97" s="12" t="s">
        <v>351</v>
      </c>
      <c r="B97" s="42"/>
      <c r="C97" s="39">
        <f t="shared" si="10"/>
      </c>
      <c r="D97" s="13">
        <f t="shared" si="13"/>
      </c>
      <c r="E97" s="28">
        <f t="shared" si="11"/>
      </c>
      <c r="F97" s="11">
        <f t="shared" si="12"/>
        <v>0</v>
      </c>
    </row>
    <row r="98" spans="1:6" ht="12">
      <c r="A98" s="31" t="s">
        <v>352</v>
      </c>
      <c r="B98" s="42">
        <v>265</v>
      </c>
      <c r="C98" s="39">
        <f t="shared" si="10"/>
        <v>0.000563984583002569</v>
      </c>
      <c r="D98" s="13">
        <f t="shared" si="13"/>
        <v>28955</v>
      </c>
      <c r="E98" s="28">
        <f t="shared" si="11"/>
        <v>28955</v>
      </c>
      <c r="F98" s="11">
        <f t="shared" si="12"/>
        <v>0</v>
      </c>
    </row>
    <row r="99" spans="1:6" ht="12">
      <c r="A99" s="31" t="s">
        <v>353</v>
      </c>
      <c r="B99" s="42">
        <v>92</v>
      </c>
      <c r="C99" s="39">
        <f t="shared" si="10"/>
        <v>0.000195798421268816</v>
      </c>
      <c r="D99" s="13">
        <f t="shared" si="13"/>
        <v>10052</v>
      </c>
      <c r="E99" s="28">
        <f t="shared" si="11"/>
        <v>10052</v>
      </c>
      <c r="F99" s="11">
        <f t="shared" si="12"/>
        <v>0</v>
      </c>
    </row>
    <row r="100" spans="1:6" ht="12">
      <c r="A100" s="31" t="s">
        <v>354</v>
      </c>
      <c r="B100" s="42">
        <v>310</v>
      </c>
      <c r="C100" s="39">
        <f t="shared" si="10"/>
        <v>0.000659755549927533</v>
      </c>
      <c r="D100" s="13">
        <f t="shared" si="13"/>
        <v>33872</v>
      </c>
      <c r="E100" s="28">
        <f t="shared" si="11"/>
        <v>33872</v>
      </c>
      <c r="F100" s="11">
        <f t="shared" si="12"/>
        <v>0</v>
      </c>
    </row>
    <row r="101" spans="1:6" ht="12">
      <c r="A101" s="31" t="s">
        <v>355</v>
      </c>
      <c r="B101" s="42">
        <v>405</v>
      </c>
      <c r="C101" s="39">
        <f t="shared" si="10"/>
        <v>0.000861938702324681</v>
      </c>
      <c r="D101" s="13">
        <f aca="true" t="shared" si="14" ref="D101:D116">IF(C101&lt;&gt;"",C101*$B$3,"")</f>
        <v>44252</v>
      </c>
      <c r="E101" s="28">
        <f t="shared" si="11"/>
        <v>44252</v>
      </c>
      <c r="F101" s="11">
        <f t="shared" si="12"/>
        <v>0</v>
      </c>
    </row>
    <row r="102" spans="1:6" ht="12">
      <c r="A102" s="31" t="s">
        <v>356</v>
      </c>
      <c r="B102" s="42">
        <v>472</v>
      </c>
      <c r="C102" s="39">
        <f t="shared" si="10"/>
        <v>0.00100453103085741</v>
      </c>
      <c r="D102" s="13">
        <f t="shared" si="14"/>
        <v>51573</v>
      </c>
      <c r="E102" s="28">
        <f t="shared" si="11"/>
        <v>51573</v>
      </c>
      <c r="F102" s="11">
        <f t="shared" si="12"/>
        <v>0</v>
      </c>
    </row>
    <row r="103" spans="1:6" ht="12">
      <c r="A103" s="12" t="s">
        <v>357</v>
      </c>
      <c r="B103" s="42"/>
      <c r="C103" s="39">
        <f aca="true" t="shared" si="15" ref="C103:C131">IF(B103&gt;0,B103/$B$281,"")</f>
      </c>
      <c r="D103" s="13">
        <f t="shared" si="14"/>
      </c>
      <c r="E103" s="28">
        <f t="shared" si="11"/>
      </c>
      <c r="F103" s="11">
        <f t="shared" si="12"/>
        <v>0</v>
      </c>
    </row>
    <row r="104" spans="1:6" ht="12">
      <c r="A104" s="31" t="s">
        <v>358</v>
      </c>
      <c r="B104" s="42">
        <v>78</v>
      </c>
      <c r="C104" s="39">
        <f t="shared" si="15"/>
        <v>0.000166003009336605</v>
      </c>
      <c r="D104" s="13">
        <f t="shared" si="14"/>
        <v>8523</v>
      </c>
      <c r="E104" s="28">
        <f t="shared" si="11"/>
        <v>8523</v>
      </c>
      <c r="F104" s="11">
        <f t="shared" si="12"/>
        <v>0</v>
      </c>
    </row>
    <row r="105" spans="1:6" ht="12">
      <c r="A105" s="12" t="s">
        <v>359</v>
      </c>
      <c r="B105" s="42"/>
      <c r="C105" s="39">
        <f t="shared" si="15"/>
      </c>
      <c r="D105" s="13">
        <f t="shared" si="14"/>
      </c>
      <c r="E105" s="28">
        <f t="shared" si="11"/>
      </c>
      <c r="F105" s="11">
        <f t="shared" si="12"/>
        <v>0</v>
      </c>
    </row>
    <row r="106" spans="1:6" ht="12">
      <c r="A106" s="31" t="s">
        <v>360</v>
      </c>
      <c r="B106" s="42">
        <v>301</v>
      </c>
      <c r="C106" s="39">
        <f t="shared" si="15"/>
        <v>0.00064060135654254</v>
      </c>
      <c r="D106" s="13">
        <f t="shared" si="14"/>
        <v>32888</v>
      </c>
      <c r="E106" s="28">
        <f t="shared" si="11"/>
        <v>32888</v>
      </c>
      <c r="F106" s="11">
        <f t="shared" si="12"/>
        <v>0</v>
      </c>
    </row>
    <row r="107" spans="1:6" ht="12">
      <c r="A107" s="31" t="s">
        <v>361</v>
      </c>
      <c r="B107" s="42">
        <v>398</v>
      </c>
      <c r="C107" s="39">
        <f t="shared" si="15"/>
        <v>0.000847040996358575</v>
      </c>
      <c r="D107" s="13">
        <f t="shared" si="14"/>
        <v>43487</v>
      </c>
      <c r="E107" s="28">
        <f t="shared" si="11"/>
        <v>43487</v>
      </c>
      <c r="F107" s="11">
        <f t="shared" si="12"/>
        <v>0</v>
      </c>
    </row>
    <row r="108" spans="1:6" ht="12">
      <c r="A108" s="31" t="s">
        <v>362</v>
      </c>
      <c r="B108" s="42">
        <v>260</v>
      </c>
      <c r="C108" s="39">
        <f t="shared" si="15"/>
        <v>0.000553343364455351</v>
      </c>
      <c r="D108" s="13">
        <f t="shared" si="14"/>
        <v>28409</v>
      </c>
      <c r="E108" s="28">
        <f t="shared" si="11"/>
        <v>28409</v>
      </c>
      <c r="F108" s="11">
        <f t="shared" si="12"/>
        <v>0</v>
      </c>
    </row>
    <row r="109" spans="1:6" ht="12">
      <c r="A109" s="31" t="s">
        <v>363</v>
      </c>
      <c r="B109" s="42">
        <v>243</v>
      </c>
      <c r="C109" s="39">
        <f t="shared" si="15"/>
        <v>0.000517163221394808</v>
      </c>
      <c r="D109" s="13">
        <f t="shared" si="14"/>
        <v>26551</v>
      </c>
      <c r="E109" s="28">
        <f t="shared" si="11"/>
        <v>26551</v>
      </c>
      <c r="F109" s="11">
        <f t="shared" si="12"/>
        <v>0</v>
      </c>
    </row>
    <row r="110" spans="1:6" ht="12">
      <c r="A110" s="31" t="s">
        <v>364</v>
      </c>
      <c r="B110" s="42">
        <v>139</v>
      </c>
      <c r="C110" s="39">
        <f t="shared" si="15"/>
        <v>0.000295825875612668</v>
      </c>
      <c r="D110" s="13">
        <f t="shared" si="14"/>
        <v>15188</v>
      </c>
      <c r="E110" s="28">
        <f t="shared" si="11"/>
        <v>15188</v>
      </c>
      <c r="F110" s="11">
        <f t="shared" si="12"/>
        <v>0</v>
      </c>
    </row>
    <row r="111" spans="1:6" ht="12">
      <c r="A111" s="31" t="s">
        <v>365</v>
      </c>
      <c r="B111" s="42">
        <v>510</v>
      </c>
      <c r="C111" s="39">
        <f t="shared" si="15"/>
        <v>0.00108540429181626</v>
      </c>
      <c r="D111" s="13">
        <f t="shared" si="14"/>
        <v>55725</v>
      </c>
      <c r="E111" s="28">
        <f t="shared" si="11"/>
        <v>55725</v>
      </c>
      <c r="F111" s="11">
        <f t="shared" si="12"/>
        <v>0</v>
      </c>
    </row>
    <row r="112" spans="1:6" ht="12">
      <c r="A112" s="31" t="s">
        <v>366</v>
      </c>
      <c r="B112" s="42">
        <v>3045</v>
      </c>
      <c r="C112" s="39">
        <f t="shared" si="15"/>
        <v>0.00648050209525593</v>
      </c>
      <c r="D112" s="13">
        <f t="shared" si="14"/>
        <v>332709</v>
      </c>
      <c r="E112" s="28">
        <f t="shared" si="11"/>
        <v>332709</v>
      </c>
      <c r="F112" s="11">
        <f t="shared" si="12"/>
        <v>0</v>
      </c>
    </row>
    <row r="113" spans="1:6" ht="12">
      <c r="A113" s="12" t="s">
        <v>367</v>
      </c>
      <c r="B113" s="42"/>
      <c r="C113" s="39">
        <f t="shared" si="15"/>
      </c>
      <c r="D113" s="13">
        <f t="shared" si="14"/>
      </c>
      <c r="E113" s="28">
        <f t="shared" si="11"/>
      </c>
      <c r="F113" s="11">
        <f t="shared" si="12"/>
        <v>0</v>
      </c>
    </row>
    <row r="114" spans="1:6" ht="12">
      <c r="A114" s="31" t="s">
        <v>368</v>
      </c>
      <c r="B114" s="42">
        <v>599</v>
      </c>
      <c r="C114" s="39">
        <f t="shared" si="15"/>
        <v>0.00127481798195675</v>
      </c>
      <c r="D114" s="13">
        <f t="shared" si="14"/>
        <v>65449</v>
      </c>
      <c r="E114" s="28">
        <f t="shared" si="11"/>
        <v>65449</v>
      </c>
      <c r="F114" s="11">
        <f t="shared" si="12"/>
        <v>0</v>
      </c>
    </row>
    <row r="115" spans="1:6" ht="12">
      <c r="A115" s="31" t="s">
        <v>369</v>
      </c>
      <c r="B115" s="42">
        <v>2424</v>
      </c>
      <c r="C115" s="39">
        <f t="shared" si="15"/>
        <v>0.00515886275169142</v>
      </c>
      <c r="D115" s="13">
        <f t="shared" si="14"/>
        <v>264856</v>
      </c>
      <c r="E115" s="28">
        <f t="shared" si="11"/>
        <v>264856</v>
      </c>
      <c r="F115" s="11">
        <f t="shared" si="12"/>
        <v>0</v>
      </c>
    </row>
    <row r="116" spans="1:6" ht="12">
      <c r="A116" s="31" t="s">
        <v>370</v>
      </c>
      <c r="B116" s="42">
        <v>102</v>
      </c>
      <c r="C116" s="39">
        <f t="shared" si="15"/>
        <v>0.000217080858363253</v>
      </c>
      <c r="D116" s="13">
        <f t="shared" si="14"/>
        <v>11145</v>
      </c>
      <c r="E116" s="28">
        <f t="shared" si="11"/>
        <v>11145</v>
      </c>
      <c r="F116" s="11">
        <f t="shared" si="12"/>
        <v>0</v>
      </c>
    </row>
    <row r="117" spans="1:6" ht="12">
      <c r="A117" s="31" t="s">
        <v>371</v>
      </c>
      <c r="B117" s="42">
        <v>3947</v>
      </c>
      <c r="C117" s="39">
        <f t="shared" si="15"/>
        <v>0.00840017792117411</v>
      </c>
      <c r="D117" s="13">
        <f aca="true" t="shared" si="16" ref="D117:D132">IF(C117&lt;&gt;"",C117*$B$3,"")</f>
        <v>431265</v>
      </c>
      <c r="E117" s="28">
        <f t="shared" si="11"/>
        <v>431265</v>
      </c>
      <c r="F117" s="11">
        <f t="shared" si="12"/>
        <v>0</v>
      </c>
    </row>
    <row r="118" spans="1:6" ht="12">
      <c r="A118" s="31" t="s">
        <v>372</v>
      </c>
      <c r="B118" s="42">
        <v>755</v>
      </c>
      <c r="C118" s="39">
        <f t="shared" si="15"/>
        <v>0.00160682400062996</v>
      </c>
      <c r="D118" s="13">
        <f t="shared" si="16"/>
        <v>82494</v>
      </c>
      <c r="E118" s="28">
        <f t="shared" si="11"/>
        <v>82494</v>
      </c>
      <c r="F118" s="11">
        <f t="shared" si="12"/>
        <v>0</v>
      </c>
    </row>
    <row r="119" spans="1:6" ht="12">
      <c r="A119" s="31" t="s">
        <v>373</v>
      </c>
      <c r="B119" s="42">
        <v>2459</v>
      </c>
      <c r="C119" s="39">
        <f t="shared" si="15"/>
        <v>0.00523335128152195</v>
      </c>
      <c r="D119" s="13">
        <f t="shared" si="16"/>
        <v>268680</v>
      </c>
      <c r="E119" s="28">
        <v>0</v>
      </c>
      <c r="F119" s="11" t="str">
        <f t="shared" si="12"/>
        <v>***</v>
      </c>
    </row>
    <row r="120" spans="1:6" ht="12">
      <c r="A120" s="31" t="s">
        <v>374</v>
      </c>
      <c r="B120" s="42">
        <v>201</v>
      </c>
      <c r="C120" s="39">
        <f t="shared" si="15"/>
        <v>0.000427776985598175</v>
      </c>
      <c r="D120" s="13">
        <f t="shared" si="16"/>
        <v>21962</v>
      </c>
      <c r="E120" s="28">
        <f t="shared" si="11"/>
        <v>21962</v>
      </c>
      <c r="F120" s="11">
        <f t="shared" si="12"/>
        <v>0</v>
      </c>
    </row>
    <row r="121" spans="1:6" ht="12">
      <c r="A121" s="31" t="s">
        <v>375</v>
      </c>
      <c r="B121" s="42">
        <v>85</v>
      </c>
      <c r="C121" s="39">
        <f t="shared" si="15"/>
        <v>0.000180900715302711</v>
      </c>
      <c r="D121" s="13">
        <f t="shared" si="16"/>
        <v>9287</v>
      </c>
      <c r="E121" s="28">
        <f t="shared" si="11"/>
        <v>9287</v>
      </c>
      <c r="F121" s="11">
        <f t="shared" si="12"/>
        <v>0</v>
      </c>
    </row>
    <row r="122" spans="1:6" ht="12">
      <c r="A122" s="31" t="s">
        <v>376</v>
      </c>
      <c r="B122" s="42">
        <v>3189</v>
      </c>
      <c r="C122" s="39">
        <f t="shared" si="15"/>
        <v>0.00678696918941582</v>
      </c>
      <c r="D122" s="13">
        <f t="shared" si="16"/>
        <v>348443</v>
      </c>
      <c r="E122" s="28">
        <f t="shared" si="11"/>
        <v>348443</v>
      </c>
      <c r="F122" s="11">
        <f t="shared" si="12"/>
        <v>0</v>
      </c>
    </row>
    <row r="123" spans="1:6" ht="12">
      <c r="A123" s="31" t="s">
        <v>377</v>
      </c>
      <c r="B123" s="42">
        <v>205</v>
      </c>
      <c r="C123" s="39">
        <f t="shared" si="15"/>
        <v>0.000436289960435949</v>
      </c>
      <c r="D123" s="13">
        <f t="shared" si="16"/>
        <v>22399</v>
      </c>
      <c r="E123" s="28">
        <f t="shared" si="11"/>
        <v>22399</v>
      </c>
      <c r="F123" s="11">
        <f t="shared" si="12"/>
        <v>0</v>
      </c>
    </row>
    <row r="124" spans="1:6" ht="12">
      <c r="A124" s="31" t="s">
        <v>378</v>
      </c>
      <c r="B124" s="42">
        <v>298</v>
      </c>
      <c r="C124" s="39">
        <f t="shared" si="15"/>
        <v>0.000634216625414209</v>
      </c>
      <c r="D124" s="13">
        <f t="shared" si="16"/>
        <v>32561</v>
      </c>
      <c r="E124" s="28">
        <f t="shared" si="11"/>
        <v>32561</v>
      </c>
      <c r="F124" s="11">
        <f t="shared" si="12"/>
        <v>0</v>
      </c>
    </row>
    <row r="125" spans="1:6" ht="12">
      <c r="A125" s="12" t="s">
        <v>379</v>
      </c>
      <c r="B125" s="42"/>
      <c r="C125" s="39">
        <f t="shared" si="15"/>
      </c>
      <c r="D125" s="13">
        <f t="shared" si="16"/>
      </c>
      <c r="E125" s="28">
        <f t="shared" si="11"/>
      </c>
      <c r="F125" s="11">
        <f t="shared" si="12"/>
        <v>0</v>
      </c>
    </row>
    <row r="126" spans="1:6" ht="12">
      <c r="A126" s="31" t="s">
        <v>380</v>
      </c>
      <c r="B126" s="42">
        <v>2583</v>
      </c>
      <c r="C126" s="39">
        <f t="shared" si="15"/>
        <v>0.00549725350149296</v>
      </c>
      <c r="D126" s="13">
        <f t="shared" si="16"/>
        <v>282229</v>
      </c>
      <c r="E126" s="28">
        <f t="shared" si="11"/>
        <v>282229</v>
      </c>
      <c r="F126" s="11">
        <f t="shared" si="12"/>
        <v>0</v>
      </c>
    </row>
    <row r="127" spans="1:6" ht="12">
      <c r="A127" s="12" t="s">
        <v>381</v>
      </c>
      <c r="B127" s="42"/>
      <c r="C127" s="39">
        <f t="shared" si="15"/>
      </c>
      <c r="D127" s="13">
        <f t="shared" si="16"/>
      </c>
      <c r="E127" s="28">
        <f t="shared" si="11"/>
      </c>
      <c r="F127" s="11">
        <f t="shared" si="12"/>
        <v>0</v>
      </c>
    </row>
    <row r="128" spans="1:6" ht="12">
      <c r="A128" s="31" t="s">
        <v>382</v>
      </c>
      <c r="B128" s="42">
        <v>2722</v>
      </c>
      <c r="C128" s="39">
        <f t="shared" si="15"/>
        <v>0.00579307937710563</v>
      </c>
      <c r="D128" s="13">
        <f t="shared" si="16"/>
        <v>297417</v>
      </c>
      <c r="E128" s="28">
        <f t="shared" si="11"/>
        <v>297417</v>
      </c>
      <c r="F128" s="11">
        <f t="shared" si="12"/>
        <v>0</v>
      </c>
    </row>
    <row r="129" spans="1:6" ht="12">
      <c r="A129" s="31" t="s">
        <v>383</v>
      </c>
      <c r="B129" s="42">
        <v>1156</v>
      </c>
      <c r="C129" s="39">
        <f t="shared" si="15"/>
        <v>0.00246024972811687</v>
      </c>
      <c r="D129" s="13">
        <f t="shared" si="16"/>
        <v>126309</v>
      </c>
      <c r="E129" s="28">
        <f t="shared" si="11"/>
        <v>126309</v>
      </c>
      <c r="F129" s="11">
        <f t="shared" si="12"/>
        <v>0</v>
      </c>
    </row>
    <row r="130" spans="1:6" ht="12">
      <c r="A130" s="31" t="s">
        <v>384</v>
      </c>
      <c r="B130" s="42">
        <v>3367</v>
      </c>
      <c r="C130" s="39">
        <f t="shared" si="15"/>
        <v>0.00716579656969679</v>
      </c>
      <c r="D130" s="13">
        <f t="shared" si="16"/>
        <v>367892</v>
      </c>
      <c r="E130" s="28">
        <v>0</v>
      </c>
      <c r="F130" s="11" t="str">
        <f t="shared" si="12"/>
        <v>***</v>
      </c>
    </row>
    <row r="131" spans="1:6" ht="12">
      <c r="A131" s="31" t="s">
        <v>385</v>
      </c>
      <c r="B131" s="42">
        <v>3953</v>
      </c>
      <c r="C131" s="39">
        <f t="shared" si="15"/>
        <v>0.00841294738343077</v>
      </c>
      <c r="D131" s="13">
        <f t="shared" si="16"/>
        <v>431921</v>
      </c>
      <c r="E131" s="28">
        <f t="shared" si="11"/>
        <v>431921</v>
      </c>
      <c r="F131" s="11">
        <f t="shared" si="12"/>
        <v>0</v>
      </c>
    </row>
    <row r="132" spans="1:6" ht="12">
      <c r="A132" s="31" t="s">
        <v>386</v>
      </c>
      <c r="B132" s="42">
        <v>2712</v>
      </c>
      <c r="C132" s="39">
        <f aca="true" t="shared" si="17" ref="C132:C195">IF(B132&gt;0,B132/$B$281,"")</f>
        <v>0.00577179694001119</v>
      </c>
      <c r="D132" s="13">
        <f t="shared" si="16"/>
        <v>296324</v>
      </c>
      <c r="E132" s="28">
        <f t="shared" si="11"/>
        <v>296324</v>
      </c>
      <c r="F132" s="11">
        <f t="shared" si="12"/>
        <v>0</v>
      </c>
    </row>
    <row r="133" spans="1:6" ht="12">
      <c r="A133" s="31" t="s">
        <v>387</v>
      </c>
      <c r="B133" s="42">
        <v>3022</v>
      </c>
      <c r="C133" s="39">
        <f t="shared" si="17"/>
        <v>0.00643155248993873</v>
      </c>
      <c r="D133" s="13">
        <f aca="true" t="shared" si="18" ref="D133:D148">IF(C133&lt;&gt;"",C133*$B$3,"")</f>
        <v>330196</v>
      </c>
      <c r="E133" s="28">
        <f t="shared" si="11"/>
        <v>330196</v>
      </c>
      <c r="F133" s="11">
        <f t="shared" si="12"/>
        <v>0</v>
      </c>
    </row>
    <row r="134" spans="1:6" ht="12">
      <c r="A134" s="31" t="s">
        <v>388</v>
      </c>
      <c r="B134" s="42">
        <v>1934</v>
      </c>
      <c r="C134" s="39">
        <f t="shared" si="17"/>
        <v>0.00411602333406403</v>
      </c>
      <c r="D134" s="13">
        <f t="shared" si="18"/>
        <v>211317</v>
      </c>
      <c r="E134" s="28">
        <f t="shared" si="11"/>
        <v>211317</v>
      </c>
      <c r="F134" s="11">
        <f t="shared" si="12"/>
        <v>0</v>
      </c>
    </row>
    <row r="135" spans="1:6" ht="12">
      <c r="A135" s="12" t="s">
        <v>68</v>
      </c>
      <c r="B135" s="42"/>
      <c r="C135" s="39">
        <f t="shared" si="17"/>
      </c>
      <c r="D135" s="13">
        <f t="shared" si="18"/>
      </c>
      <c r="E135" s="28">
        <f t="shared" si="11"/>
      </c>
      <c r="F135" s="11">
        <f t="shared" si="12"/>
        <v>0</v>
      </c>
    </row>
    <row r="136" spans="1:6" ht="12">
      <c r="A136" s="31" t="s">
        <v>69</v>
      </c>
      <c r="B136" s="42">
        <v>678</v>
      </c>
      <c r="C136" s="39">
        <f t="shared" si="17"/>
        <v>0.0014429492350028</v>
      </c>
      <c r="D136" s="13">
        <f t="shared" si="18"/>
        <v>74081</v>
      </c>
      <c r="E136" s="28">
        <f t="shared" si="11"/>
        <v>74081</v>
      </c>
      <c r="F136" s="11">
        <f t="shared" si="12"/>
        <v>0</v>
      </c>
    </row>
    <row r="137" spans="1:6" ht="12">
      <c r="A137" s="31" t="s">
        <v>70</v>
      </c>
      <c r="B137" s="42">
        <v>239</v>
      </c>
      <c r="C137" s="39">
        <f t="shared" si="17"/>
        <v>0.000508650246557034</v>
      </c>
      <c r="D137" s="13">
        <f t="shared" si="18"/>
        <v>26114</v>
      </c>
      <c r="E137" s="28">
        <f t="shared" si="11"/>
        <v>26114</v>
      </c>
      <c r="F137" s="11">
        <f t="shared" si="12"/>
        <v>0</v>
      </c>
    </row>
    <row r="138" spans="1:6" ht="12">
      <c r="A138" s="31" t="s">
        <v>71</v>
      </c>
      <c r="B138" s="42">
        <v>208</v>
      </c>
      <c r="C138" s="39">
        <f t="shared" si="17"/>
        <v>0.00044267469156428</v>
      </c>
      <c r="D138" s="13">
        <f t="shared" si="18"/>
        <v>22727</v>
      </c>
      <c r="E138" s="28">
        <f aca="true" t="shared" si="19" ref="E138:E201">D138</f>
        <v>22727</v>
      </c>
      <c r="F138" s="11">
        <f aca="true" t="shared" si="20" ref="F138:F201">IF(E138=D138,0,"***")</f>
        <v>0</v>
      </c>
    </row>
    <row r="139" spans="1:6" ht="12">
      <c r="A139" s="31" t="s">
        <v>72</v>
      </c>
      <c r="B139" s="42">
        <v>969</v>
      </c>
      <c r="C139" s="39">
        <f t="shared" si="17"/>
        <v>0.0020622681544509</v>
      </c>
      <c r="D139" s="13">
        <f t="shared" si="18"/>
        <v>105877</v>
      </c>
      <c r="E139" s="28">
        <f t="shared" si="19"/>
        <v>105877</v>
      </c>
      <c r="F139" s="11">
        <f t="shared" si="20"/>
        <v>0</v>
      </c>
    </row>
    <row r="140" spans="1:6" ht="12">
      <c r="A140" s="12" t="s">
        <v>73</v>
      </c>
      <c r="B140" s="42"/>
      <c r="C140" s="39">
        <f t="shared" si="17"/>
      </c>
      <c r="D140" s="13">
        <f t="shared" si="18"/>
      </c>
      <c r="E140" s="28">
        <f t="shared" si="19"/>
      </c>
      <c r="F140" s="11">
        <f t="shared" si="20"/>
        <v>0</v>
      </c>
    </row>
    <row r="141" spans="1:6" ht="12">
      <c r="A141" s="31" t="s">
        <v>74</v>
      </c>
      <c r="B141" s="42">
        <v>95</v>
      </c>
      <c r="C141" s="39">
        <f t="shared" si="17"/>
        <v>0.000202183152397147</v>
      </c>
      <c r="D141" s="13">
        <f t="shared" si="18"/>
        <v>10380</v>
      </c>
      <c r="E141" s="28">
        <f t="shared" si="19"/>
        <v>10380</v>
      </c>
      <c r="F141" s="11">
        <f t="shared" si="20"/>
        <v>0</v>
      </c>
    </row>
    <row r="142" spans="1:6" ht="12">
      <c r="A142" s="31" t="s">
        <v>75</v>
      </c>
      <c r="B142" s="42">
        <v>429</v>
      </c>
      <c r="C142" s="39">
        <f t="shared" si="17"/>
        <v>0.000913016551351328</v>
      </c>
      <c r="D142" s="13">
        <f t="shared" si="18"/>
        <v>46874</v>
      </c>
      <c r="E142" s="28">
        <f t="shared" si="19"/>
        <v>46874</v>
      </c>
      <c r="F142" s="11">
        <f t="shared" si="20"/>
        <v>0</v>
      </c>
    </row>
    <row r="143" spans="1:6" ht="12">
      <c r="A143" s="31" t="s">
        <v>76</v>
      </c>
      <c r="B143" s="42">
        <v>259</v>
      </c>
      <c r="C143" s="39">
        <f t="shared" si="17"/>
        <v>0.000551215120745907</v>
      </c>
      <c r="D143" s="13">
        <f t="shared" si="18"/>
        <v>28299</v>
      </c>
      <c r="E143" s="28">
        <f t="shared" si="19"/>
        <v>28299</v>
      </c>
      <c r="F143" s="11">
        <f t="shared" si="20"/>
        <v>0</v>
      </c>
    </row>
    <row r="144" spans="1:6" ht="12">
      <c r="A144" s="31" t="s">
        <v>77</v>
      </c>
      <c r="B144" s="42">
        <v>530</v>
      </c>
      <c r="C144" s="39">
        <f t="shared" si="17"/>
        <v>0.00112796916600514</v>
      </c>
      <c r="D144" s="13">
        <f t="shared" si="18"/>
        <v>57910</v>
      </c>
      <c r="E144" s="28">
        <f t="shared" si="19"/>
        <v>57910</v>
      </c>
      <c r="F144" s="11">
        <f t="shared" si="20"/>
        <v>0</v>
      </c>
    </row>
    <row r="145" spans="1:6" ht="12">
      <c r="A145" s="31" t="s">
        <v>390</v>
      </c>
      <c r="B145" s="42">
        <v>1157</v>
      </c>
      <c r="C145" s="39">
        <f t="shared" si="17"/>
        <v>0.00246237797182631</v>
      </c>
      <c r="D145" s="13">
        <f t="shared" si="18"/>
        <v>126418</v>
      </c>
      <c r="E145" s="28">
        <f t="shared" si="19"/>
        <v>126418</v>
      </c>
      <c r="F145" s="11">
        <f t="shared" si="20"/>
        <v>0</v>
      </c>
    </row>
    <row r="146" spans="1:6" ht="12">
      <c r="A146" s="31" t="s">
        <v>78</v>
      </c>
      <c r="B146" s="42">
        <v>452</v>
      </c>
      <c r="C146" s="39">
        <f t="shared" si="17"/>
        <v>0.000961966156668532</v>
      </c>
      <c r="D146" s="13">
        <f t="shared" si="18"/>
        <v>49387</v>
      </c>
      <c r="E146" s="28">
        <f t="shared" si="19"/>
        <v>49387</v>
      </c>
      <c r="F146" s="11">
        <f t="shared" si="20"/>
        <v>0</v>
      </c>
    </row>
    <row r="147" spans="1:6" ht="12">
      <c r="A147" s="31" t="s">
        <v>79</v>
      </c>
      <c r="B147" s="42">
        <v>311</v>
      </c>
      <c r="C147" s="39">
        <f t="shared" si="17"/>
        <v>0.000661883793636977</v>
      </c>
      <c r="D147" s="13">
        <f t="shared" si="18"/>
        <v>33981</v>
      </c>
      <c r="E147" s="28">
        <f t="shared" si="19"/>
        <v>33981</v>
      </c>
      <c r="F147" s="11">
        <f t="shared" si="20"/>
        <v>0</v>
      </c>
    </row>
    <row r="148" spans="1:6" ht="12">
      <c r="A148" s="31" t="s">
        <v>80</v>
      </c>
      <c r="B148" s="42">
        <v>581</v>
      </c>
      <c r="C148" s="39">
        <f t="shared" si="17"/>
        <v>0.00123650959518676</v>
      </c>
      <c r="D148" s="13">
        <f t="shared" si="18"/>
        <v>63482</v>
      </c>
      <c r="E148" s="28">
        <f t="shared" si="19"/>
        <v>63482</v>
      </c>
      <c r="F148" s="11">
        <f t="shared" si="20"/>
        <v>0</v>
      </c>
    </row>
    <row r="149" spans="1:6" ht="12">
      <c r="A149" s="31" t="s">
        <v>81</v>
      </c>
      <c r="B149" s="42">
        <v>280</v>
      </c>
      <c r="C149" s="39">
        <f t="shared" si="17"/>
        <v>0.000595908238644224</v>
      </c>
      <c r="D149" s="13">
        <f aca="true" t="shared" si="21" ref="D149:D164">IF(C149&lt;&gt;"",C149*$B$3,"")</f>
        <v>30594</v>
      </c>
      <c r="E149" s="28">
        <f t="shared" si="19"/>
        <v>30594</v>
      </c>
      <c r="F149" s="11">
        <f t="shared" si="20"/>
        <v>0</v>
      </c>
    </row>
    <row r="150" spans="1:6" ht="12">
      <c r="A150" s="31" t="s">
        <v>82</v>
      </c>
      <c r="B150" s="42">
        <v>73</v>
      </c>
      <c r="C150" s="39">
        <f t="shared" si="17"/>
        <v>0.000155361790789387</v>
      </c>
      <c r="D150" s="13">
        <f t="shared" si="21"/>
        <v>7976</v>
      </c>
      <c r="E150" s="28">
        <f t="shared" si="19"/>
        <v>7976</v>
      </c>
      <c r="F150" s="11">
        <f t="shared" si="20"/>
        <v>0</v>
      </c>
    </row>
    <row r="151" spans="1:6" ht="12">
      <c r="A151" s="12" t="s">
        <v>83</v>
      </c>
      <c r="B151" s="42"/>
      <c r="C151" s="39">
        <f t="shared" si="17"/>
      </c>
      <c r="D151" s="13">
        <f t="shared" si="21"/>
      </c>
      <c r="E151" s="28">
        <f t="shared" si="19"/>
      </c>
      <c r="F151" s="11">
        <f t="shared" si="20"/>
        <v>0</v>
      </c>
    </row>
    <row r="152" spans="1:6" ht="12">
      <c r="A152" s="31" t="s">
        <v>84</v>
      </c>
      <c r="B152" s="42">
        <v>1512</v>
      </c>
      <c r="C152" s="39">
        <f t="shared" si="17"/>
        <v>0.00321790448867881</v>
      </c>
      <c r="D152" s="13">
        <f t="shared" si="21"/>
        <v>165207</v>
      </c>
      <c r="E152" s="28">
        <f t="shared" si="19"/>
        <v>165207</v>
      </c>
      <c r="F152" s="11">
        <f t="shared" si="20"/>
        <v>0</v>
      </c>
    </row>
    <row r="153" spans="1:6" ht="12">
      <c r="A153" s="31" t="s">
        <v>85</v>
      </c>
      <c r="B153" s="42">
        <v>1151</v>
      </c>
      <c r="C153" s="39">
        <f t="shared" si="17"/>
        <v>0.00244960850956965</v>
      </c>
      <c r="D153" s="13">
        <f t="shared" si="21"/>
        <v>125763</v>
      </c>
      <c r="E153" s="28">
        <f t="shared" si="19"/>
        <v>125763</v>
      </c>
      <c r="F153" s="11">
        <f t="shared" si="20"/>
        <v>0</v>
      </c>
    </row>
    <row r="154" spans="1:6" ht="12">
      <c r="A154" s="31" t="s">
        <v>86</v>
      </c>
      <c r="B154" s="42">
        <v>1182</v>
      </c>
      <c r="C154" s="39">
        <f t="shared" si="17"/>
        <v>0.0025155840645624</v>
      </c>
      <c r="D154" s="13">
        <f t="shared" si="21"/>
        <v>129150</v>
      </c>
      <c r="E154" s="28">
        <f t="shared" si="19"/>
        <v>129150</v>
      </c>
      <c r="F154" s="11">
        <f t="shared" si="20"/>
        <v>0</v>
      </c>
    </row>
    <row r="155" spans="1:6" ht="12">
      <c r="A155" s="31" t="s">
        <v>87</v>
      </c>
      <c r="B155" s="42">
        <v>322</v>
      </c>
      <c r="C155" s="39">
        <f t="shared" si="17"/>
        <v>0.000685294474440857</v>
      </c>
      <c r="D155" s="13">
        <f t="shared" si="21"/>
        <v>35183</v>
      </c>
      <c r="E155" s="28">
        <f t="shared" si="19"/>
        <v>35183</v>
      </c>
      <c r="F155" s="11">
        <f t="shared" si="20"/>
        <v>0</v>
      </c>
    </row>
    <row r="156" spans="1:6" ht="12">
      <c r="A156" s="31" t="s">
        <v>88</v>
      </c>
      <c r="B156" s="42">
        <v>1004</v>
      </c>
      <c r="C156" s="39">
        <f t="shared" si="17"/>
        <v>0.00213675668428143</v>
      </c>
      <c r="D156" s="13">
        <f t="shared" si="21"/>
        <v>109701</v>
      </c>
      <c r="E156" s="28">
        <f t="shared" si="19"/>
        <v>109701</v>
      </c>
      <c r="F156" s="11">
        <f t="shared" si="20"/>
        <v>0</v>
      </c>
    </row>
    <row r="157" spans="1:6" ht="12">
      <c r="A157" s="31" t="s">
        <v>89</v>
      </c>
      <c r="B157" s="42">
        <v>662</v>
      </c>
      <c r="C157" s="39">
        <f t="shared" si="17"/>
        <v>0.0014088973356517</v>
      </c>
      <c r="D157" s="13">
        <f t="shared" si="21"/>
        <v>72333</v>
      </c>
      <c r="E157" s="28">
        <f t="shared" si="19"/>
        <v>72333</v>
      </c>
      <c r="F157" s="11">
        <f t="shared" si="20"/>
        <v>0</v>
      </c>
    </row>
    <row r="158" spans="1:6" ht="12">
      <c r="A158" s="31" t="s">
        <v>90</v>
      </c>
      <c r="B158" s="42">
        <v>1603</v>
      </c>
      <c r="C158" s="39">
        <f t="shared" si="17"/>
        <v>0.00341157466623818</v>
      </c>
      <c r="D158" s="13">
        <f t="shared" si="21"/>
        <v>175150</v>
      </c>
      <c r="E158" s="28">
        <f t="shared" si="19"/>
        <v>175150</v>
      </c>
      <c r="F158" s="11">
        <f t="shared" si="20"/>
        <v>0</v>
      </c>
    </row>
    <row r="159" spans="1:6" ht="12">
      <c r="A159" s="31" t="s">
        <v>91</v>
      </c>
      <c r="B159" s="42">
        <v>109</v>
      </c>
      <c r="C159" s="39">
        <f t="shared" si="17"/>
        <v>0.000231978564329358</v>
      </c>
      <c r="D159" s="13">
        <f t="shared" si="21"/>
        <v>11910</v>
      </c>
      <c r="E159" s="28">
        <f t="shared" si="19"/>
        <v>11910</v>
      </c>
      <c r="F159" s="11">
        <f t="shared" si="20"/>
        <v>0</v>
      </c>
    </row>
    <row r="160" spans="1:6" ht="12">
      <c r="A160" s="31" t="s">
        <v>92</v>
      </c>
      <c r="B160" s="42">
        <v>870</v>
      </c>
      <c r="C160" s="39">
        <f t="shared" si="17"/>
        <v>0.00185157202721598</v>
      </c>
      <c r="D160" s="13">
        <f t="shared" si="21"/>
        <v>95060</v>
      </c>
      <c r="E160" s="28">
        <f t="shared" si="19"/>
        <v>95060</v>
      </c>
      <c r="F160" s="11">
        <f t="shared" si="20"/>
        <v>0</v>
      </c>
    </row>
    <row r="161" spans="1:6" ht="12">
      <c r="A161" s="31" t="s">
        <v>93</v>
      </c>
      <c r="B161" s="42">
        <v>176</v>
      </c>
      <c r="C161" s="39">
        <f t="shared" si="17"/>
        <v>0.000374570892862083</v>
      </c>
      <c r="D161" s="13">
        <f t="shared" si="21"/>
        <v>19230</v>
      </c>
      <c r="E161" s="28">
        <f t="shared" si="19"/>
        <v>19230</v>
      </c>
      <c r="F161" s="11">
        <f t="shared" si="20"/>
        <v>0</v>
      </c>
    </row>
    <row r="162" spans="1:6" ht="12">
      <c r="A162" s="31" t="s">
        <v>94</v>
      </c>
      <c r="B162" s="42">
        <v>2910</v>
      </c>
      <c r="C162" s="39">
        <f t="shared" si="17"/>
        <v>0.00619318919448104</v>
      </c>
      <c r="D162" s="13">
        <f t="shared" si="21"/>
        <v>317958</v>
      </c>
      <c r="E162" s="28">
        <f t="shared" si="19"/>
        <v>317958</v>
      </c>
      <c r="F162" s="11">
        <f t="shared" si="20"/>
        <v>0</v>
      </c>
    </row>
    <row r="163" spans="1:6" ht="12">
      <c r="A163" s="31" t="s">
        <v>95</v>
      </c>
      <c r="B163" s="42">
        <v>133</v>
      </c>
      <c r="C163" s="39">
        <f t="shared" si="17"/>
        <v>0.000283056413356006</v>
      </c>
      <c r="D163" s="13">
        <f t="shared" si="21"/>
        <v>14532</v>
      </c>
      <c r="E163" s="28">
        <f t="shared" si="19"/>
        <v>14532</v>
      </c>
      <c r="F163" s="11">
        <f t="shared" si="20"/>
        <v>0</v>
      </c>
    </row>
    <row r="164" spans="1:6" ht="12">
      <c r="A164" s="31" t="s">
        <v>96</v>
      </c>
      <c r="B164" s="42">
        <v>1171</v>
      </c>
      <c r="C164" s="39">
        <f t="shared" si="17"/>
        <v>0.00249217338375852</v>
      </c>
      <c r="D164" s="13">
        <f t="shared" si="21"/>
        <v>127948</v>
      </c>
      <c r="E164" s="28">
        <f t="shared" si="19"/>
        <v>127948</v>
      </c>
      <c r="F164" s="11">
        <f t="shared" si="20"/>
        <v>0</v>
      </c>
    </row>
    <row r="165" spans="1:6" ht="12">
      <c r="A165" s="31" t="s">
        <v>97</v>
      </c>
      <c r="B165" s="42">
        <v>684</v>
      </c>
      <c r="C165" s="39">
        <f t="shared" si="17"/>
        <v>0.00145571869725946</v>
      </c>
      <c r="D165" s="13">
        <f aca="true" t="shared" si="22" ref="D165:D180">IF(C165&lt;&gt;"",C165*$B$3,"")</f>
        <v>74737</v>
      </c>
      <c r="E165" s="28">
        <f t="shared" si="19"/>
        <v>74737</v>
      </c>
      <c r="F165" s="11">
        <f t="shared" si="20"/>
        <v>0</v>
      </c>
    </row>
    <row r="166" spans="1:6" ht="12">
      <c r="A166" s="12" t="s">
        <v>98</v>
      </c>
      <c r="B166" s="42"/>
      <c r="C166" s="39">
        <f t="shared" si="17"/>
      </c>
      <c r="D166" s="13">
        <f t="shared" si="22"/>
      </c>
      <c r="E166" s="28">
        <f t="shared" si="19"/>
      </c>
      <c r="F166" s="11">
        <f t="shared" si="20"/>
        <v>0</v>
      </c>
    </row>
    <row r="167" spans="1:6" ht="12">
      <c r="A167" s="31" t="s">
        <v>99</v>
      </c>
      <c r="B167" s="42">
        <v>1181</v>
      </c>
      <c r="C167" s="39">
        <f t="shared" si="17"/>
        <v>0.00251345582085296</v>
      </c>
      <c r="D167" s="13">
        <f t="shared" si="22"/>
        <v>129041</v>
      </c>
      <c r="E167" s="28">
        <f t="shared" si="19"/>
        <v>129041</v>
      </c>
      <c r="F167" s="11">
        <f t="shared" si="20"/>
        <v>0</v>
      </c>
    </row>
    <row r="168" spans="1:6" ht="12">
      <c r="A168" s="31" t="s">
        <v>100</v>
      </c>
      <c r="B168" s="42">
        <v>1159</v>
      </c>
      <c r="C168" s="39">
        <f t="shared" si="17"/>
        <v>0.0024666344592452</v>
      </c>
      <c r="D168" s="13">
        <f t="shared" si="22"/>
        <v>126637</v>
      </c>
      <c r="E168" s="28">
        <f t="shared" si="19"/>
        <v>126637</v>
      </c>
      <c r="F168" s="11">
        <f t="shared" si="20"/>
        <v>0</v>
      </c>
    </row>
    <row r="169" spans="1:6" ht="12">
      <c r="A169" s="12" t="s">
        <v>101</v>
      </c>
      <c r="B169" s="42"/>
      <c r="C169" s="39">
        <f t="shared" si="17"/>
      </c>
      <c r="D169" s="13">
        <f t="shared" si="22"/>
      </c>
      <c r="E169" s="28">
        <f t="shared" si="19"/>
      </c>
      <c r="F169" s="11">
        <f t="shared" si="20"/>
        <v>0</v>
      </c>
    </row>
    <row r="170" spans="1:6" ht="12">
      <c r="A170" s="31" t="s">
        <v>102</v>
      </c>
      <c r="B170" s="42">
        <v>2807</v>
      </c>
      <c r="C170" s="39">
        <f t="shared" si="17"/>
        <v>0.00597398009240834</v>
      </c>
      <c r="D170" s="13">
        <f t="shared" si="22"/>
        <v>306704</v>
      </c>
      <c r="E170" s="28">
        <f t="shared" si="19"/>
        <v>306704</v>
      </c>
      <c r="F170" s="11">
        <f t="shared" si="20"/>
        <v>0</v>
      </c>
    </row>
    <row r="171" spans="1:6" ht="12">
      <c r="A171" s="12" t="s">
        <v>103</v>
      </c>
      <c r="B171" s="42"/>
      <c r="C171" s="39">
        <f t="shared" si="17"/>
      </c>
      <c r="D171" s="13">
        <f t="shared" si="22"/>
      </c>
      <c r="E171" s="28">
        <f t="shared" si="19"/>
      </c>
      <c r="F171" s="11">
        <f t="shared" si="20"/>
        <v>0</v>
      </c>
    </row>
    <row r="172" spans="1:6" ht="12">
      <c r="A172" s="31" t="s">
        <v>104</v>
      </c>
      <c r="B172" s="42">
        <v>2819</v>
      </c>
      <c r="C172" s="39">
        <f t="shared" si="17"/>
        <v>0.00599951901692167</v>
      </c>
      <c r="D172" s="13">
        <f t="shared" si="22"/>
        <v>308015</v>
      </c>
      <c r="E172" s="28">
        <v>0</v>
      </c>
      <c r="F172" s="11" t="str">
        <f t="shared" si="20"/>
        <v>***</v>
      </c>
    </row>
    <row r="173" spans="1:6" ht="12">
      <c r="A173" s="31" t="s">
        <v>105</v>
      </c>
      <c r="B173" s="42">
        <v>3386</v>
      </c>
      <c r="C173" s="39">
        <f t="shared" si="17"/>
        <v>0.00720623320017622</v>
      </c>
      <c r="D173" s="13">
        <f t="shared" si="22"/>
        <v>369968</v>
      </c>
      <c r="E173" s="28">
        <f t="shared" si="19"/>
        <v>369968</v>
      </c>
      <c r="F173" s="11">
        <f t="shared" si="20"/>
        <v>0</v>
      </c>
    </row>
    <row r="174" spans="1:6" ht="12">
      <c r="A174" s="31" t="s">
        <v>106</v>
      </c>
      <c r="B174" s="42">
        <v>2016</v>
      </c>
      <c r="C174" s="39">
        <f t="shared" si="17"/>
        <v>0.00429053931823841</v>
      </c>
      <c r="D174" s="13">
        <f t="shared" si="22"/>
        <v>220276</v>
      </c>
      <c r="E174" s="28">
        <v>0</v>
      </c>
      <c r="F174" s="11" t="str">
        <f t="shared" si="20"/>
        <v>***</v>
      </c>
    </row>
    <row r="175" spans="1:6" ht="12">
      <c r="A175" s="31" t="s">
        <v>107</v>
      </c>
      <c r="B175" s="42">
        <v>655</v>
      </c>
      <c r="C175" s="39">
        <f t="shared" si="17"/>
        <v>0.00139399962968559</v>
      </c>
      <c r="D175" s="13">
        <f t="shared" si="22"/>
        <v>71568</v>
      </c>
      <c r="E175" s="28">
        <f t="shared" si="19"/>
        <v>71568</v>
      </c>
      <c r="F175" s="11">
        <f t="shared" si="20"/>
        <v>0</v>
      </c>
    </row>
    <row r="176" spans="1:6" ht="12">
      <c r="A176" s="31" t="s">
        <v>108</v>
      </c>
      <c r="B176" s="42">
        <v>4847</v>
      </c>
      <c r="C176" s="39">
        <f t="shared" si="17"/>
        <v>0.0103155972596734</v>
      </c>
      <c r="D176" s="13">
        <f t="shared" si="22"/>
        <v>529603</v>
      </c>
      <c r="E176" s="28">
        <f t="shared" si="19"/>
        <v>529603</v>
      </c>
      <c r="F176" s="11">
        <f t="shared" si="20"/>
        <v>0</v>
      </c>
    </row>
    <row r="177" spans="1:6" ht="12">
      <c r="A177" s="12" t="s">
        <v>109</v>
      </c>
      <c r="B177" s="42"/>
      <c r="C177" s="39">
        <f t="shared" si="17"/>
      </c>
      <c r="D177" s="13">
        <f t="shared" si="22"/>
      </c>
      <c r="E177" s="28">
        <f t="shared" si="19"/>
      </c>
      <c r="F177" s="11">
        <f t="shared" si="20"/>
        <v>0</v>
      </c>
    </row>
    <row r="178" spans="1:6" ht="12">
      <c r="A178" s="31" t="s">
        <v>110</v>
      </c>
      <c r="B178" s="42">
        <v>434</v>
      </c>
      <c r="C178" s="39">
        <f t="shared" si="17"/>
        <v>0.000923657769898547</v>
      </c>
      <c r="D178" s="13">
        <f t="shared" si="22"/>
        <v>47421</v>
      </c>
      <c r="E178" s="28">
        <f t="shared" si="19"/>
        <v>47421</v>
      </c>
      <c r="F178" s="11">
        <f t="shared" si="20"/>
        <v>0</v>
      </c>
    </row>
    <row r="179" spans="1:6" ht="12">
      <c r="A179" s="31" t="s">
        <v>111</v>
      </c>
      <c r="B179" s="42">
        <v>576</v>
      </c>
      <c r="C179" s="39">
        <f t="shared" si="17"/>
        <v>0.00122586837663955</v>
      </c>
      <c r="D179" s="13">
        <f t="shared" si="22"/>
        <v>62936</v>
      </c>
      <c r="E179" s="28">
        <f t="shared" si="19"/>
        <v>62936</v>
      </c>
      <c r="F179" s="11">
        <f t="shared" si="20"/>
        <v>0</v>
      </c>
    </row>
    <row r="180" spans="1:6" ht="12">
      <c r="A180" s="31" t="s">
        <v>112</v>
      </c>
      <c r="B180" s="42">
        <v>581</v>
      </c>
      <c r="C180" s="39">
        <f t="shared" si="17"/>
        <v>0.00123650959518676</v>
      </c>
      <c r="D180" s="13">
        <f t="shared" si="22"/>
        <v>63482</v>
      </c>
      <c r="E180" s="28">
        <f t="shared" si="19"/>
        <v>63482</v>
      </c>
      <c r="F180" s="11">
        <f t="shared" si="20"/>
        <v>0</v>
      </c>
    </row>
    <row r="181" spans="1:6" ht="12">
      <c r="A181" s="31" t="s">
        <v>113</v>
      </c>
      <c r="B181" s="42">
        <v>300</v>
      </c>
      <c r="C181" s="39">
        <f t="shared" si="17"/>
        <v>0.000638473112833097</v>
      </c>
      <c r="D181" s="13">
        <f aca="true" t="shared" si="23" ref="D181:D196">IF(C181&lt;&gt;"",C181*$B$3,"")</f>
        <v>32779</v>
      </c>
      <c r="E181" s="28">
        <f t="shared" si="19"/>
        <v>32779</v>
      </c>
      <c r="F181" s="11">
        <f t="shared" si="20"/>
        <v>0</v>
      </c>
    </row>
    <row r="182" spans="1:6" ht="12">
      <c r="A182" s="31" t="s">
        <v>114</v>
      </c>
      <c r="B182" s="42">
        <v>3116</v>
      </c>
      <c r="C182" s="39">
        <f t="shared" si="17"/>
        <v>0.00663160739862643</v>
      </c>
      <c r="D182" s="13">
        <f t="shared" si="23"/>
        <v>340467</v>
      </c>
      <c r="E182" s="28">
        <f t="shared" si="19"/>
        <v>340467</v>
      </c>
      <c r="F182" s="11">
        <f t="shared" si="20"/>
        <v>0</v>
      </c>
    </row>
    <row r="183" spans="1:6" ht="12">
      <c r="A183" s="31" t="s">
        <v>115</v>
      </c>
      <c r="B183" s="42">
        <v>38127</v>
      </c>
      <c r="C183" s="39">
        <f t="shared" si="17"/>
        <v>0.0811435479099583</v>
      </c>
      <c r="D183" s="13">
        <f t="shared" si="23"/>
        <v>4165910</v>
      </c>
      <c r="E183" s="28">
        <v>960334</v>
      </c>
      <c r="F183" s="11" t="str">
        <f t="shared" si="20"/>
        <v>***</v>
      </c>
    </row>
    <row r="184" spans="1:6" ht="12">
      <c r="A184" s="31" t="s">
        <v>116</v>
      </c>
      <c r="B184" s="42">
        <v>3208</v>
      </c>
      <c r="C184" s="39">
        <f t="shared" si="17"/>
        <v>0.00682740581989525</v>
      </c>
      <c r="D184" s="13">
        <f t="shared" si="23"/>
        <v>350519</v>
      </c>
      <c r="E184" s="28">
        <f t="shared" si="19"/>
        <v>350519</v>
      </c>
      <c r="F184" s="11">
        <f t="shared" si="20"/>
        <v>0</v>
      </c>
    </row>
    <row r="185" spans="1:6" ht="12">
      <c r="A185" s="31" t="s">
        <v>117</v>
      </c>
      <c r="B185" s="42">
        <v>7194</v>
      </c>
      <c r="C185" s="39">
        <f t="shared" si="17"/>
        <v>0.0153105852457377</v>
      </c>
      <c r="D185" s="13">
        <f t="shared" si="23"/>
        <v>786045</v>
      </c>
      <c r="E185" s="28">
        <f t="shared" si="19"/>
        <v>786045</v>
      </c>
      <c r="F185" s="11">
        <f t="shared" si="20"/>
        <v>0</v>
      </c>
    </row>
    <row r="186" spans="1:6" ht="12">
      <c r="A186" s="31" t="s">
        <v>118</v>
      </c>
      <c r="B186" s="42">
        <v>18189</v>
      </c>
      <c r="C186" s="39">
        <f t="shared" si="17"/>
        <v>0.0387106248310707</v>
      </c>
      <c r="D186" s="13">
        <f t="shared" si="23"/>
        <v>1987403</v>
      </c>
      <c r="E186" s="28">
        <v>458140</v>
      </c>
      <c r="F186" s="11" t="str">
        <f t="shared" si="20"/>
        <v>***</v>
      </c>
    </row>
    <row r="187" spans="1:6" ht="12">
      <c r="A187" s="31" t="s">
        <v>119</v>
      </c>
      <c r="B187" s="42">
        <v>10202</v>
      </c>
      <c r="C187" s="39">
        <f t="shared" si="17"/>
        <v>0.0217123423237442</v>
      </c>
      <c r="D187" s="13">
        <f t="shared" si="23"/>
        <v>1114712</v>
      </c>
      <c r="E187" s="28">
        <v>0</v>
      </c>
      <c r="F187" s="11" t="str">
        <f t="shared" si="20"/>
        <v>***</v>
      </c>
    </row>
    <row r="188" spans="1:6" ht="12">
      <c r="A188" s="31" t="s">
        <v>120</v>
      </c>
      <c r="B188" s="42">
        <v>1355</v>
      </c>
      <c r="C188" s="39">
        <f t="shared" si="17"/>
        <v>0.00288377022629615</v>
      </c>
      <c r="D188" s="13">
        <f t="shared" si="23"/>
        <v>148053</v>
      </c>
      <c r="E188" s="28">
        <f t="shared" si="19"/>
        <v>148053</v>
      </c>
      <c r="F188" s="11">
        <f t="shared" si="20"/>
        <v>0</v>
      </c>
    </row>
    <row r="189" spans="1:6" ht="12">
      <c r="A189" s="31" t="s">
        <v>121</v>
      </c>
      <c r="B189" s="42">
        <v>4900</v>
      </c>
      <c r="C189" s="39">
        <f t="shared" si="17"/>
        <v>0.0104283941762739</v>
      </c>
      <c r="D189" s="13">
        <f t="shared" si="23"/>
        <v>535394</v>
      </c>
      <c r="E189" s="28">
        <v>0</v>
      </c>
      <c r="F189" s="11" t="str">
        <f t="shared" si="20"/>
        <v>***</v>
      </c>
    </row>
    <row r="190" spans="1:6" ht="12">
      <c r="A190" s="31" t="s">
        <v>122</v>
      </c>
      <c r="B190" s="42">
        <v>200</v>
      </c>
      <c r="C190" s="39">
        <f t="shared" si="17"/>
        <v>0.000425648741888731</v>
      </c>
      <c r="D190" s="13">
        <f t="shared" si="23"/>
        <v>21853</v>
      </c>
      <c r="E190" s="28">
        <f t="shared" si="19"/>
        <v>21853</v>
      </c>
      <c r="F190" s="11">
        <f t="shared" si="20"/>
        <v>0</v>
      </c>
    </row>
    <row r="191" spans="1:6" ht="12">
      <c r="A191" s="31" t="s">
        <v>123</v>
      </c>
      <c r="B191" s="42">
        <v>3618</v>
      </c>
      <c r="C191" s="39">
        <f t="shared" si="17"/>
        <v>0.00769998574076715</v>
      </c>
      <c r="D191" s="13">
        <f t="shared" si="23"/>
        <v>395317</v>
      </c>
      <c r="E191" s="28">
        <f t="shared" si="19"/>
        <v>395317</v>
      </c>
      <c r="F191" s="11">
        <f t="shared" si="20"/>
        <v>0</v>
      </c>
    </row>
    <row r="192" spans="1:6" ht="12">
      <c r="A192" s="31" t="s">
        <v>124</v>
      </c>
      <c r="B192" s="42">
        <v>100</v>
      </c>
      <c r="C192" s="39">
        <f t="shared" si="17"/>
        <v>0.000212824370944366</v>
      </c>
      <c r="D192" s="13">
        <f t="shared" si="23"/>
        <v>10926</v>
      </c>
      <c r="E192" s="28">
        <f t="shared" si="19"/>
        <v>10926</v>
      </c>
      <c r="F192" s="11">
        <f t="shared" si="20"/>
        <v>0</v>
      </c>
    </row>
    <row r="193" spans="1:6" ht="12">
      <c r="A193" s="31" t="s">
        <v>125</v>
      </c>
      <c r="B193" s="42">
        <v>1006</v>
      </c>
      <c r="C193" s="39">
        <f t="shared" si="17"/>
        <v>0.00214101317170032</v>
      </c>
      <c r="D193" s="13">
        <f t="shared" si="23"/>
        <v>109920</v>
      </c>
      <c r="E193" s="28">
        <f t="shared" si="19"/>
        <v>109920</v>
      </c>
      <c r="F193" s="11">
        <f t="shared" si="20"/>
        <v>0</v>
      </c>
    </row>
    <row r="194" spans="1:6" ht="12">
      <c r="A194" s="31" t="s">
        <v>126</v>
      </c>
      <c r="B194" s="42">
        <v>1152</v>
      </c>
      <c r="C194" s="39">
        <f t="shared" si="17"/>
        <v>0.00245173675327909</v>
      </c>
      <c r="D194" s="13">
        <f t="shared" si="23"/>
        <v>125872</v>
      </c>
      <c r="E194" s="28">
        <f t="shared" si="19"/>
        <v>125872</v>
      </c>
      <c r="F194" s="11">
        <f t="shared" si="20"/>
        <v>0</v>
      </c>
    </row>
    <row r="195" spans="1:6" ht="12">
      <c r="A195" s="31" t="s">
        <v>127</v>
      </c>
      <c r="B195" s="42">
        <v>60</v>
      </c>
      <c r="C195" s="39">
        <f t="shared" si="17"/>
        <v>0.000127694622566619</v>
      </c>
      <c r="D195" s="13">
        <f t="shared" si="23"/>
        <v>6556</v>
      </c>
      <c r="E195" s="28">
        <f t="shared" si="19"/>
        <v>6556</v>
      </c>
      <c r="F195" s="11">
        <f t="shared" si="20"/>
        <v>0</v>
      </c>
    </row>
    <row r="196" spans="1:6" ht="12">
      <c r="A196" s="31" t="s">
        <v>128</v>
      </c>
      <c r="B196" s="42">
        <v>640</v>
      </c>
      <c r="C196" s="39">
        <f aca="true" t="shared" si="24" ref="C196:C259">IF(B196&gt;0,B196/$B$281,"")</f>
        <v>0.00136207597404394</v>
      </c>
      <c r="D196" s="13">
        <f t="shared" si="23"/>
        <v>69929</v>
      </c>
      <c r="E196" s="28">
        <f t="shared" si="19"/>
        <v>69929</v>
      </c>
      <c r="F196" s="11">
        <f t="shared" si="20"/>
        <v>0</v>
      </c>
    </row>
    <row r="197" spans="1:6" ht="12">
      <c r="A197" s="31" t="s">
        <v>129</v>
      </c>
      <c r="B197" s="42">
        <v>2063</v>
      </c>
      <c r="C197" s="39">
        <f t="shared" si="24"/>
        <v>0.00439056677258226</v>
      </c>
      <c r="D197" s="13">
        <f aca="true" t="shared" si="25" ref="D197:D212">IF(C197&lt;&gt;"",C197*$B$3,"")</f>
        <v>225412</v>
      </c>
      <c r="E197" s="28">
        <f t="shared" si="19"/>
        <v>225412</v>
      </c>
      <c r="F197" s="11">
        <f t="shared" si="20"/>
        <v>0</v>
      </c>
    </row>
    <row r="198" spans="1:6" ht="12">
      <c r="A198" s="31" t="s">
        <v>130</v>
      </c>
      <c r="B198" s="42">
        <v>4079</v>
      </c>
      <c r="C198" s="39">
        <f t="shared" si="24"/>
        <v>0.00868110609082067</v>
      </c>
      <c r="D198" s="13">
        <f t="shared" si="25"/>
        <v>445688</v>
      </c>
      <c r="E198" s="28">
        <f t="shared" si="19"/>
        <v>445688</v>
      </c>
      <c r="F198" s="11">
        <f t="shared" si="20"/>
        <v>0</v>
      </c>
    </row>
    <row r="199" spans="1:6" ht="12">
      <c r="A199" s="31" t="s">
        <v>131</v>
      </c>
      <c r="B199" s="42">
        <v>1747</v>
      </c>
      <c r="C199" s="39">
        <f t="shared" si="24"/>
        <v>0.00371804176039807</v>
      </c>
      <c r="D199" s="13">
        <f t="shared" si="25"/>
        <v>190884</v>
      </c>
      <c r="E199" s="28">
        <f t="shared" si="19"/>
        <v>190884</v>
      </c>
      <c r="F199" s="11">
        <f t="shared" si="20"/>
        <v>0</v>
      </c>
    </row>
    <row r="200" spans="1:6" ht="12">
      <c r="A200" s="31" t="s">
        <v>132</v>
      </c>
      <c r="B200" s="42">
        <v>23788</v>
      </c>
      <c r="C200" s="39">
        <f t="shared" si="24"/>
        <v>0.0506266613602457</v>
      </c>
      <c r="D200" s="13">
        <f t="shared" si="25"/>
        <v>2599173</v>
      </c>
      <c r="E200" s="28">
        <v>599166</v>
      </c>
      <c r="F200" s="11" t="str">
        <f t="shared" si="20"/>
        <v>***</v>
      </c>
    </row>
    <row r="201" spans="1:6" ht="12">
      <c r="A201" s="31" t="s">
        <v>133</v>
      </c>
      <c r="B201" s="42">
        <v>5085</v>
      </c>
      <c r="C201" s="39">
        <f t="shared" si="24"/>
        <v>0.010822119262521</v>
      </c>
      <c r="D201" s="13">
        <f t="shared" si="25"/>
        <v>555608</v>
      </c>
      <c r="E201" s="28">
        <f t="shared" si="19"/>
        <v>555608</v>
      </c>
      <c r="F201" s="11">
        <f t="shared" si="20"/>
        <v>0</v>
      </c>
    </row>
    <row r="202" spans="1:6" ht="12">
      <c r="A202" s="31" t="s">
        <v>134</v>
      </c>
      <c r="B202" s="42">
        <v>508</v>
      </c>
      <c r="C202" s="39">
        <f t="shared" si="24"/>
        <v>0.00108114780439738</v>
      </c>
      <c r="D202" s="13">
        <f t="shared" si="25"/>
        <v>55506</v>
      </c>
      <c r="E202" s="28">
        <f aca="true" t="shared" si="26" ref="E202:E265">D202</f>
        <v>55506</v>
      </c>
      <c r="F202" s="11">
        <f aca="true" t="shared" si="27" ref="F202:F265">IF(E202=D202,0,"***")</f>
        <v>0</v>
      </c>
    </row>
    <row r="203" spans="1:6" ht="12">
      <c r="A203" s="31" t="s">
        <v>135</v>
      </c>
      <c r="B203" s="42">
        <v>338</v>
      </c>
      <c r="C203" s="39">
        <f t="shared" si="24"/>
        <v>0.000719346373791956</v>
      </c>
      <c r="D203" s="13">
        <f t="shared" si="25"/>
        <v>36931</v>
      </c>
      <c r="E203" s="28">
        <f t="shared" si="26"/>
        <v>36931</v>
      </c>
      <c r="F203" s="11">
        <f t="shared" si="27"/>
        <v>0</v>
      </c>
    </row>
    <row r="204" spans="1:6" ht="12">
      <c r="A204" s="31" t="s">
        <v>136</v>
      </c>
      <c r="B204" s="42">
        <v>762</v>
      </c>
      <c r="C204" s="39">
        <f t="shared" si="24"/>
        <v>0.00162172170659607</v>
      </c>
      <c r="D204" s="13">
        <f t="shared" si="25"/>
        <v>83259</v>
      </c>
      <c r="E204" s="28">
        <f t="shared" si="26"/>
        <v>83259</v>
      </c>
      <c r="F204" s="11">
        <f t="shared" si="27"/>
        <v>0</v>
      </c>
    </row>
    <row r="205" spans="1:6" ht="12">
      <c r="A205" s="31" t="s">
        <v>137</v>
      </c>
      <c r="B205" s="42">
        <v>2314</v>
      </c>
      <c r="C205" s="39">
        <f t="shared" si="24"/>
        <v>0.00492475594365262</v>
      </c>
      <c r="D205" s="13">
        <f t="shared" si="25"/>
        <v>252837</v>
      </c>
      <c r="E205" s="28">
        <f t="shared" si="26"/>
        <v>252837</v>
      </c>
      <c r="F205" s="11">
        <f t="shared" si="27"/>
        <v>0</v>
      </c>
    </row>
    <row r="206" spans="1:6" ht="12">
      <c r="A206" s="31" t="s">
        <v>138</v>
      </c>
      <c r="B206" s="42">
        <v>2240</v>
      </c>
      <c r="C206" s="39">
        <f t="shared" si="24"/>
        <v>0.00476726590915379</v>
      </c>
      <c r="D206" s="13">
        <f t="shared" si="25"/>
        <v>244751</v>
      </c>
      <c r="E206" s="28">
        <f t="shared" si="26"/>
        <v>244751</v>
      </c>
      <c r="F206" s="11">
        <f t="shared" si="27"/>
        <v>0</v>
      </c>
    </row>
    <row r="207" spans="1:6" ht="12">
      <c r="A207" s="31" t="s">
        <v>139</v>
      </c>
      <c r="B207" s="42">
        <v>3172</v>
      </c>
      <c r="C207" s="39">
        <f t="shared" si="24"/>
        <v>0.00675078904635528</v>
      </c>
      <c r="D207" s="13">
        <f t="shared" si="25"/>
        <v>346586</v>
      </c>
      <c r="E207" s="28">
        <f t="shared" si="26"/>
        <v>346586</v>
      </c>
      <c r="F207" s="11">
        <f t="shared" si="27"/>
        <v>0</v>
      </c>
    </row>
    <row r="208" spans="1:6" ht="12">
      <c r="A208" s="31" t="s">
        <v>140</v>
      </c>
      <c r="B208" s="42">
        <v>160</v>
      </c>
      <c r="C208" s="39">
        <f t="shared" si="24"/>
        <v>0.000340518993510985</v>
      </c>
      <c r="D208" s="13">
        <f t="shared" si="25"/>
        <v>17482</v>
      </c>
      <c r="E208" s="28">
        <f t="shared" si="26"/>
        <v>17482</v>
      </c>
      <c r="F208" s="11">
        <f t="shared" si="27"/>
        <v>0</v>
      </c>
    </row>
    <row r="209" spans="1:6" ht="12">
      <c r="A209" s="31" t="s">
        <v>141</v>
      </c>
      <c r="B209" s="42">
        <v>377</v>
      </c>
      <c r="C209" s="39">
        <f t="shared" si="24"/>
        <v>0.000802347878460258</v>
      </c>
      <c r="D209" s="13">
        <f t="shared" si="25"/>
        <v>41193</v>
      </c>
      <c r="E209" s="28">
        <f t="shared" si="26"/>
        <v>41193</v>
      </c>
      <c r="F209" s="11">
        <f t="shared" si="27"/>
        <v>0</v>
      </c>
    </row>
    <row r="210" spans="1:6" ht="12">
      <c r="A210" s="31" t="s">
        <v>142</v>
      </c>
      <c r="B210" s="42">
        <v>628</v>
      </c>
      <c r="C210" s="39">
        <f t="shared" si="24"/>
        <v>0.00133653704953062</v>
      </c>
      <c r="D210" s="13">
        <f t="shared" si="25"/>
        <v>68618</v>
      </c>
      <c r="E210" s="28">
        <f t="shared" si="26"/>
        <v>68618</v>
      </c>
      <c r="F210" s="11">
        <f t="shared" si="27"/>
        <v>0</v>
      </c>
    </row>
    <row r="211" spans="1:6" ht="12">
      <c r="A211" s="31" t="s">
        <v>143</v>
      </c>
      <c r="B211" s="42">
        <v>3172</v>
      </c>
      <c r="C211" s="39">
        <f t="shared" si="24"/>
        <v>0.00675078904635528</v>
      </c>
      <c r="D211" s="13">
        <f t="shared" si="25"/>
        <v>346586</v>
      </c>
      <c r="E211" s="28">
        <f t="shared" si="26"/>
        <v>346586</v>
      </c>
      <c r="F211" s="11">
        <f t="shared" si="27"/>
        <v>0</v>
      </c>
    </row>
    <row r="212" spans="1:6" ht="12">
      <c r="A212" s="12" t="s">
        <v>144</v>
      </c>
      <c r="B212" s="42"/>
      <c r="C212" s="39">
        <f t="shared" si="24"/>
      </c>
      <c r="D212" s="13">
        <f t="shared" si="25"/>
      </c>
      <c r="E212" s="28">
        <f t="shared" si="26"/>
      </c>
      <c r="F212" s="11">
        <f t="shared" si="27"/>
        <v>0</v>
      </c>
    </row>
    <row r="213" spans="1:6" ht="12">
      <c r="A213" s="31" t="s">
        <v>145</v>
      </c>
      <c r="B213" s="42">
        <v>73</v>
      </c>
      <c r="C213" s="39">
        <f t="shared" si="24"/>
        <v>0.000155361790789387</v>
      </c>
      <c r="D213" s="13">
        <f aca="true" t="shared" si="28" ref="D213:D228">IF(C213&lt;&gt;"",C213*$B$3,"")</f>
        <v>7976</v>
      </c>
      <c r="E213" s="28">
        <f t="shared" si="26"/>
        <v>7976</v>
      </c>
      <c r="F213" s="11">
        <f t="shared" si="27"/>
        <v>0</v>
      </c>
    </row>
    <row r="214" spans="1:6" ht="12">
      <c r="A214" s="31" t="s">
        <v>146</v>
      </c>
      <c r="B214" s="42">
        <v>165</v>
      </c>
      <c r="C214" s="39">
        <f t="shared" si="24"/>
        <v>0.000351160212058203</v>
      </c>
      <c r="D214" s="13">
        <f t="shared" si="28"/>
        <v>18029</v>
      </c>
      <c r="E214" s="28">
        <f t="shared" si="26"/>
        <v>18029</v>
      </c>
      <c r="F214" s="11">
        <f t="shared" si="27"/>
        <v>0</v>
      </c>
    </row>
    <row r="215" spans="1:6" ht="12">
      <c r="A215" s="31" t="s">
        <v>452</v>
      </c>
      <c r="B215" s="42">
        <v>1314</v>
      </c>
      <c r="C215" s="39">
        <f t="shared" si="24"/>
        <v>0.00279651223420896</v>
      </c>
      <c r="D215" s="13">
        <f t="shared" si="28"/>
        <v>143573</v>
      </c>
      <c r="E215" s="28">
        <f t="shared" si="26"/>
        <v>143573</v>
      </c>
      <c r="F215" s="11">
        <f t="shared" si="27"/>
        <v>0</v>
      </c>
    </row>
    <row r="216" spans="1:6" ht="12">
      <c r="A216" s="31" t="s">
        <v>453</v>
      </c>
      <c r="B216" s="42">
        <v>548</v>
      </c>
      <c r="C216" s="39">
        <f t="shared" si="24"/>
        <v>0.00116627755277512</v>
      </c>
      <c r="D216" s="13">
        <f t="shared" si="28"/>
        <v>59877</v>
      </c>
      <c r="E216" s="28">
        <f t="shared" si="26"/>
        <v>59877</v>
      </c>
      <c r="F216" s="11">
        <f t="shared" si="27"/>
        <v>0</v>
      </c>
    </row>
    <row r="217" spans="1:6" ht="12">
      <c r="A217" s="31" t="s">
        <v>454</v>
      </c>
      <c r="B217" s="42">
        <v>480</v>
      </c>
      <c r="C217" s="39">
        <f t="shared" si="24"/>
        <v>0.00102155698053295</v>
      </c>
      <c r="D217" s="13">
        <f t="shared" si="28"/>
        <v>52447</v>
      </c>
      <c r="E217" s="28">
        <f t="shared" si="26"/>
        <v>52447</v>
      </c>
      <c r="F217" s="11">
        <f t="shared" si="27"/>
        <v>0</v>
      </c>
    </row>
    <row r="218" spans="1:6" ht="12">
      <c r="A218" s="31" t="s">
        <v>455</v>
      </c>
      <c r="B218" s="42">
        <v>1114</v>
      </c>
      <c r="C218" s="39">
        <f t="shared" si="24"/>
        <v>0.00237086349232023</v>
      </c>
      <c r="D218" s="13">
        <f t="shared" si="28"/>
        <v>121720</v>
      </c>
      <c r="E218" s="28">
        <f t="shared" si="26"/>
        <v>121720</v>
      </c>
      <c r="F218" s="11">
        <f t="shared" si="27"/>
        <v>0</v>
      </c>
    </row>
    <row r="219" spans="1:6" ht="12">
      <c r="A219" s="31" t="s">
        <v>456</v>
      </c>
      <c r="B219" s="42">
        <v>113</v>
      </c>
      <c r="C219" s="39">
        <f t="shared" si="24"/>
        <v>0.000240491539167133</v>
      </c>
      <c r="D219" s="13">
        <f t="shared" si="28"/>
        <v>12347</v>
      </c>
      <c r="E219" s="28">
        <f t="shared" si="26"/>
        <v>12347</v>
      </c>
      <c r="F219" s="11">
        <f t="shared" si="27"/>
        <v>0</v>
      </c>
    </row>
    <row r="220" spans="1:6" ht="12">
      <c r="A220" s="31" t="s">
        <v>457</v>
      </c>
      <c r="B220" s="42">
        <v>124</v>
      </c>
      <c r="C220" s="39">
        <f t="shared" si="24"/>
        <v>0.000263902219971013</v>
      </c>
      <c r="D220" s="13">
        <f t="shared" si="28"/>
        <v>13549</v>
      </c>
      <c r="E220" s="28">
        <f t="shared" si="26"/>
        <v>13549</v>
      </c>
      <c r="F220" s="11">
        <f t="shared" si="27"/>
        <v>0</v>
      </c>
    </row>
    <row r="221" spans="1:6" ht="12">
      <c r="A221" s="31" t="s">
        <v>458</v>
      </c>
      <c r="B221" s="42">
        <v>981</v>
      </c>
      <c r="C221" s="39">
        <f t="shared" si="24"/>
        <v>0.00208780707896423</v>
      </c>
      <c r="D221" s="13">
        <f t="shared" si="28"/>
        <v>107188</v>
      </c>
      <c r="E221" s="28">
        <f t="shared" si="26"/>
        <v>107188</v>
      </c>
      <c r="F221" s="11">
        <f t="shared" si="27"/>
        <v>0</v>
      </c>
    </row>
    <row r="222" spans="1:6" ht="12">
      <c r="A222" s="12" t="s">
        <v>459</v>
      </c>
      <c r="B222" s="42"/>
      <c r="C222" s="39">
        <f t="shared" si="24"/>
      </c>
      <c r="D222" s="13">
        <f t="shared" si="28"/>
      </c>
      <c r="E222" s="28">
        <f t="shared" si="26"/>
      </c>
      <c r="F222" s="11">
        <f t="shared" si="27"/>
        <v>0</v>
      </c>
    </row>
    <row r="223" spans="1:6" ht="12">
      <c r="A223" s="31" t="s">
        <v>460</v>
      </c>
      <c r="B223" s="42">
        <v>509</v>
      </c>
      <c r="C223" s="39">
        <f t="shared" si="24"/>
        <v>0.00108327604810682</v>
      </c>
      <c r="D223" s="13">
        <f t="shared" si="28"/>
        <v>55615</v>
      </c>
      <c r="E223" s="28">
        <f t="shared" si="26"/>
        <v>55615</v>
      </c>
      <c r="F223" s="11">
        <f t="shared" si="27"/>
        <v>0</v>
      </c>
    </row>
    <row r="224" spans="1:6" ht="12">
      <c r="A224" s="12" t="s">
        <v>461</v>
      </c>
      <c r="B224" s="42"/>
      <c r="C224" s="39">
        <f t="shared" si="24"/>
      </c>
      <c r="D224" s="13">
        <f t="shared" si="28"/>
      </c>
      <c r="E224" s="28">
        <f t="shared" si="26"/>
      </c>
      <c r="F224" s="11">
        <f t="shared" si="27"/>
        <v>0</v>
      </c>
    </row>
    <row r="225" spans="1:6" ht="12">
      <c r="A225" s="31" t="s">
        <v>462</v>
      </c>
      <c r="B225" s="42">
        <v>856</v>
      </c>
      <c r="C225" s="39">
        <f t="shared" si="24"/>
        <v>0.00182177661528377</v>
      </c>
      <c r="D225" s="13">
        <f t="shared" si="28"/>
        <v>93530</v>
      </c>
      <c r="E225" s="28">
        <f t="shared" si="26"/>
        <v>93530</v>
      </c>
      <c r="F225" s="11">
        <f t="shared" si="27"/>
        <v>0</v>
      </c>
    </row>
    <row r="226" spans="1:6" ht="12">
      <c r="A226" s="12" t="s">
        <v>463</v>
      </c>
      <c r="B226" s="42"/>
      <c r="C226" s="39">
        <f t="shared" si="24"/>
      </c>
      <c r="D226" s="13">
        <f t="shared" si="28"/>
      </c>
      <c r="E226" s="28">
        <f t="shared" si="26"/>
      </c>
      <c r="F226" s="11">
        <f t="shared" si="27"/>
        <v>0</v>
      </c>
    </row>
    <row r="227" spans="1:6" ht="12">
      <c r="A227" s="31" t="s">
        <v>464</v>
      </c>
      <c r="B227" s="42">
        <v>3111</v>
      </c>
      <c r="C227" s="39">
        <f t="shared" si="24"/>
        <v>0.00662096618007921</v>
      </c>
      <c r="D227" s="13">
        <f t="shared" si="28"/>
        <v>339920</v>
      </c>
      <c r="E227" s="28">
        <f t="shared" si="26"/>
        <v>339920</v>
      </c>
      <c r="F227" s="11">
        <f t="shared" si="27"/>
        <v>0</v>
      </c>
    </row>
    <row r="228" spans="1:6" ht="12">
      <c r="A228" s="31" t="s">
        <v>465</v>
      </c>
      <c r="B228" s="42">
        <v>1087</v>
      </c>
      <c r="C228" s="39">
        <f t="shared" si="24"/>
        <v>0.00231340091216525</v>
      </c>
      <c r="D228" s="13">
        <f t="shared" si="28"/>
        <v>118770</v>
      </c>
      <c r="E228" s="28">
        <f t="shared" si="26"/>
        <v>118770</v>
      </c>
      <c r="F228" s="11">
        <f t="shared" si="27"/>
        <v>0</v>
      </c>
    </row>
    <row r="229" spans="1:6" ht="12">
      <c r="A229" s="31" t="s">
        <v>466</v>
      </c>
      <c r="B229" s="42">
        <v>425</v>
      </c>
      <c r="C229" s="39">
        <f t="shared" si="24"/>
        <v>0.000904503576513554</v>
      </c>
      <c r="D229" s="13">
        <f aca="true" t="shared" si="29" ref="D229:D244">IF(C229&lt;&gt;"",C229*$B$3,"")</f>
        <v>46437</v>
      </c>
      <c r="E229" s="28">
        <f t="shared" si="26"/>
        <v>46437</v>
      </c>
      <c r="F229" s="11">
        <f t="shared" si="27"/>
        <v>0</v>
      </c>
    </row>
    <row r="230" spans="1:6" ht="12">
      <c r="A230" s="31" t="s">
        <v>467</v>
      </c>
      <c r="B230" s="42">
        <v>483</v>
      </c>
      <c r="C230" s="39">
        <f t="shared" si="24"/>
        <v>0.00102794171166129</v>
      </c>
      <c r="D230" s="13">
        <f t="shared" si="29"/>
        <v>52775</v>
      </c>
      <c r="E230" s="28">
        <f t="shared" si="26"/>
        <v>52775</v>
      </c>
      <c r="F230" s="11">
        <f t="shared" si="27"/>
        <v>0</v>
      </c>
    </row>
    <row r="231" spans="1:6" ht="12">
      <c r="A231" s="31" t="s">
        <v>468</v>
      </c>
      <c r="B231" s="42">
        <v>13150</v>
      </c>
      <c r="C231" s="39">
        <f t="shared" si="24"/>
        <v>0.0279864047791841</v>
      </c>
      <c r="D231" s="13">
        <f t="shared" si="29"/>
        <v>1436822</v>
      </c>
      <c r="E231" s="28">
        <v>331219</v>
      </c>
      <c r="F231" s="11" t="str">
        <f t="shared" si="27"/>
        <v>***</v>
      </c>
    </row>
    <row r="232" spans="1:6" ht="12">
      <c r="A232" s="31" t="s">
        <v>469</v>
      </c>
      <c r="B232" s="42">
        <v>5871</v>
      </c>
      <c r="C232" s="39">
        <f t="shared" si="24"/>
        <v>0.0124949188181437</v>
      </c>
      <c r="D232" s="13">
        <f t="shared" si="29"/>
        <v>641489</v>
      </c>
      <c r="E232" s="28">
        <f t="shared" si="26"/>
        <v>641489</v>
      </c>
      <c r="F232" s="11">
        <f t="shared" si="27"/>
        <v>0</v>
      </c>
    </row>
    <row r="233" spans="1:6" ht="12">
      <c r="A233" s="31" t="s">
        <v>470</v>
      </c>
      <c r="B233" s="42">
        <v>1276</v>
      </c>
      <c r="C233" s="39">
        <f t="shared" si="24"/>
        <v>0.0027156389732501</v>
      </c>
      <c r="D233" s="13">
        <f t="shared" si="29"/>
        <v>139421</v>
      </c>
      <c r="E233" s="28">
        <v>0</v>
      </c>
      <c r="F233" s="11" t="str">
        <f t="shared" si="27"/>
        <v>***</v>
      </c>
    </row>
    <row r="234" spans="1:6" ht="12">
      <c r="A234" s="31" t="s">
        <v>471</v>
      </c>
      <c r="B234" s="42">
        <v>1771</v>
      </c>
      <c r="C234" s="39">
        <f t="shared" si="24"/>
        <v>0.00376911960942471</v>
      </c>
      <c r="D234" s="13">
        <f t="shared" si="29"/>
        <v>193507</v>
      </c>
      <c r="E234" s="28">
        <f t="shared" si="26"/>
        <v>193507</v>
      </c>
      <c r="F234" s="11">
        <f t="shared" si="27"/>
        <v>0</v>
      </c>
    </row>
    <row r="235" spans="1:6" ht="12">
      <c r="A235" s="12" t="s">
        <v>472</v>
      </c>
      <c r="B235" s="42"/>
      <c r="C235" s="39">
        <f t="shared" si="24"/>
      </c>
      <c r="D235" s="13">
        <f t="shared" si="29"/>
      </c>
      <c r="E235" s="28">
        <f t="shared" si="26"/>
      </c>
      <c r="F235" s="11">
        <f t="shared" si="27"/>
        <v>0</v>
      </c>
    </row>
    <row r="236" spans="1:6" ht="12">
      <c r="A236" s="31" t="s">
        <v>473</v>
      </c>
      <c r="B236" s="42">
        <v>212</v>
      </c>
      <c r="C236" s="39">
        <f t="shared" si="24"/>
        <v>0.000451187666402055</v>
      </c>
      <c r="D236" s="13">
        <f t="shared" si="29"/>
        <v>23164</v>
      </c>
      <c r="E236" s="28">
        <f t="shared" si="26"/>
        <v>23164</v>
      </c>
      <c r="F236" s="11">
        <f t="shared" si="27"/>
        <v>0</v>
      </c>
    </row>
    <row r="237" spans="1:6" ht="12">
      <c r="A237" s="31" t="s">
        <v>474</v>
      </c>
      <c r="B237" s="42">
        <v>208</v>
      </c>
      <c r="C237" s="39">
        <f t="shared" si="24"/>
        <v>0.00044267469156428</v>
      </c>
      <c r="D237" s="13">
        <f t="shared" si="29"/>
        <v>22727</v>
      </c>
      <c r="E237" s="28">
        <f t="shared" si="26"/>
        <v>22727</v>
      </c>
      <c r="F237" s="11">
        <f t="shared" si="27"/>
        <v>0</v>
      </c>
    </row>
    <row r="238" spans="1:6" ht="12">
      <c r="A238" s="12" t="s">
        <v>475</v>
      </c>
      <c r="B238" s="42"/>
      <c r="C238" s="39">
        <f t="shared" si="24"/>
      </c>
      <c r="D238" s="13">
        <f t="shared" si="29"/>
      </c>
      <c r="E238" s="28">
        <f t="shared" si="26"/>
      </c>
      <c r="F238" s="11">
        <f t="shared" si="27"/>
        <v>0</v>
      </c>
    </row>
    <row r="239" spans="1:6" ht="12">
      <c r="A239" s="31" t="s">
        <v>476</v>
      </c>
      <c r="B239" s="42">
        <v>170</v>
      </c>
      <c r="C239" s="39">
        <f t="shared" si="24"/>
        <v>0.000361801430605421</v>
      </c>
      <c r="D239" s="13">
        <f t="shared" si="29"/>
        <v>18575</v>
      </c>
      <c r="E239" s="28">
        <f t="shared" si="26"/>
        <v>18575</v>
      </c>
      <c r="F239" s="11">
        <f t="shared" si="27"/>
        <v>0</v>
      </c>
    </row>
    <row r="240" spans="1:6" ht="12">
      <c r="A240" s="31" t="s">
        <v>477</v>
      </c>
      <c r="B240" s="42">
        <v>1474</v>
      </c>
      <c r="C240" s="39">
        <f t="shared" si="24"/>
        <v>0.00313703122771995</v>
      </c>
      <c r="D240" s="13">
        <f t="shared" si="29"/>
        <v>161055</v>
      </c>
      <c r="E240" s="28">
        <f t="shared" si="26"/>
        <v>161055</v>
      </c>
      <c r="F240" s="11">
        <f t="shared" si="27"/>
        <v>0</v>
      </c>
    </row>
    <row r="241" spans="1:6" ht="12">
      <c r="A241" s="12" t="s">
        <v>478</v>
      </c>
      <c r="B241" s="42"/>
      <c r="C241" s="39">
        <f t="shared" si="24"/>
      </c>
      <c r="D241" s="13">
        <f t="shared" si="29"/>
      </c>
      <c r="E241" s="28">
        <f t="shared" si="26"/>
      </c>
      <c r="F241" s="11">
        <f t="shared" si="27"/>
        <v>0</v>
      </c>
    </row>
    <row r="242" spans="1:6" ht="12">
      <c r="A242" s="31" t="s">
        <v>479</v>
      </c>
      <c r="B242" s="42">
        <v>1230</v>
      </c>
      <c r="C242" s="39">
        <f t="shared" si="24"/>
        <v>0.0026177397626157</v>
      </c>
      <c r="D242" s="13">
        <f t="shared" si="29"/>
        <v>134395</v>
      </c>
      <c r="E242" s="28">
        <v>0</v>
      </c>
      <c r="F242" s="11" t="str">
        <f t="shared" si="27"/>
        <v>***</v>
      </c>
    </row>
    <row r="243" spans="1:6" ht="12">
      <c r="A243" s="31" t="s">
        <v>480</v>
      </c>
      <c r="B243" s="42">
        <v>5184</v>
      </c>
      <c r="C243" s="39">
        <f t="shared" si="24"/>
        <v>0.0110328153897559</v>
      </c>
      <c r="D243" s="13">
        <f t="shared" si="29"/>
        <v>566425</v>
      </c>
      <c r="E243" s="28">
        <f t="shared" si="26"/>
        <v>566425</v>
      </c>
      <c r="F243" s="11">
        <f t="shared" si="27"/>
        <v>0</v>
      </c>
    </row>
    <row r="244" spans="1:6" ht="12">
      <c r="A244" s="31" t="s">
        <v>481</v>
      </c>
      <c r="B244" s="42">
        <v>1019</v>
      </c>
      <c r="C244" s="39">
        <f t="shared" si="24"/>
        <v>0.00216868033992309</v>
      </c>
      <c r="D244" s="13">
        <f t="shared" si="29"/>
        <v>111340</v>
      </c>
      <c r="E244" s="28">
        <f t="shared" si="26"/>
        <v>111340</v>
      </c>
      <c r="F244" s="11">
        <f t="shared" si="27"/>
        <v>0</v>
      </c>
    </row>
    <row r="245" spans="1:6" ht="12">
      <c r="A245" s="31" t="s">
        <v>482</v>
      </c>
      <c r="B245" s="42">
        <v>79</v>
      </c>
      <c r="C245" s="39">
        <f t="shared" si="24"/>
        <v>0.000168131253046049</v>
      </c>
      <c r="D245" s="13">
        <f aca="true" t="shared" si="30" ref="D245:D279">IF(C245&lt;&gt;"",C245*$B$3,"")</f>
        <v>8632</v>
      </c>
      <c r="E245" s="28">
        <f t="shared" si="26"/>
        <v>8632</v>
      </c>
      <c r="F245" s="11">
        <f t="shared" si="27"/>
        <v>0</v>
      </c>
    </row>
    <row r="246" spans="1:6" ht="12">
      <c r="A246" s="31" t="s">
        <v>483</v>
      </c>
      <c r="B246" s="42">
        <v>1014</v>
      </c>
      <c r="C246" s="39">
        <f t="shared" si="24"/>
        <v>0.00215803912137587</v>
      </c>
      <c r="D246" s="13">
        <f t="shared" si="30"/>
        <v>110794</v>
      </c>
      <c r="E246" s="28">
        <f t="shared" si="26"/>
        <v>110794</v>
      </c>
      <c r="F246" s="11">
        <f t="shared" si="27"/>
        <v>0</v>
      </c>
    </row>
    <row r="247" spans="1:6" ht="12">
      <c r="A247" s="31" t="s">
        <v>484</v>
      </c>
      <c r="B247" s="42">
        <v>1218</v>
      </c>
      <c r="C247" s="39">
        <f t="shared" si="24"/>
        <v>0.00259220083810237</v>
      </c>
      <c r="D247" s="13">
        <f t="shared" si="30"/>
        <v>133084</v>
      </c>
      <c r="E247" s="28">
        <f t="shared" si="26"/>
        <v>133084</v>
      </c>
      <c r="F247" s="11">
        <f t="shared" si="27"/>
        <v>0</v>
      </c>
    </row>
    <row r="248" spans="1:6" ht="12">
      <c r="A248" s="31" t="s">
        <v>485</v>
      </c>
      <c r="B248" s="42">
        <v>583</v>
      </c>
      <c r="C248" s="39">
        <f t="shared" si="24"/>
        <v>0.00124076608260565</v>
      </c>
      <c r="D248" s="13">
        <f t="shared" si="30"/>
        <v>63701</v>
      </c>
      <c r="E248" s="28">
        <f t="shared" si="26"/>
        <v>63701</v>
      </c>
      <c r="F248" s="11">
        <f t="shared" si="27"/>
        <v>0</v>
      </c>
    </row>
    <row r="249" spans="1:6" ht="12">
      <c r="A249" s="31" t="s">
        <v>486</v>
      </c>
      <c r="B249" s="42">
        <v>1134</v>
      </c>
      <c r="C249" s="39">
        <f t="shared" si="24"/>
        <v>0.00241342836650911</v>
      </c>
      <c r="D249" s="13">
        <f t="shared" si="30"/>
        <v>123905</v>
      </c>
      <c r="E249" s="28">
        <f t="shared" si="26"/>
        <v>123905</v>
      </c>
      <c r="F249" s="11">
        <f t="shared" si="27"/>
        <v>0</v>
      </c>
    </row>
    <row r="250" spans="1:6" ht="12">
      <c r="A250" s="31" t="s">
        <v>487</v>
      </c>
      <c r="B250" s="42">
        <v>378</v>
      </c>
      <c r="C250" s="39">
        <f t="shared" si="24"/>
        <v>0.000804476122169702</v>
      </c>
      <c r="D250" s="13">
        <f t="shared" si="30"/>
        <v>41302</v>
      </c>
      <c r="E250" s="28">
        <f t="shared" si="26"/>
        <v>41302</v>
      </c>
      <c r="F250" s="11">
        <f t="shared" si="27"/>
        <v>0</v>
      </c>
    </row>
    <row r="251" spans="1:6" ht="12">
      <c r="A251" s="31" t="s">
        <v>488</v>
      </c>
      <c r="B251" s="42">
        <v>229</v>
      </c>
      <c r="C251" s="39">
        <f t="shared" si="24"/>
        <v>0.000487367809462597</v>
      </c>
      <c r="D251" s="13">
        <f t="shared" si="30"/>
        <v>25021</v>
      </c>
      <c r="E251" s="28">
        <v>0</v>
      </c>
      <c r="F251" s="11" t="str">
        <f t="shared" si="27"/>
        <v>***</v>
      </c>
    </row>
    <row r="252" spans="1:6" ht="12">
      <c r="A252" s="31" t="s">
        <v>489</v>
      </c>
      <c r="B252" s="42">
        <v>7518</v>
      </c>
      <c r="C252" s="39">
        <f t="shared" si="24"/>
        <v>0.0160001362075974</v>
      </c>
      <c r="D252" s="13">
        <f t="shared" si="30"/>
        <v>821447</v>
      </c>
      <c r="E252" s="28">
        <f t="shared" si="26"/>
        <v>821447</v>
      </c>
      <c r="F252" s="11">
        <f t="shared" si="27"/>
        <v>0</v>
      </c>
    </row>
    <row r="253" spans="1:6" ht="12">
      <c r="A253" s="31" t="s">
        <v>490</v>
      </c>
      <c r="B253" s="42">
        <v>175</v>
      </c>
      <c r="C253" s="39">
        <f t="shared" si="24"/>
        <v>0.00037244264915264</v>
      </c>
      <c r="D253" s="13">
        <f t="shared" si="30"/>
        <v>19121</v>
      </c>
      <c r="E253" s="28">
        <f t="shared" si="26"/>
        <v>19121</v>
      </c>
      <c r="F253" s="11">
        <f t="shared" si="27"/>
        <v>0</v>
      </c>
    </row>
    <row r="254" spans="1:6" ht="12">
      <c r="A254" s="31" t="s">
        <v>491</v>
      </c>
      <c r="B254" s="42">
        <v>489</v>
      </c>
      <c r="C254" s="39">
        <f t="shared" si="24"/>
        <v>0.00104071117391795</v>
      </c>
      <c r="D254" s="13">
        <f t="shared" si="30"/>
        <v>53430</v>
      </c>
      <c r="E254" s="28">
        <f t="shared" si="26"/>
        <v>53430</v>
      </c>
      <c r="F254" s="11">
        <f t="shared" si="27"/>
        <v>0</v>
      </c>
    </row>
    <row r="255" spans="1:6" ht="12">
      <c r="A255" s="31" t="s">
        <v>492</v>
      </c>
      <c r="B255" s="42">
        <v>96</v>
      </c>
      <c r="C255" s="39">
        <f t="shared" si="24"/>
        <v>0.000204311396106591</v>
      </c>
      <c r="D255" s="13">
        <f t="shared" si="30"/>
        <v>10489</v>
      </c>
      <c r="E255" s="28">
        <f t="shared" si="26"/>
        <v>10489</v>
      </c>
      <c r="F255" s="11">
        <f t="shared" si="27"/>
        <v>0</v>
      </c>
    </row>
    <row r="256" spans="1:6" ht="12">
      <c r="A256" s="31" t="s">
        <v>493</v>
      </c>
      <c r="B256" s="42">
        <v>59</v>
      </c>
      <c r="C256" s="39">
        <f t="shared" si="24"/>
        <v>0.000125566378857176</v>
      </c>
      <c r="D256" s="13">
        <f t="shared" si="30"/>
        <v>6447</v>
      </c>
      <c r="E256" s="28">
        <f t="shared" si="26"/>
        <v>6447</v>
      </c>
      <c r="F256" s="11">
        <f t="shared" si="27"/>
        <v>0</v>
      </c>
    </row>
    <row r="257" spans="1:6" ht="12">
      <c r="A257" s="31" t="s">
        <v>494</v>
      </c>
      <c r="B257" s="42">
        <v>465</v>
      </c>
      <c r="C257" s="39">
        <f t="shared" si="24"/>
        <v>0.0009896333248913</v>
      </c>
      <c r="D257" s="13">
        <f t="shared" si="30"/>
        <v>50808</v>
      </c>
      <c r="E257" s="28">
        <f t="shared" si="26"/>
        <v>50808</v>
      </c>
      <c r="F257" s="11">
        <f t="shared" si="27"/>
        <v>0</v>
      </c>
    </row>
    <row r="258" spans="1:6" ht="12">
      <c r="A258" s="31" t="s">
        <v>495</v>
      </c>
      <c r="B258" s="42">
        <v>2186</v>
      </c>
      <c r="C258" s="39">
        <f t="shared" si="24"/>
        <v>0.00465234074884383</v>
      </c>
      <c r="D258" s="13">
        <f t="shared" si="30"/>
        <v>238851</v>
      </c>
      <c r="E258" s="28">
        <f t="shared" si="26"/>
        <v>238851</v>
      </c>
      <c r="F258" s="11">
        <f t="shared" si="27"/>
        <v>0</v>
      </c>
    </row>
    <row r="259" spans="1:6" ht="12">
      <c r="A259" s="31" t="s">
        <v>496</v>
      </c>
      <c r="B259" s="42">
        <v>649</v>
      </c>
      <c r="C259" s="39">
        <f t="shared" si="24"/>
        <v>0.00138123016742893</v>
      </c>
      <c r="D259" s="13">
        <f t="shared" si="30"/>
        <v>70912</v>
      </c>
      <c r="E259" s="28">
        <f t="shared" si="26"/>
        <v>70912</v>
      </c>
      <c r="F259" s="11">
        <f t="shared" si="27"/>
        <v>0</v>
      </c>
    </row>
    <row r="260" spans="1:6" ht="12">
      <c r="A260" s="31" t="s">
        <v>497</v>
      </c>
      <c r="B260" s="42">
        <v>495</v>
      </c>
      <c r="C260" s="39">
        <f aca="true" t="shared" si="31" ref="C260:C279">IF(B260&gt;0,B260/$B$281,"")</f>
        <v>0.00105348063617461</v>
      </c>
      <c r="D260" s="13">
        <f t="shared" si="30"/>
        <v>54086</v>
      </c>
      <c r="E260" s="28">
        <f t="shared" si="26"/>
        <v>54086</v>
      </c>
      <c r="F260" s="11">
        <f t="shared" si="27"/>
        <v>0</v>
      </c>
    </row>
    <row r="261" spans="1:6" ht="12">
      <c r="A261" s="31" t="s">
        <v>498</v>
      </c>
      <c r="B261" s="42">
        <v>286</v>
      </c>
      <c r="C261" s="39">
        <f t="shared" si="31"/>
        <v>0.000608677700900886</v>
      </c>
      <c r="D261" s="13">
        <f t="shared" si="30"/>
        <v>31250</v>
      </c>
      <c r="E261" s="28">
        <f t="shared" si="26"/>
        <v>31250</v>
      </c>
      <c r="F261" s="11">
        <f t="shared" si="27"/>
        <v>0</v>
      </c>
    </row>
    <row r="262" spans="1:6" ht="12">
      <c r="A262" s="31" t="s">
        <v>499</v>
      </c>
      <c r="B262" s="42">
        <v>235</v>
      </c>
      <c r="C262" s="39">
        <f t="shared" si="31"/>
        <v>0.000500137271719259</v>
      </c>
      <c r="D262" s="13">
        <f t="shared" si="30"/>
        <v>25677</v>
      </c>
      <c r="E262" s="28">
        <f t="shared" si="26"/>
        <v>25677</v>
      </c>
      <c r="F262" s="11">
        <f t="shared" si="27"/>
        <v>0</v>
      </c>
    </row>
    <row r="263" spans="1:6" ht="12">
      <c r="A263" s="31" t="s">
        <v>500</v>
      </c>
      <c r="B263" s="42">
        <v>1267</v>
      </c>
      <c r="C263" s="39">
        <f t="shared" si="31"/>
        <v>0.00269648477986511</v>
      </c>
      <c r="D263" s="13">
        <f t="shared" si="30"/>
        <v>138438</v>
      </c>
      <c r="E263" s="28">
        <f t="shared" si="26"/>
        <v>138438</v>
      </c>
      <c r="F263" s="11">
        <f t="shared" si="27"/>
        <v>0</v>
      </c>
    </row>
    <row r="264" spans="1:6" ht="12">
      <c r="A264" s="31" t="s">
        <v>501</v>
      </c>
      <c r="B264" s="42">
        <v>165</v>
      </c>
      <c r="C264" s="39">
        <f t="shared" si="31"/>
        <v>0.000351160212058203</v>
      </c>
      <c r="D264" s="13">
        <f t="shared" si="30"/>
        <v>18029</v>
      </c>
      <c r="E264" s="28">
        <f t="shared" si="26"/>
        <v>18029</v>
      </c>
      <c r="F264" s="11">
        <f t="shared" si="27"/>
        <v>0</v>
      </c>
    </row>
    <row r="265" spans="1:6" ht="12">
      <c r="A265" s="12" t="s">
        <v>502</v>
      </c>
      <c r="B265" s="42"/>
      <c r="C265" s="39">
        <f t="shared" si="31"/>
      </c>
      <c r="D265" s="13">
        <f t="shared" si="30"/>
      </c>
      <c r="E265" s="28">
        <f t="shared" si="26"/>
      </c>
      <c r="F265" s="11">
        <f t="shared" si="27"/>
        <v>0</v>
      </c>
    </row>
    <row r="266" spans="1:6" ht="12">
      <c r="A266" s="31" t="s">
        <v>503</v>
      </c>
      <c r="B266" s="42">
        <v>385</v>
      </c>
      <c r="C266" s="39">
        <f t="shared" si="31"/>
        <v>0.000819373828135808</v>
      </c>
      <c r="D266" s="13">
        <f t="shared" si="30"/>
        <v>42067</v>
      </c>
      <c r="E266" s="28">
        <f aca="true" t="shared" si="32" ref="E266:E279">D266</f>
        <v>42067</v>
      </c>
      <c r="F266" s="11">
        <f aca="true" t="shared" si="33" ref="F266:F279">IF(E266=D266,0,"***")</f>
        <v>0</v>
      </c>
    </row>
    <row r="267" spans="1:6" ht="12">
      <c r="A267" s="31" t="s">
        <v>504</v>
      </c>
      <c r="B267" s="42">
        <v>440</v>
      </c>
      <c r="C267" s="39">
        <f t="shared" si="31"/>
        <v>0.000936427232155209</v>
      </c>
      <c r="D267" s="13">
        <f t="shared" si="30"/>
        <v>48076</v>
      </c>
      <c r="E267" s="28">
        <f t="shared" si="32"/>
        <v>48076</v>
      </c>
      <c r="F267" s="11">
        <f t="shared" si="33"/>
        <v>0</v>
      </c>
    </row>
    <row r="268" spans="1:6" ht="12">
      <c r="A268" s="31" t="s">
        <v>505</v>
      </c>
      <c r="B268" s="42">
        <v>754</v>
      </c>
      <c r="C268" s="39">
        <f t="shared" si="31"/>
        <v>0.00160469575692052</v>
      </c>
      <c r="D268" s="13">
        <f t="shared" si="30"/>
        <v>82385</v>
      </c>
      <c r="E268" s="28">
        <f t="shared" si="32"/>
        <v>82385</v>
      </c>
      <c r="F268" s="11">
        <f t="shared" si="33"/>
        <v>0</v>
      </c>
    </row>
    <row r="269" spans="1:6" ht="12">
      <c r="A269" s="31" t="s">
        <v>506</v>
      </c>
      <c r="B269" s="42">
        <v>938</v>
      </c>
      <c r="C269" s="39">
        <f t="shared" si="31"/>
        <v>0.00199629259945815</v>
      </c>
      <c r="D269" s="13">
        <f t="shared" si="30"/>
        <v>102490</v>
      </c>
      <c r="E269" s="28">
        <f t="shared" si="32"/>
        <v>102490</v>
      </c>
      <c r="F269" s="11">
        <f t="shared" si="33"/>
        <v>0</v>
      </c>
    </row>
    <row r="270" spans="1:6" ht="12">
      <c r="A270" s="31" t="s">
        <v>507</v>
      </c>
      <c r="B270" s="42">
        <v>618</v>
      </c>
      <c r="C270" s="39">
        <f t="shared" si="31"/>
        <v>0.00131525461243618</v>
      </c>
      <c r="D270" s="13">
        <f t="shared" si="30"/>
        <v>67525</v>
      </c>
      <c r="E270" s="28">
        <f t="shared" si="32"/>
        <v>67525</v>
      </c>
      <c r="F270" s="11">
        <f t="shared" si="33"/>
        <v>0</v>
      </c>
    </row>
    <row r="271" spans="1:6" ht="12">
      <c r="A271" s="31" t="s">
        <v>238</v>
      </c>
      <c r="B271" s="42">
        <v>1647</v>
      </c>
      <c r="C271" s="39">
        <f t="shared" si="31"/>
        <v>0.0035052173894537</v>
      </c>
      <c r="D271" s="13">
        <f t="shared" si="30"/>
        <v>179958</v>
      </c>
      <c r="E271" s="28">
        <f t="shared" si="32"/>
        <v>179958</v>
      </c>
      <c r="F271" s="11">
        <f t="shared" si="33"/>
        <v>0</v>
      </c>
    </row>
    <row r="272" spans="1:6" ht="12">
      <c r="A272" s="31" t="s">
        <v>239</v>
      </c>
      <c r="B272" s="42">
        <v>2755</v>
      </c>
      <c r="C272" s="39">
        <f t="shared" si="31"/>
        <v>0.00586331141951727</v>
      </c>
      <c r="D272" s="13">
        <f t="shared" si="30"/>
        <v>301022</v>
      </c>
      <c r="E272" s="28">
        <f t="shared" si="32"/>
        <v>301022</v>
      </c>
      <c r="F272" s="11">
        <f t="shared" si="33"/>
        <v>0</v>
      </c>
    </row>
    <row r="273" spans="1:6" ht="12">
      <c r="A273" s="31" t="s">
        <v>240</v>
      </c>
      <c r="B273" s="42">
        <v>519</v>
      </c>
      <c r="C273" s="39">
        <f t="shared" si="31"/>
        <v>0.00110455848520126</v>
      </c>
      <c r="D273" s="13">
        <f t="shared" si="30"/>
        <v>56708</v>
      </c>
      <c r="E273" s="28">
        <f t="shared" si="32"/>
        <v>56708</v>
      </c>
      <c r="F273" s="11">
        <f t="shared" si="33"/>
        <v>0</v>
      </c>
    </row>
    <row r="274" spans="1:6" ht="12">
      <c r="A274" s="31" t="s">
        <v>241</v>
      </c>
      <c r="B274" s="42">
        <v>108</v>
      </c>
      <c r="C274" s="39">
        <f t="shared" si="31"/>
        <v>0.000229850320619915</v>
      </c>
      <c r="D274" s="13">
        <f t="shared" si="30"/>
        <v>11801</v>
      </c>
      <c r="E274" s="28">
        <f t="shared" si="32"/>
        <v>11801</v>
      </c>
      <c r="F274" s="11">
        <f t="shared" si="33"/>
        <v>0</v>
      </c>
    </row>
    <row r="275" spans="1:6" ht="12">
      <c r="A275" s="31" t="s">
        <v>242</v>
      </c>
      <c r="B275" s="42">
        <v>578</v>
      </c>
      <c r="C275" s="39">
        <f t="shared" si="31"/>
        <v>0.00123012486405843</v>
      </c>
      <c r="D275" s="13">
        <f t="shared" si="30"/>
        <v>63155</v>
      </c>
      <c r="E275" s="28">
        <f t="shared" si="32"/>
        <v>63155</v>
      </c>
      <c r="F275" s="11">
        <f t="shared" si="33"/>
        <v>0</v>
      </c>
    </row>
    <row r="276" spans="1:6" ht="12">
      <c r="A276" s="31" t="s">
        <v>243</v>
      </c>
      <c r="B276" s="42">
        <v>216</v>
      </c>
      <c r="C276" s="39">
        <f t="shared" si="31"/>
        <v>0.00045970064123983</v>
      </c>
      <c r="D276" s="13">
        <f t="shared" si="30"/>
        <v>23601</v>
      </c>
      <c r="E276" s="28">
        <f t="shared" si="32"/>
        <v>23601</v>
      </c>
      <c r="F276" s="11">
        <f t="shared" si="33"/>
        <v>0</v>
      </c>
    </row>
    <row r="277" spans="1:6" ht="12">
      <c r="A277" s="12" t="s">
        <v>244</v>
      </c>
      <c r="B277" s="42"/>
      <c r="C277" s="39">
        <f t="shared" si="31"/>
      </c>
      <c r="D277" s="13">
        <f t="shared" si="30"/>
      </c>
      <c r="E277" s="28">
        <f t="shared" si="32"/>
      </c>
      <c r="F277" s="11">
        <f t="shared" si="33"/>
        <v>0</v>
      </c>
    </row>
    <row r="278" spans="1:6" ht="12">
      <c r="A278" s="31" t="s">
        <v>391</v>
      </c>
      <c r="B278" s="42">
        <v>676</v>
      </c>
      <c r="C278" s="39">
        <f t="shared" si="31"/>
        <v>0.00143869274758391</v>
      </c>
      <c r="D278" s="13">
        <f t="shared" si="30"/>
        <v>73862</v>
      </c>
      <c r="E278" s="28">
        <f t="shared" si="32"/>
        <v>73862</v>
      </c>
      <c r="F278" s="11">
        <f t="shared" si="33"/>
        <v>0</v>
      </c>
    </row>
    <row r="279" spans="1:6" ht="12">
      <c r="A279" s="31" t="s">
        <v>392</v>
      </c>
      <c r="B279" s="42">
        <v>2373</v>
      </c>
      <c r="C279" s="39">
        <f t="shared" si="31"/>
        <v>0.0050503223225098</v>
      </c>
      <c r="D279" s="13">
        <f t="shared" si="30"/>
        <v>259284</v>
      </c>
      <c r="E279" s="28">
        <f t="shared" si="32"/>
        <v>259284</v>
      </c>
      <c r="F279" s="11">
        <f t="shared" si="33"/>
        <v>0</v>
      </c>
    </row>
    <row r="280" spans="1:2" ht="12">
      <c r="A280" s="31"/>
      <c r="B280" s="42"/>
    </row>
    <row r="281" spans="1:5" ht="12">
      <c r="A281" s="31" t="s">
        <v>245</v>
      </c>
      <c r="B281" s="42">
        <f>SUM(B9:B279)</f>
        <v>469871</v>
      </c>
      <c r="C281" s="42">
        <f>SUM(C9:C279)</f>
        <v>1</v>
      </c>
      <c r="D281" s="42">
        <f>SUM(D9:D279)</f>
        <v>51340000</v>
      </c>
      <c r="E281" s="42">
        <f>SUM(E9:E279)</f>
        <v>29695801</v>
      </c>
    </row>
    <row r="282" ht="12">
      <c r="A282" s="11"/>
    </row>
    <row r="283" ht="12">
      <c r="A283" s="11"/>
    </row>
    <row r="284" ht="12">
      <c r="A284" s="11"/>
    </row>
    <row r="285" ht="12">
      <c r="A285" s="11"/>
    </row>
    <row r="286" ht="12">
      <c r="A286" s="11"/>
    </row>
    <row r="287" ht="12">
      <c r="A287" s="11"/>
    </row>
    <row r="288" ht="12">
      <c r="A288" s="11"/>
    </row>
    <row r="289" ht="12">
      <c r="A289" s="11"/>
    </row>
    <row r="290" ht="12">
      <c r="A290" s="11"/>
    </row>
    <row r="291" ht="12">
      <c r="A291" s="11"/>
    </row>
    <row r="292" ht="12">
      <c r="A292" s="11"/>
    </row>
    <row r="293" ht="12">
      <c r="A293" s="11"/>
    </row>
    <row r="294" ht="12">
      <c r="A294" s="11"/>
    </row>
    <row r="295" ht="12">
      <c r="A295" s="11"/>
    </row>
    <row r="296" ht="12">
      <c r="A296" s="11"/>
    </row>
    <row r="297" ht="12">
      <c r="A297" s="11"/>
    </row>
    <row r="298" ht="12">
      <c r="A298" s="11"/>
    </row>
    <row r="299" ht="12">
      <c r="A299" s="11"/>
    </row>
    <row r="300" ht="12">
      <c r="A300" s="11"/>
    </row>
    <row r="301" ht="12">
      <c r="A301" s="11"/>
    </row>
    <row r="302" ht="12">
      <c r="A302" s="11"/>
    </row>
    <row r="303" ht="12">
      <c r="A303" s="11"/>
    </row>
    <row r="304" ht="12">
      <c r="A304" s="11"/>
    </row>
    <row r="305" ht="12">
      <c r="A305" s="11"/>
    </row>
    <row r="306" ht="12">
      <c r="A306" s="11"/>
    </row>
    <row r="307" ht="12">
      <c r="A307" s="11"/>
    </row>
    <row r="308" ht="12">
      <c r="A308" s="11"/>
    </row>
    <row r="309" ht="12">
      <c r="A309" s="11"/>
    </row>
    <row r="310" ht="12">
      <c r="A310" s="11"/>
    </row>
    <row r="311" ht="12">
      <c r="A311" s="11"/>
    </row>
    <row r="312" ht="12">
      <c r="A312" s="11"/>
    </row>
    <row r="313" ht="12">
      <c r="A313" s="11"/>
    </row>
    <row r="314" ht="12">
      <c r="A314" s="11"/>
    </row>
    <row r="315" ht="12">
      <c r="A315" s="11"/>
    </row>
    <row r="316" ht="12">
      <c r="A316" s="11"/>
    </row>
    <row r="317" ht="12">
      <c r="A317" s="11"/>
    </row>
    <row r="318" ht="12">
      <c r="A318" s="11"/>
    </row>
    <row r="319" ht="12">
      <c r="A319" s="11"/>
    </row>
    <row r="320" ht="12">
      <c r="A320" s="11"/>
    </row>
    <row r="321" ht="12">
      <c r="A321" s="11"/>
    </row>
    <row r="322" ht="12">
      <c r="A322" s="11"/>
    </row>
    <row r="323" ht="12">
      <c r="A323" s="11"/>
    </row>
    <row r="324" ht="12">
      <c r="A324" s="11"/>
    </row>
    <row r="325" ht="12">
      <c r="A325" s="11"/>
    </row>
    <row r="326" ht="12">
      <c r="A326" s="11"/>
    </row>
    <row r="327" ht="12">
      <c r="A327" s="11"/>
    </row>
    <row r="328" ht="12">
      <c r="A328" s="11"/>
    </row>
    <row r="329" ht="12">
      <c r="A329" s="11"/>
    </row>
    <row r="330" ht="12">
      <c r="A330" s="11"/>
    </row>
    <row r="331" ht="12">
      <c r="A331" s="11"/>
    </row>
    <row r="332" ht="12">
      <c r="A332" s="11"/>
    </row>
    <row r="333" ht="12">
      <c r="A333" s="11"/>
    </row>
    <row r="334" ht="12">
      <c r="A334" s="11"/>
    </row>
    <row r="335" ht="12">
      <c r="A335" s="11"/>
    </row>
    <row r="336" ht="12">
      <c r="A336" s="11"/>
    </row>
    <row r="337" ht="12">
      <c r="A337" s="11"/>
    </row>
    <row r="338" ht="12">
      <c r="A338" s="11"/>
    </row>
    <row r="339" ht="12">
      <c r="A339" s="11"/>
    </row>
    <row r="340" ht="12">
      <c r="A340" s="11"/>
    </row>
    <row r="341" ht="12">
      <c r="A341" s="11"/>
    </row>
    <row r="342" ht="12">
      <c r="A342" s="11"/>
    </row>
    <row r="343" ht="12">
      <c r="A343" s="11"/>
    </row>
    <row r="344" ht="12">
      <c r="A344" s="11"/>
    </row>
    <row r="345" ht="12">
      <c r="A345" s="11"/>
    </row>
    <row r="346" ht="12">
      <c r="A346" s="11"/>
    </row>
    <row r="347" ht="12">
      <c r="A347" s="11"/>
    </row>
    <row r="348" ht="12">
      <c r="A348" s="11"/>
    </row>
    <row r="349" ht="12">
      <c r="A349" s="11"/>
    </row>
    <row r="350" ht="12">
      <c r="A350" s="11"/>
    </row>
    <row r="351" ht="12">
      <c r="A351" s="11"/>
    </row>
    <row r="352" ht="12">
      <c r="A352" s="11"/>
    </row>
    <row r="353" ht="12">
      <c r="A353" s="11"/>
    </row>
    <row r="354" ht="12">
      <c r="A354" s="11"/>
    </row>
    <row r="355" ht="12">
      <c r="A355" s="11"/>
    </row>
    <row r="356" ht="12">
      <c r="A356" s="11"/>
    </row>
    <row r="357" ht="12">
      <c r="A357" s="11"/>
    </row>
    <row r="358" ht="12">
      <c r="A358" s="11"/>
    </row>
    <row r="359" ht="12">
      <c r="A359" s="11"/>
    </row>
    <row r="360" ht="12">
      <c r="A360" s="11"/>
    </row>
    <row r="361" ht="12">
      <c r="A361" s="11"/>
    </row>
    <row r="362" ht="12">
      <c r="A362" s="11"/>
    </row>
    <row r="363" ht="12">
      <c r="A363" s="11"/>
    </row>
    <row r="364" ht="12">
      <c r="A364" s="11"/>
    </row>
    <row r="365" ht="12">
      <c r="A365" s="11"/>
    </row>
    <row r="366" ht="12">
      <c r="A366" s="11"/>
    </row>
    <row r="367" ht="12">
      <c r="A367" s="11"/>
    </row>
    <row r="368" ht="12">
      <c r="A368" s="11"/>
    </row>
    <row r="369" ht="12">
      <c r="A369" s="11"/>
    </row>
    <row r="370" ht="12">
      <c r="A370" s="11"/>
    </row>
    <row r="371" ht="12">
      <c r="A371" s="11"/>
    </row>
    <row r="372" ht="12">
      <c r="A372" s="11"/>
    </row>
    <row r="373" ht="12">
      <c r="A373" s="11"/>
    </row>
    <row r="374" ht="12">
      <c r="A374" s="11"/>
    </row>
    <row r="375" ht="12">
      <c r="A375" s="11"/>
    </row>
    <row r="376" ht="12">
      <c r="A376" s="11"/>
    </row>
    <row r="377" ht="12">
      <c r="A377" s="11"/>
    </row>
    <row r="378" ht="12">
      <c r="A378" s="11"/>
    </row>
    <row r="379" ht="12">
      <c r="A379" s="11"/>
    </row>
    <row r="380" ht="12">
      <c r="A380" s="11"/>
    </row>
    <row r="381" ht="12">
      <c r="A381" s="11"/>
    </row>
    <row r="382" ht="12">
      <c r="A382" s="11"/>
    </row>
    <row r="383" ht="12">
      <c r="A383" s="11"/>
    </row>
    <row r="384" ht="12">
      <c r="A384" s="11"/>
    </row>
    <row r="385" ht="12">
      <c r="A385" s="11"/>
    </row>
    <row r="386" ht="12">
      <c r="A386" s="11"/>
    </row>
    <row r="387" ht="12">
      <c r="A387" s="11"/>
    </row>
    <row r="388" ht="12">
      <c r="A388" s="11"/>
    </row>
    <row r="389" ht="12">
      <c r="A389" s="11"/>
    </row>
    <row r="390" ht="12">
      <c r="A390" s="11"/>
    </row>
    <row r="391" ht="12">
      <c r="A391" s="11"/>
    </row>
    <row r="392" ht="12">
      <c r="A392" s="11"/>
    </row>
    <row r="393" ht="12">
      <c r="A393" s="11"/>
    </row>
    <row r="394" ht="12">
      <c r="A394" s="11"/>
    </row>
    <row r="395" ht="12">
      <c r="A395" s="11"/>
    </row>
    <row r="396" ht="12">
      <c r="A396" s="11"/>
    </row>
    <row r="397" ht="12">
      <c r="A397" s="11"/>
    </row>
    <row r="398" ht="12">
      <c r="A398" s="11"/>
    </row>
    <row r="399" ht="12">
      <c r="A399" s="11"/>
    </row>
    <row r="400" ht="12">
      <c r="A400" s="11"/>
    </row>
    <row r="401" ht="12">
      <c r="A401" s="11"/>
    </row>
    <row r="402" ht="12">
      <c r="A402" s="11"/>
    </row>
    <row r="403" ht="12">
      <c r="A403" s="11"/>
    </row>
    <row r="404" ht="12">
      <c r="A404" s="11"/>
    </row>
    <row r="405" ht="12">
      <c r="A405" s="11"/>
    </row>
    <row r="406" ht="12">
      <c r="A406" s="11"/>
    </row>
    <row r="407" ht="12">
      <c r="A407" s="11"/>
    </row>
    <row r="408" ht="12">
      <c r="A408" s="11"/>
    </row>
    <row r="409" ht="12">
      <c r="A409" s="11"/>
    </row>
    <row r="410" ht="12">
      <c r="A410" s="11"/>
    </row>
    <row r="411" ht="12">
      <c r="A411" s="11"/>
    </row>
    <row r="412" ht="12">
      <c r="A412" s="11"/>
    </row>
    <row r="413" ht="12">
      <c r="A413" s="11"/>
    </row>
    <row r="414" ht="12">
      <c r="A414" s="11"/>
    </row>
    <row r="415" ht="12">
      <c r="A415" s="11"/>
    </row>
    <row r="416" ht="12">
      <c r="A416" s="11"/>
    </row>
    <row r="417" ht="12">
      <c r="A417" s="11"/>
    </row>
    <row r="418" ht="12">
      <c r="A418" s="11"/>
    </row>
    <row r="419" ht="12">
      <c r="A419" s="11"/>
    </row>
    <row r="420" ht="12">
      <c r="A420" s="11"/>
    </row>
    <row r="421" ht="12">
      <c r="A421" s="11"/>
    </row>
    <row r="422" ht="12">
      <c r="A422" s="11"/>
    </row>
    <row r="423" ht="12">
      <c r="A423" s="11"/>
    </row>
    <row r="424" ht="12">
      <c r="A424" s="11"/>
    </row>
    <row r="425" ht="12">
      <c r="A425" s="11"/>
    </row>
    <row r="426" ht="12">
      <c r="A426" s="11"/>
    </row>
    <row r="427" ht="12">
      <c r="A427" s="11"/>
    </row>
    <row r="428" ht="12">
      <c r="A428" s="11"/>
    </row>
    <row r="429" ht="12">
      <c r="A429" s="11"/>
    </row>
    <row r="430" ht="12">
      <c r="A430" s="11"/>
    </row>
    <row r="431" ht="12">
      <c r="A431" s="11"/>
    </row>
    <row r="432" ht="12">
      <c r="A432" s="11"/>
    </row>
    <row r="433" ht="12">
      <c r="A433" s="11"/>
    </row>
    <row r="434" ht="12">
      <c r="A434" s="11"/>
    </row>
    <row r="435" ht="12">
      <c r="A435" s="11"/>
    </row>
    <row r="436" ht="12">
      <c r="A436" s="11"/>
    </row>
    <row r="437" ht="12">
      <c r="A437" s="11"/>
    </row>
    <row r="438" ht="12">
      <c r="A438" s="11"/>
    </row>
    <row r="439" ht="12">
      <c r="A439" s="11"/>
    </row>
    <row r="440" ht="12">
      <c r="A440" s="11"/>
    </row>
    <row r="441" ht="12">
      <c r="A441" s="11"/>
    </row>
    <row r="442" ht="12">
      <c r="A442" s="11"/>
    </row>
    <row r="443" ht="12">
      <c r="A443" s="11"/>
    </row>
    <row r="444" ht="12">
      <c r="A444" s="11"/>
    </row>
    <row r="445" ht="12">
      <c r="A445" s="11"/>
    </row>
    <row r="446" ht="12">
      <c r="A446" s="11"/>
    </row>
    <row r="447" ht="12">
      <c r="A447" s="11"/>
    </row>
    <row r="448" ht="12">
      <c r="A448" s="11"/>
    </row>
    <row r="449" ht="12">
      <c r="A449" s="11"/>
    </row>
    <row r="450" ht="12">
      <c r="A450" s="11"/>
    </row>
    <row r="451" ht="12">
      <c r="A451" s="11"/>
    </row>
    <row r="452" ht="12">
      <c r="A452" s="11"/>
    </row>
    <row r="453" ht="12">
      <c r="A453" s="11"/>
    </row>
    <row r="454" ht="12">
      <c r="A454" s="11"/>
    </row>
    <row r="455" ht="12">
      <c r="A455" s="11"/>
    </row>
    <row r="456" ht="12">
      <c r="A456" s="11"/>
    </row>
    <row r="457" ht="12">
      <c r="A457" s="11"/>
    </row>
    <row r="458" ht="12">
      <c r="A458" s="11"/>
    </row>
    <row r="459" ht="12">
      <c r="A459" s="11"/>
    </row>
    <row r="460" ht="12">
      <c r="A460" s="11"/>
    </row>
    <row r="461" ht="12">
      <c r="A461" s="11"/>
    </row>
    <row r="462" ht="12">
      <c r="A462" s="11"/>
    </row>
    <row r="463" ht="12">
      <c r="A463" s="11"/>
    </row>
    <row r="464" ht="12">
      <c r="A464" s="11"/>
    </row>
    <row r="465" ht="12">
      <c r="A465" s="11"/>
    </row>
    <row r="466" ht="12">
      <c r="A466" s="11"/>
    </row>
    <row r="467" ht="12">
      <c r="A467" s="11"/>
    </row>
    <row r="468" ht="12">
      <c r="A468" s="11"/>
    </row>
    <row r="469" ht="12">
      <c r="A469" s="11"/>
    </row>
    <row r="470" ht="12">
      <c r="A470" s="11"/>
    </row>
    <row r="471" ht="12">
      <c r="A471" s="11"/>
    </row>
    <row r="472" ht="12">
      <c r="A472" s="11"/>
    </row>
    <row r="473" ht="12">
      <c r="A473" s="11"/>
    </row>
    <row r="474" ht="12">
      <c r="A474" s="11"/>
    </row>
    <row r="475" ht="12">
      <c r="A475" s="11"/>
    </row>
    <row r="476" ht="12">
      <c r="A476" s="11"/>
    </row>
    <row r="477" ht="12">
      <c r="A477" s="11"/>
    </row>
    <row r="478" ht="12">
      <c r="A478" s="11"/>
    </row>
    <row r="479" ht="12">
      <c r="A479" s="11"/>
    </row>
    <row r="480" ht="12">
      <c r="A480" s="11"/>
    </row>
    <row r="481" ht="12">
      <c r="A481" s="11"/>
    </row>
    <row r="482" ht="12">
      <c r="A482" s="11"/>
    </row>
    <row r="483" ht="12">
      <c r="A483" s="11"/>
    </row>
    <row r="484" ht="12">
      <c r="A484" s="11"/>
    </row>
    <row r="485" ht="12">
      <c r="A485" s="11"/>
    </row>
    <row r="486" ht="12">
      <c r="A486" s="11"/>
    </row>
    <row r="487" ht="12">
      <c r="A487" s="11"/>
    </row>
    <row r="488" ht="12">
      <c r="A488" s="11"/>
    </row>
    <row r="489" ht="12">
      <c r="A489" s="11"/>
    </row>
    <row r="490" ht="12">
      <c r="A490" s="11"/>
    </row>
    <row r="491" ht="12">
      <c r="A491" s="11"/>
    </row>
    <row r="492" ht="12">
      <c r="A492" s="11"/>
    </row>
    <row r="493" ht="12">
      <c r="A493" s="11"/>
    </row>
    <row r="494" ht="12">
      <c r="A494" s="11"/>
    </row>
    <row r="495" ht="12">
      <c r="A495" s="11"/>
    </row>
    <row r="496" ht="12">
      <c r="A496" s="11"/>
    </row>
    <row r="497" ht="12">
      <c r="A497" s="11"/>
    </row>
    <row r="498" ht="12">
      <c r="A498" s="11"/>
    </row>
    <row r="499" ht="12">
      <c r="A499" s="11"/>
    </row>
    <row r="500" ht="12">
      <c r="A500" s="11"/>
    </row>
    <row r="501" ht="12">
      <c r="A501" s="11"/>
    </row>
    <row r="502" ht="12">
      <c r="A502" s="11"/>
    </row>
    <row r="503" ht="12">
      <c r="A503" s="11"/>
    </row>
    <row r="504" ht="12">
      <c r="A504" s="11"/>
    </row>
    <row r="505" ht="12">
      <c r="A505" s="11"/>
    </row>
    <row r="506" ht="12">
      <c r="A506" s="11"/>
    </row>
    <row r="507" ht="12">
      <c r="A507" s="11"/>
    </row>
    <row r="508" ht="12">
      <c r="A508" s="11"/>
    </row>
    <row r="509" ht="12">
      <c r="A509" s="11"/>
    </row>
    <row r="510" ht="12">
      <c r="A510" s="11"/>
    </row>
    <row r="511" ht="12">
      <c r="A511" s="11"/>
    </row>
    <row r="512" ht="12">
      <c r="A512" s="11"/>
    </row>
    <row r="513" ht="12">
      <c r="A513" s="11"/>
    </row>
    <row r="514" ht="12">
      <c r="A514" s="11"/>
    </row>
    <row r="515" ht="12">
      <c r="A515" s="11"/>
    </row>
    <row r="516" ht="12">
      <c r="A516" s="11"/>
    </row>
    <row r="517" ht="12">
      <c r="A517" s="11"/>
    </row>
    <row r="518" ht="12">
      <c r="A518" s="11"/>
    </row>
    <row r="519" ht="12">
      <c r="A519" s="11"/>
    </row>
    <row r="520" ht="12">
      <c r="A520" s="11"/>
    </row>
    <row r="521" ht="12">
      <c r="A521" s="11"/>
    </row>
    <row r="522" ht="12">
      <c r="A522" s="11"/>
    </row>
    <row r="523" ht="12">
      <c r="A523" s="11"/>
    </row>
    <row r="524" ht="12">
      <c r="A524" s="11"/>
    </row>
    <row r="525" ht="12">
      <c r="A525" s="11"/>
    </row>
    <row r="526" ht="12">
      <c r="A526" s="11"/>
    </row>
    <row r="527" ht="12">
      <c r="A527" s="11"/>
    </row>
    <row r="528" ht="12">
      <c r="A528" s="11"/>
    </row>
    <row r="529" ht="12">
      <c r="A529" s="11"/>
    </row>
    <row r="530" ht="12">
      <c r="A530" s="11"/>
    </row>
    <row r="531" ht="12">
      <c r="A531" s="11"/>
    </row>
    <row r="532" ht="12">
      <c r="A532" s="11"/>
    </row>
    <row r="533" ht="12">
      <c r="A533" s="11"/>
    </row>
    <row r="534" ht="12">
      <c r="A534" s="11"/>
    </row>
    <row r="535" ht="12">
      <c r="A535" s="11"/>
    </row>
    <row r="536" ht="12">
      <c r="A536" s="11"/>
    </row>
    <row r="537" ht="12">
      <c r="A537" s="11"/>
    </row>
    <row r="538" ht="12">
      <c r="A538" s="11"/>
    </row>
    <row r="539" ht="12">
      <c r="A539" s="11"/>
    </row>
    <row r="540" ht="12">
      <c r="A540" s="11"/>
    </row>
    <row r="541" ht="12">
      <c r="A541" s="11"/>
    </row>
    <row r="542" ht="12">
      <c r="A542" s="11"/>
    </row>
    <row r="543" ht="12">
      <c r="A543" s="11"/>
    </row>
    <row r="544" ht="12">
      <c r="A544" s="11"/>
    </row>
    <row r="545" ht="12">
      <c r="A545" s="11"/>
    </row>
    <row r="546" ht="12">
      <c r="A546" s="11"/>
    </row>
    <row r="547" ht="12">
      <c r="A547" s="11"/>
    </row>
    <row r="548" ht="12">
      <c r="A548" s="11"/>
    </row>
    <row r="549" ht="12">
      <c r="A549" s="11"/>
    </row>
    <row r="550" ht="12">
      <c r="A550" s="11"/>
    </row>
    <row r="551" ht="12">
      <c r="A551" s="11"/>
    </row>
    <row r="552" ht="12">
      <c r="A552" s="11"/>
    </row>
    <row r="553" ht="12">
      <c r="A553" s="11"/>
    </row>
    <row r="554" ht="12">
      <c r="A554" s="11"/>
    </row>
    <row r="555" ht="12">
      <c r="A555" s="11"/>
    </row>
    <row r="556" ht="12">
      <c r="A556" s="11"/>
    </row>
    <row r="557" ht="12">
      <c r="A557" s="11"/>
    </row>
    <row r="558" ht="12">
      <c r="A558" s="11"/>
    </row>
    <row r="559" ht="12">
      <c r="A559" s="11"/>
    </row>
    <row r="560" ht="12">
      <c r="A560" s="11"/>
    </row>
    <row r="561" ht="12">
      <c r="A561" s="11"/>
    </row>
    <row r="562" ht="12">
      <c r="A562" s="11"/>
    </row>
    <row r="563" ht="12">
      <c r="A563" s="11"/>
    </row>
    <row r="564" ht="12">
      <c r="A564" s="11"/>
    </row>
    <row r="565" ht="12">
      <c r="A565" s="11"/>
    </row>
    <row r="566" ht="12">
      <c r="A566" s="11"/>
    </row>
    <row r="567" ht="12">
      <c r="A567" s="11"/>
    </row>
    <row r="568" ht="12">
      <c r="A568" s="11"/>
    </row>
    <row r="569" ht="12">
      <c r="A569" s="11"/>
    </row>
    <row r="570" ht="12">
      <c r="A570" s="11"/>
    </row>
    <row r="571" ht="12">
      <c r="A571" s="11"/>
    </row>
    <row r="572" ht="12">
      <c r="A572" s="11"/>
    </row>
    <row r="573" ht="12">
      <c r="A573" s="11"/>
    </row>
    <row r="574" ht="12">
      <c r="A574" s="11"/>
    </row>
    <row r="575" ht="12">
      <c r="A575" s="11"/>
    </row>
    <row r="576" ht="12">
      <c r="A576" s="11"/>
    </row>
    <row r="577" ht="12">
      <c r="A577" s="11"/>
    </row>
    <row r="578" ht="12">
      <c r="A578" s="11"/>
    </row>
    <row r="579" ht="12">
      <c r="A579" s="11"/>
    </row>
    <row r="580" ht="12">
      <c r="A580" s="11"/>
    </row>
    <row r="581" ht="12">
      <c r="A581" s="11"/>
    </row>
    <row r="582" ht="12">
      <c r="A582" s="11"/>
    </row>
    <row r="583" ht="12">
      <c r="A583" s="11"/>
    </row>
    <row r="584" ht="12">
      <c r="A584" s="11"/>
    </row>
    <row r="585" ht="12">
      <c r="A585" s="11"/>
    </row>
    <row r="586" ht="12">
      <c r="A586" s="11"/>
    </row>
    <row r="587" ht="12">
      <c r="A587" s="11"/>
    </row>
    <row r="588" ht="12">
      <c r="A588" s="11"/>
    </row>
    <row r="589" ht="12">
      <c r="A589" s="11"/>
    </row>
    <row r="590" ht="12">
      <c r="A590" s="11"/>
    </row>
    <row r="591" ht="12">
      <c r="A591" s="11"/>
    </row>
    <row r="592" ht="12">
      <c r="A592" s="11"/>
    </row>
    <row r="593" ht="12">
      <c r="A593" s="11"/>
    </row>
    <row r="594" ht="12">
      <c r="A594" s="11"/>
    </row>
    <row r="595" ht="12">
      <c r="A595" s="11"/>
    </row>
    <row r="596" ht="12">
      <c r="A596" s="11"/>
    </row>
    <row r="597" ht="12">
      <c r="A597" s="11"/>
    </row>
    <row r="598" ht="12">
      <c r="A598" s="11"/>
    </row>
    <row r="599" ht="12">
      <c r="A599" s="11"/>
    </row>
    <row r="600" ht="12">
      <c r="A600" s="11"/>
    </row>
    <row r="601" ht="12">
      <c r="A601" s="11"/>
    </row>
    <row r="602" ht="12">
      <c r="A602" s="11"/>
    </row>
    <row r="603" ht="12">
      <c r="A603" s="11"/>
    </row>
    <row r="604" ht="12">
      <c r="A604" s="11"/>
    </row>
    <row r="605" ht="12">
      <c r="A605" s="11"/>
    </row>
    <row r="606" ht="12">
      <c r="A606" s="11"/>
    </row>
    <row r="607" ht="12">
      <c r="A607" s="11"/>
    </row>
    <row r="608" ht="12">
      <c r="A608" s="11"/>
    </row>
    <row r="609" ht="12">
      <c r="A609" s="11"/>
    </row>
    <row r="610" ht="12">
      <c r="A610" s="11"/>
    </row>
    <row r="611" ht="12">
      <c r="A611" s="11"/>
    </row>
    <row r="612" ht="12">
      <c r="A612" s="11"/>
    </row>
    <row r="613" ht="12">
      <c r="A613" s="11"/>
    </row>
    <row r="614" ht="12">
      <c r="A614" s="11"/>
    </row>
    <row r="615" ht="12">
      <c r="A615" s="11"/>
    </row>
    <row r="616" ht="12">
      <c r="A616" s="11"/>
    </row>
    <row r="617" ht="12">
      <c r="A617" s="11"/>
    </row>
    <row r="618" ht="12">
      <c r="A618" s="11"/>
    </row>
    <row r="619" ht="12">
      <c r="A619" s="11"/>
    </row>
    <row r="620" ht="12">
      <c r="A620" s="11"/>
    </row>
    <row r="621" ht="12">
      <c r="A621" s="11"/>
    </row>
    <row r="622" ht="12">
      <c r="A622" s="11"/>
    </row>
    <row r="623" ht="12">
      <c r="A623" s="11"/>
    </row>
    <row r="624" ht="12">
      <c r="A624" s="11"/>
    </row>
    <row r="625" ht="12">
      <c r="A625" s="11"/>
    </row>
    <row r="626" ht="12">
      <c r="A626" s="11"/>
    </row>
    <row r="627" ht="12">
      <c r="A627" s="11"/>
    </row>
    <row r="628" ht="12">
      <c r="A628" s="11"/>
    </row>
    <row r="629" ht="12">
      <c r="A629" s="11"/>
    </row>
    <row r="630" ht="12">
      <c r="A630" s="11"/>
    </row>
    <row r="631" ht="12">
      <c r="A631" s="11"/>
    </row>
    <row r="632" ht="12">
      <c r="A632" s="11"/>
    </row>
    <row r="633" ht="12">
      <c r="A633" s="11"/>
    </row>
    <row r="634" ht="12">
      <c r="A634" s="11"/>
    </row>
    <row r="635" ht="12">
      <c r="A635" s="11"/>
    </row>
    <row r="636" ht="12">
      <c r="A636" s="11"/>
    </row>
    <row r="637" ht="12">
      <c r="A637" s="11"/>
    </row>
    <row r="638" ht="12">
      <c r="A638" s="11"/>
    </row>
    <row r="639" ht="12">
      <c r="A639" s="11"/>
    </row>
    <row r="640" ht="12">
      <c r="A640" s="11"/>
    </row>
    <row r="641" ht="12">
      <c r="A641" s="11"/>
    </row>
    <row r="642" ht="12">
      <c r="A642" s="11"/>
    </row>
    <row r="643" ht="12">
      <c r="A643" s="11"/>
    </row>
    <row r="644" ht="12">
      <c r="A644" s="11"/>
    </row>
    <row r="645" ht="12">
      <c r="A645" s="11"/>
    </row>
    <row r="646" ht="12">
      <c r="A646" s="11"/>
    </row>
    <row r="647" ht="12">
      <c r="A647" s="11"/>
    </row>
    <row r="648" ht="12">
      <c r="A648" s="11"/>
    </row>
    <row r="649" ht="12">
      <c r="A649" s="11"/>
    </row>
    <row r="650" ht="12">
      <c r="A650" s="11"/>
    </row>
    <row r="651" ht="12">
      <c r="A651" s="11"/>
    </row>
    <row r="652" ht="12">
      <c r="A652" s="11"/>
    </row>
    <row r="653" ht="12">
      <c r="A653" s="11"/>
    </row>
    <row r="654" ht="12">
      <c r="A654" s="11"/>
    </row>
    <row r="655" ht="12">
      <c r="A655" s="11"/>
    </row>
    <row r="656" ht="12">
      <c r="A656" s="11"/>
    </row>
    <row r="657" ht="12">
      <c r="A657" s="11"/>
    </row>
    <row r="658" ht="12">
      <c r="A658" s="11"/>
    </row>
    <row r="659" ht="12">
      <c r="A659" s="11"/>
    </row>
    <row r="660" ht="12">
      <c r="A660" s="11"/>
    </row>
    <row r="661" ht="12">
      <c r="A661" s="11"/>
    </row>
    <row r="662" ht="12">
      <c r="A662" s="11"/>
    </row>
    <row r="663" ht="12">
      <c r="A663" s="11"/>
    </row>
    <row r="664" ht="12">
      <c r="A664" s="11"/>
    </row>
    <row r="665" ht="12">
      <c r="A665" s="11"/>
    </row>
    <row r="666" ht="12">
      <c r="A666" s="11"/>
    </row>
    <row r="667" ht="12">
      <c r="A667" s="11"/>
    </row>
    <row r="668" ht="12">
      <c r="A668" s="11"/>
    </row>
    <row r="669" ht="12">
      <c r="A669" s="11"/>
    </row>
    <row r="670" ht="12">
      <c r="A670" s="11"/>
    </row>
    <row r="671" ht="12">
      <c r="A671" s="11"/>
    </row>
    <row r="672" ht="12">
      <c r="A672" s="11"/>
    </row>
    <row r="673" ht="12">
      <c r="A673" s="11"/>
    </row>
    <row r="674" ht="12">
      <c r="A674" s="11"/>
    </row>
    <row r="675" ht="12">
      <c r="A675" s="11"/>
    </row>
    <row r="676" ht="12">
      <c r="A676" s="11"/>
    </row>
    <row r="677" ht="12">
      <c r="A677" s="11"/>
    </row>
    <row r="678" ht="12">
      <c r="A678" s="11"/>
    </row>
    <row r="679" ht="12">
      <c r="A679" s="11"/>
    </row>
    <row r="680" ht="12">
      <c r="A680" s="11"/>
    </row>
    <row r="681" ht="12">
      <c r="A681" s="11"/>
    </row>
    <row r="682" ht="12">
      <c r="A682" s="11"/>
    </row>
    <row r="683" ht="12">
      <c r="A683" s="11"/>
    </row>
    <row r="684" ht="12">
      <c r="A684" s="11"/>
    </row>
    <row r="685" ht="12">
      <c r="A685" s="11"/>
    </row>
    <row r="686" ht="12">
      <c r="A686" s="11"/>
    </row>
    <row r="687" ht="12">
      <c r="A687" s="11"/>
    </row>
    <row r="688" ht="12">
      <c r="A688" s="11"/>
    </row>
    <row r="689" ht="12">
      <c r="A689" s="11"/>
    </row>
    <row r="690" ht="12">
      <c r="A690" s="11"/>
    </row>
    <row r="691" ht="12">
      <c r="A691" s="11"/>
    </row>
    <row r="692" ht="12">
      <c r="A692" s="11"/>
    </row>
    <row r="693" ht="12">
      <c r="A693" s="11"/>
    </row>
    <row r="694" ht="12">
      <c r="A694" s="11"/>
    </row>
    <row r="695" ht="12">
      <c r="A695" s="11"/>
    </row>
    <row r="696" ht="12">
      <c r="A696" s="11"/>
    </row>
    <row r="697" ht="12">
      <c r="A697" s="11"/>
    </row>
    <row r="698" ht="12">
      <c r="A698" s="11"/>
    </row>
    <row r="699" ht="12">
      <c r="A699" s="11"/>
    </row>
    <row r="700" ht="12">
      <c r="A700" s="11"/>
    </row>
    <row r="701" ht="12">
      <c r="A701" s="11"/>
    </row>
    <row r="702" ht="12">
      <c r="A702" s="11"/>
    </row>
    <row r="703" ht="12">
      <c r="A703" s="11"/>
    </row>
    <row r="704" ht="12">
      <c r="A704" s="11"/>
    </row>
    <row r="705" ht="12">
      <c r="A705" s="11"/>
    </row>
    <row r="706" ht="12">
      <c r="A706" s="11"/>
    </row>
    <row r="707" ht="12">
      <c r="A707" s="11"/>
    </row>
    <row r="708" ht="12">
      <c r="A708" s="11"/>
    </row>
    <row r="709" ht="12">
      <c r="A709" s="11"/>
    </row>
    <row r="710" ht="12">
      <c r="A710" s="11"/>
    </row>
    <row r="711" ht="12">
      <c r="A711" s="11"/>
    </row>
    <row r="712" ht="12">
      <c r="A712" s="11"/>
    </row>
    <row r="713" ht="12">
      <c r="A713" s="11"/>
    </row>
    <row r="714" ht="12">
      <c r="A714" s="11"/>
    </row>
    <row r="715" ht="12">
      <c r="A715" s="11"/>
    </row>
    <row r="716" ht="12">
      <c r="A716" s="11"/>
    </row>
    <row r="717" ht="12">
      <c r="A717" s="11"/>
    </row>
    <row r="718" ht="12">
      <c r="A718" s="11"/>
    </row>
    <row r="719" ht="12">
      <c r="A719" s="11"/>
    </row>
    <row r="720" ht="12">
      <c r="A720" s="11"/>
    </row>
    <row r="721" ht="12">
      <c r="A721" s="11"/>
    </row>
    <row r="722" ht="12">
      <c r="A722" s="11"/>
    </row>
    <row r="723" ht="12">
      <c r="A723" s="11"/>
    </row>
    <row r="724" ht="12">
      <c r="A724" s="11"/>
    </row>
    <row r="725" ht="12">
      <c r="A725" s="11"/>
    </row>
    <row r="726" ht="12">
      <c r="A726" s="11"/>
    </row>
    <row r="727" ht="12">
      <c r="A727" s="11"/>
    </row>
    <row r="728" ht="12">
      <c r="A728" s="11"/>
    </row>
    <row r="729" ht="12">
      <c r="A729" s="11"/>
    </row>
    <row r="730" ht="12">
      <c r="A730" s="11"/>
    </row>
    <row r="731" ht="12">
      <c r="A731" s="11"/>
    </row>
    <row r="732" ht="12">
      <c r="A732" s="11"/>
    </row>
    <row r="733" ht="12">
      <c r="A733" s="11"/>
    </row>
    <row r="734" ht="12">
      <c r="A734" s="11"/>
    </row>
    <row r="735" ht="12">
      <c r="A735" s="11"/>
    </row>
    <row r="736" ht="12">
      <c r="A736" s="11"/>
    </row>
    <row r="737" ht="12">
      <c r="A737" s="11"/>
    </row>
    <row r="738" ht="12">
      <c r="A738" s="11"/>
    </row>
    <row r="739" ht="12">
      <c r="A739" s="11"/>
    </row>
    <row r="740" ht="12">
      <c r="A740" s="11"/>
    </row>
    <row r="741" ht="12">
      <c r="A741" s="11"/>
    </row>
    <row r="742" ht="12">
      <c r="A742" s="11"/>
    </row>
    <row r="743" ht="12">
      <c r="A743" s="11"/>
    </row>
    <row r="744" ht="12">
      <c r="A744" s="11"/>
    </row>
    <row r="745" ht="12">
      <c r="A745" s="11"/>
    </row>
    <row r="746" ht="12">
      <c r="A746" s="11"/>
    </row>
    <row r="747" ht="12">
      <c r="A747" s="11"/>
    </row>
    <row r="748" ht="12">
      <c r="A748" s="11"/>
    </row>
    <row r="749" ht="12">
      <c r="A749" s="11"/>
    </row>
    <row r="750" ht="12">
      <c r="A750" s="11"/>
    </row>
    <row r="751" ht="12">
      <c r="A751" s="11"/>
    </row>
    <row r="752" ht="12">
      <c r="A752" s="11"/>
    </row>
    <row r="753" ht="12">
      <c r="A753" s="11"/>
    </row>
    <row r="754" ht="12">
      <c r="A754" s="11"/>
    </row>
    <row r="755" ht="12">
      <c r="A755" s="11"/>
    </row>
    <row r="756" ht="12">
      <c r="A756" s="11"/>
    </row>
    <row r="757" ht="12">
      <c r="A757" s="11"/>
    </row>
    <row r="758" ht="12">
      <c r="A758" s="11"/>
    </row>
    <row r="759" ht="12">
      <c r="A759" s="11"/>
    </row>
    <row r="760" ht="12">
      <c r="A760" s="11"/>
    </row>
    <row r="761" ht="12">
      <c r="A761" s="11"/>
    </row>
    <row r="762" ht="12">
      <c r="A762" s="11"/>
    </row>
    <row r="763" ht="12">
      <c r="A763" s="11"/>
    </row>
    <row r="764" ht="12">
      <c r="A764" s="11"/>
    </row>
    <row r="765" ht="12">
      <c r="A765" s="11"/>
    </row>
    <row r="766" ht="12">
      <c r="A766" s="11"/>
    </row>
    <row r="767" ht="12">
      <c r="A767" s="11"/>
    </row>
    <row r="768" ht="12">
      <c r="A768" s="11"/>
    </row>
  </sheetData>
  <printOptions/>
  <pageMargins left="0" right="0" top="0" bottom="0" header="0.5" footer="0.5"/>
  <pageSetup fitToHeight="15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11" customWidth="1"/>
    <col min="2" max="2" width="20.7109375" style="11" customWidth="1"/>
    <col min="3" max="5" width="20.7109375" style="13" customWidth="1"/>
    <col min="6" max="6" width="20.7109375" style="11" customWidth="1"/>
    <col min="7" max="16384" width="9.140625" style="11" customWidth="1"/>
  </cols>
  <sheetData>
    <row r="1" spans="1:6" ht="12">
      <c r="A1" s="18" t="s">
        <v>270</v>
      </c>
      <c r="B1" s="18"/>
      <c r="C1" s="4"/>
      <c r="D1" s="4"/>
      <c r="E1" s="4"/>
      <c r="F1" s="18"/>
    </row>
    <row r="3" spans="2:6" ht="12">
      <c r="B3" s="4" t="s">
        <v>304</v>
      </c>
      <c r="C3" s="1" t="s">
        <v>271</v>
      </c>
      <c r="D3" s="1" t="s">
        <v>271</v>
      </c>
      <c r="E3" s="22"/>
      <c r="F3" s="12" t="s">
        <v>157</v>
      </c>
    </row>
    <row r="4" spans="1:6" ht="12">
      <c r="A4" s="12"/>
      <c r="B4" s="1" t="s">
        <v>166</v>
      </c>
      <c r="C4" s="1" t="s">
        <v>272</v>
      </c>
      <c r="D4" s="1" t="s">
        <v>320</v>
      </c>
      <c r="E4" s="1" t="s">
        <v>271</v>
      </c>
      <c r="F4" s="12" t="s">
        <v>273</v>
      </c>
    </row>
    <row r="5" spans="1:6" ht="12">
      <c r="A5" s="12"/>
      <c r="B5" s="11" t="s">
        <v>265</v>
      </c>
      <c r="C5" s="1" t="s">
        <v>162</v>
      </c>
      <c r="D5" s="1" t="s">
        <v>319</v>
      </c>
      <c r="E5" s="1" t="s">
        <v>163</v>
      </c>
      <c r="F5" s="12" t="s">
        <v>274</v>
      </c>
    </row>
    <row r="6" ht="12">
      <c r="B6" s="13"/>
    </row>
    <row r="7" spans="1:6" ht="12">
      <c r="A7" s="11" t="s">
        <v>173</v>
      </c>
      <c r="B7" s="13">
        <f>SUM(C7:F7)</f>
        <v>24179698</v>
      </c>
      <c r="C7" s="13">
        <v>395350</v>
      </c>
      <c r="D7" s="13">
        <v>3643632</v>
      </c>
      <c r="E7" s="13">
        <v>1055073</v>
      </c>
      <c r="F7" s="28">
        <v>19085643</v>
      </c>
    </row>
    <row r="8" spans="1:6" ht="12">
      <c r="A8" s="11" t="s">
        <v>174</v>
      </c>
      <c r="B8" s="13">
        <f aca="true" t="shared" si="0" ref="B8:B58">SUM(C8:F8)</f>
        <v>2462924</v>
      </c>
      <c r="C8" s="13">
        <v>40270</v>
      </c>
      <c r="D8" s="13">
        <v>371137</v>
      </c>
      <c r="E8" s="13">
        <v>107469</v>
      </c>
      <c r="F8" s="28">
        <v>1944048</v>
      </c>
    </row>
    <row r="9" spans="1:6" ht="12">
      <c r="A9" s="11" t="s">
        <v>175</v>
      </c>
      <c r="B9" s="13">
        <f t="shared" si="0"/>
        <v>24109239</v>
      </c>
      <c r="C9" s="13">
        <v>394198</v>
      </c>
      <c r="D9" s="13">
        <v>3633014</v>
      </c>
      <c r="E9" s="13">
        <v>1051999</v>
      </c>
      <c r="F9" s="28">
        <v>19030028</v>
      </c>
    </row>
    <row r="10" spans="1:6" ht="12">
      <c r="A10" s="11" t="s">
        <v>176</v>
      </c>
      <c r="B10" s="13">
        <f t="shared" si="0"/>
        <v>14108936</v>
      </c>
      <c r="C10" s="13">
        <v>230688</v>
      </c>
      <c r="D10" s="13">
        <v>2126071</v>
      </c>
      <c r="E10" s="13">
        <v>615638</v>
      </c>
      <c r="F10" s="28">
        <v>11136539</v>
      </c>
    </row>
    <row r="11" spans="1:6" ht="12">
      <c r="A11" s="11" t="s">
        <v>177</v>
      </c>
      <c r="B11" s="13">
        <f t="shared" si="0"/>
        <v>140118941</v>
      </c>
      <c r="C11" s="13">
        <v>2291015</v>
      </c>
      <c r="D11" s="13">
        <v>21114481</v>
      </c>
      <c r="E11" s="13">
        <v>6114044</v>
      </c>
      <c r="F11" s="28">
        <v>110599401</v>
      </c>
    </row>
    <row r="12" spans="1:6" ht="12">
      <c r="A12" s="11" t="s">
        <v>178</v>
      </c>
      <c r="B12" s="13">
        <f t="shared" si="0"/>
        <v>12777050</v>
      </c>
      <c r="C12" s="13">
        <v>208912</v>
      </c>
      <c r="D12" s="13">
        <v>1925369</v>
      </c>
      <c r="E12" s="13">
        <v>557522</v>
      </c>
      <c r="F12" s="28">
        <v>10085247</v>
      </c>
    </row>
    <row r="13" spans="1:6" ht="12">
      <c r="A13" s="11" t="s">
        <v>179</v>
      </c>
      <c r="B13" s="13">
        <f t="shared" si="0"/>
        <v>8348819</v>
      </c>
      <c r="C13" s="13">
        <v>136507</v>
      </c>
      <c r="D13" s="13">
        <v>1258081</v>
      </c>
      <c r="E13" s="13">
        <v>364298</v>
      </c>
      <c r="F13" s="28">
        <v>6589933</v>
      </c>
    </row>
    <row r="14" spans="1:6" ht="12">
      <c r="A14" s="11" t="s">
        <v>180</v>
      </c>
      <c r="B14" s="13">
        <f t="shared" si="0"/>
        <v>2324302</v>
      </c>
      <c r="C14" s="13">
        <v>38004</v>
      </c>
      <c r="D14" s="13">
        <v>350248</v>
      </c>
      <c r="E14" s="13">
        <v>101420</v>
      </c>
      <c r="F14" s="28">
        <v>1834630</v>
      </c>
    </row>
    <row r="15" spans="1:6" ht="12">
      <c r="A15" s="11" t="s">
        <v>252</v>
      </c>
      <c r="B15" s="13">
        <f t="shared" si="0"/>
        <v>2004896</v>
      </c>
      <c r="C15" s="13">
        <v>32781</v>
      </c>
      <c r="D15" s="13">
        <v>302118</v>
      </c>
      <c r="E15" s="13">
        <v>87483</v>
      </c>
      <c r="F15" s="28">
        <v>1582514</v>
      </c>
    </row>
    <row r="16" spans="1:6" ht="12">
      <c r="A16" s="11" t="s">
        <v>182</v>
      </c>
      <c r="B16" s="13">
        <f t="shared" si="0"/>
        <v>60657099</v>
      </c>
      <c r="C16" s="13">
        <v>991774</v>
      </c>
      <c r="D16" s="13">
        <v>9140400</v>
      </c>
      <c r="E16" s="13">
        <v>2646753</v>
      </c>
      <c r="F16" s="28">
        <v>47878172</v>
      </c>
    </row>
    <row r="17" spans="1:6" ht="12">
      <c r="A17" s="11" t="s">
        <v>183</v>
      </c>
      <c r="B17" s="13">
        <f t="shared" si="0"/>
        <v>39040010</v>
      </c>
      <c r="C17" s="13">
        <v>638324</v>
      </c>
      <c r="D17" s="13">
        <v>5882927</v>
      </c>
      <c r="E17" s="13">
        <v>1703497</v>
      </c>
      <c r="F17" s="28">
        <v>30815262</v>
      </c>
    </row>
    <row r="18" spans="1:6" ht="12">
      <c r="A18" s="11" t="s">
        <v>184</v>
      </c>
      <c r="B18" s="13">
        <f t="shared" si="0"/>
        <v>4607295</v>
      </c>
      <c r="C18" s="13">
        <v>75332</v>
      </c>
      <c r="D18" s="13">
        <v>694272</v>
      </c>
      <c r="E18" s="13">
        <v>201037</v>
      </c>
      <c r="F18" s="28">
        <v>3636654</v>
      </c>
    </row>
    <row r="19" spans="1:6" ht="12">
      <c r="A19" s="11" t="s">
        <v>185</v>
      </c>
      <c r="B19" s="13">
        <f t="shared" si="0"/>
        <v>6208409</v>
      </c>
      <c r="C19" s="13">
        <v>101511</v>
      </c>
      <c r="D19" s="13">
        <v>935543</v>
      </c>
      <c r="E19" s="13">
        <v>270902</v>
      </c>
      <c r="F19" s="28">
        <v>4900453</v>
      </c>
    </row>
    <row r="20" spans="1:6" ht="12">
      <c r="A20" s="11" t="s">
        <v>186</v>
      </c>
      <c r="B20" s="13">
        <f t="shared" si="0"/>
        <v>44098996</v>
      </c>
      <c r="C20" s="13">
        <v>721041</v>
      </c>
      <c r="D20" s="13">
        <v>6645265</v>
      </c>
      <c r="E20" s="13">
        <v>1924245</v>
      </c>
      <c r="F20" s="28">
        <v>34808445</v>
      </c>
    </row>
    <row r="21" spans="1:6" ht="12">
      <c r="A21" s="11" t="s">
        <v>187</v>
      </c>
      <c r="B21" s="13">
        <f t="shared" si="0"/>
        <v>21679660</v>
      </c>
      <c r="C21" s="13">
        <v>354473</v>
      </c>
      <c r="D21" s="13">
        <v>3266902</v>
      </c>
      <c r="E21" s="13">
        <v>945985</v>
      </c>
      <c r="F21" s="28">
        <v>17112300</v>
      </c>
    </row>
    <row r="22" spans="1:6" ht="12">
      <c r="A22" s="11" t="s">
        <v>188</v>
      </c>
      <c r="B22" s="13">
        <f t="shared" si="0"/>
        <v>10586303</v>
      </c>
      <c r="C22" s="13">
        <v>173092</v>
      </c>
      <c r="D22" s="13">
        <v>1595247</v>
      </c>
      <c r="E22" s="13">
        <v>461929</v>
      </c>
      <c r="F22" s="28">
        <v>8356035</v>
      </c>
    </row>
    <row r="23" spans="1:6" ht="12">
      <c r="A23" s="11" t="s">
        <v>189</v>
      </c>
      <c r="B23" s="13">
        <f t="shared" si="0"/>
        <v>10453641</v>
      </c>
      <c r="C23" s="13">
        <v>170922</v>
      </c>
      <c r="D23" s="13">
        <v>1575257</v>
      </c>
      <c r="E23" s="13">
        <v>456141</v>
      </c>
      <c r="F23" s="28">
        <v>8251321</v>
      </c>
    </row>
    <row r="24" spans="1:6" ht="12">
      <c r="A24" s="11" t="s">
        <v>190</v>
      </c>
      <c r="B24" s="13">
        <f t="shared" si="0"/>
        <v>21115994</v>
      </c>
      <c r="C24" s="13">
        <v>345257</v>
      </c>
      <c r="D24" s="13">
        <v>3181963</v>
      </c>
      <c r="E24" s="13">
        <v>921390</v>
      </c>
      <c r="F24" s="28">
        <v>16667384</v>
      </c>
    </row>
    <row r="25" spans="1:6" ht="12">
      <c r="A25" s="11" t="s">
        <v>191</v>
      </c>
      <c r="B25" s="13">
        <f t="shared" si="0"/>
        <v>29952478</v>
      </c>
      <c r="C25" s="13">
        <v>489738</v>
      </c>
      <c r="D25" s="13">
        <v>4513530</v>
      </c>
      <c r="E25" s="13">
        <v>1306967</v>
      </c>
      <c r="F25" s="28">
        <v>23642243</v>
      </c>
    </row>
    <row r="26" spans="1:6" ht="12">
      <c r="A26" s="11" t="s">
        <v>192</v>
      </c>
      <c r="B26" s="13">
        <f t="shared" si="0"/>
        <v>4453264</v>
      </c>
      <c r="C26" s="13">
        <v>72813</v>
      </c>
      <c r="D26" s="13">
        <v>671061</v>
      </c>
      <c r="E26" s="13">
        <v>194317</v>
      </c>
      <c r="F26" s="28">
        <v>3515073</v>
      </c>
    </row>
    <row r="27" spans="1:6" ht="12">
      <c r="A27" s="11" t="s">
        <v>193</v>
      </c>
      <c r="B27" s="13">
        <f t="shared" si="0"/>
        <v>15597557</v>
      </c>
      <c r="C27" s="13">
        <v>255027</v>
      </c>
      <c r="D27" s="13">
        <v>2350391</v>
      </c>
      <c r="E27" s="13">
        <v>680594</v>
      </c>
      <c r="F27" s="28">
        <v>12311545</v>
      </c>
    </row>
    <row r="28" spans="1:6" ht="12">
      <c r="A28" s="11" t="s">
        <v>194</v>
      </c>
      <c r="B28" s="13">
        <f t="shared" si="0"/>
        <v>15944808</v>
      </c>
      <c r="C28" s="13">
        <v>260705</v>
      </c>
      <c r="D28" s="13">
        <v>2402719</v>
      </c>
      <c r="E28" s="13">
        <v>695746</v>
      </c>
      <c r="F28" s="28">
        <v>12585638</v>
      </c>
    </row>
    <row r="29" spans="1:6" ht="12">
      <c r="A29" s="11" t="s">
        <v>195</v>
      </c>
      <c r="B29" s="13">
        <f t="shared" si="0"/>
        <v>33442537</v>
      </c>
      <c r="C29" s="13">
        <v>546802</v>
      </c>
      <c r="D29" s="13">
        <v>5039446</v>
      </c>
      <c r="E29" s="13">
        <v>1459254</v>
      </c>
      <c r="F29" s="28">
        <v>26397035</v>
      </c>
    </row>
    <row r="30" spans="1:6" ht="12">
      <c r="A30" s="11" t="s">
        <v>196</v>
      </c>
      <c r="B30" s="13">
        <f t="shared" si="0"/>
        <v>15567676</v>
      </c>
      <c r="C30" s="13">
        <v>254540</v>
      </c>
      <c r="D30" s="13">
        <v>2345888</v>
      </c>
      <c r="E30" s="13">
        <v>679290</v>
      </c>
      <c r="F30" s="28">
        <v>12287958</v>
      </c>
    </row>
    <row r="31" spans="1:6" ht="12">
      <c r="A31" s="11" t="s">
        <v>197</v>
      </c>
      <c r="B31" s="13">
        <f t="shared" si="0"/>
        <v>19769390</v>
      </c>
      <c r="C31" s="13">
        <v>323240</v>
      </c>
      <c r="D31" s="13">
        <v>2979043</v>
      </c>
      <c r="E31" s="13">
        <v>862631</v>
      </c>
      <c r="F31" s="28">
        <v>15604476</v>
      </c>
    </row>
    <row r="32" spans="1:6" ht="12">
      <c r="A32" s="11" t="s">
        <v>198</v>
      </c>
      <c r="B32" s="13">
        <f t="shared" si="0"/>
        <v>21742006</v>
      </c>
      <c r="C32" s="13">
        <v>355493</v>
      </c>
      <c r="D32" s="13">
        <v>3276297</v>
      </c>
      <c r="E32" s="13">
        <v>948705</v>
      </c>
      <c r="F32" s="28">
        <v>17161511</v>
      </c>
    </row>
    <row r="33" spans="1:6" ht="12">
      <c r="A33" s="11" t="s">
        <v>199</v>
      </c>
      <c r="B33" s="13">
        <f t="shared" si="0"/>
        <v>3618207</v>
      </c>
      <c r="C33" s="13">
        <v>59159</v>
      </c>
      <c r="D33" s="13">
        <v>545226</v>
      </c>
      <c r="E33" s="13">
        <v>157879</v>
      </c>
      <c r="F33" s="28">
        <v>2855943</v>
      </c>
    </row>
    <row r="34" spans="1:6" ht="12">
      <c r="A34" s="11" t="s">
        <v>200</v>
      </c>
      <c r="B34" s="13">
        <f t="shared" si="0"/>
        <v>6730023</v>
      </c>
      <c r="C34" s="13">
        <v>110039</v>
      </c>
      <c r="D34" s="13">
        <v>1014145</v>
      </c>
      <c r="E34" s="13">
        <v>293662</v>
      </c>
      <c r="F34" s="28">
        <v>5312177</v>
      </c>
    </row>
    <row r="35" spans="1:6" ht="12">
      <c r="A35" s="11" t="s">
        <v>201</v>
      </c>
      <c r="B35" s="13">
        <f t="shared" si="0"/>
        <v>5872758</v>
      </c>
      <c r="C35" s="13">
        <v>96022</v>
      </c>
      <c r="D35" s="13">
        <v>884964</v>
      </c>
      <c r="E35" s="13">
        <v>256256</v>
      </c>
      <c r="F35" s="28">
        <v>4635516</v>
      </c>
    </row>
    <row r="36" spans="1:6" ht="12">
      <c r="A36" s="11" t="s">
        <v>202</v>
      </c>
      <c r="B36" s="13">
        <f t="shared" si="0"/>
        <v>2889507</v>
      </c>
      <c r="C36" s="13">
        <v>47245</v>
      </c>
      <c r="D36" s="13">
        <v>435418</v>
      </c>
      <c r="E36" s="13">
        <v>126083</v>
      </c>
      <c r="F36" s="28">
        <v>2280761</v>
      </c>
    </row>
    <row r="37" spans="1:6" ht="12">
      <c r="A37" s="11" t="s">
        <v>203</v>
      </c>
      <c r="B37" s="13">
        <f t="shared" si="0"/>
        <v>22018871</v>
      </c>
      <c r="C37" s="13">
        <v>360020</v>
      </c>
      <c r="D37" s="13">
        <v>3318017</v>
      </c>
      <c r="E37" s="13">
        <v>960786</v>
      </c>
      <c r="F37" s="28">
        <v>17380048</v>
      </c>
    </row>
    <row r="38" spans="1:6" ht="12">
      <c r="A38" s="11" t="s">
        <v>204</v>
      </c>
      <c r="B38" s="13">
        <f t="shared" si="0"/>
        <v>11004633</v>
      </c>
      <c r="C38" s="13">
        <v>179931</v>
      </c>
      <c r="D38" s="13">
        <v>1658285</v>
      </c>
      <c r="E38" s="13">
        <v>480183</v>
      </c>
      <c r="F38" s="28">
        <v>8686234</v>
      </c>
    </row>
    <row r="39" spans="1:6" ht="12">
      <c r="A39" s="11" t="s">
        <v>205</v>
      </c>
      <c r="B39" s="13">
        <f t="shared" si="0"/>
        <v>65588289</v>
      </c>
      <c r="C39" s="13">
        <v>1072401</v>
      </c>
      <c r="D39" s="13">
        <v>9883480</v>
      </c>
      <c r="E39" s="13">
        <v>2861923</v>
      </c>
      <c r="F39" s="28">
        <v>51770485</v>
      </c>
    </row>
    <row r="40" spans="1:6" ht="12">
      <c r="A40" s="11" t="s">
        <v>206</v>
      </c>
      <c r="B40" s="13">
        <f t="shared" si="0"/>
        <v>33654445</v>
      </c>
      <c r="C40" s="13">
        <v>550267</v>
      </c>
      <c r="D40" s="13">
        <v>5071378</v>
      </c>
      <c r="E40" s="13">
        <v>1468500</v>
      </c>
      <c r="F40" s="28">
        <v>26564300</v>
      </c>
    </row>
    <row r="41" spans="1:6" ht="12">
      <c r="A41" s="11" t="s">
        <v>207</v>
      </c>
      <c r="B41" s="13">
        <f t="shared" si="0"/>
        <v>2672494</v>
      </c>
      <c r="C41" s="13">
        <v>43697</v>
      </c>
      <c r="D41" s="13">
        <v>402717</v>
      </c>
      <c r="E41" s="13">
        <v>116613</v>
      </c>
      <c r="F41" s="28">
        <v>2109467</v>
      </c>
    </row>
    <row r="42" spans="1:6" ht="12">
      <c r="A42" s="11" t="s">
        <v>208</v>
      </c>
      <c r="B42" s="13">
        <f t="shared" si="0"/>
        <v>38966029</v>
      </c>
      <c r="C42" s="13">
        <v>637114</v>
      </c>
      <c r="D42" s="13">
        <v>5871779</v>
      </c>
      <c r="E42" s="13">
        <v>1700269</v>
      </c>
      <c r="F42" s="28">
        <v>30756867</v>
      </c>
    </row>
    <row r="43" spans="1:6" ht="12">
      <c r="A43" s="11" t="s">
        <v>209</v>
      </c>
      <c r="B43" s="13">
        <f t="shared" si="0"/>
        <v>17846736</v>
      </c>
      <c r="C43" s="13">
        <v>291803</v>
      </c>
      <c r="D43" s="13">
        <v>2689319</v>
      </c>
      <c r="E43" s="13">
        <v>778737</v>
      </c>
      <c r="F43" s="28">
        <v>14086877</v>
      </c>
    </row>
    <row r="44" spans="1:6" ht="12">
      <c r="A44" s="11" t="s">
        <v>210</v>
      </c>
      <c r="B44" s="13">
        <f t="shared" si="0"/>
        <v>12129731</v>
      </c>
      <c r="C44" s="13">
        <v>198327</v>
      </c>
      <c r="D44" s="13">
        <v>1827825</v>
      </c>
      <c r="E44" s="13">
        <v>529277</v>
      </c>
      <c r="F44" s="28">
        <v>9574302</v>
      </c>
    </row>
    <row r="45" spans="1:6" ht="12">
      <c r="A45" s="11" t="s">
        <v>211</v>
      </c>
      <c r="B45" s="13">
        <f t="shared" si="0"/>
        <v>37227367</v>
      </c>
      <c r="C45" s="13">
        <v>608687</v>
      </c>
      <c r="D45" s="13">
        <v>5609780</v>
      </c>
      <c r="E45" s="13">
        <v>1624404</v>
      </c>
      <c r="F45" s="28">
        <v>29384496</v>
      </c>
    </row>
    <row r="46" spans="1:6" ht="12">
      <c r="A46" s="11" t="s">
        <v>212</v>
      </c>
      <c r="B46" s="13">
        <f t="shared" si="0"/>
        <v>27153207</v>
      </c>
      <c r="C46" s="13">
        <v>443968</v>
      </c>
      <c r="D46" s="13">
        <v>4091709</v>
      </c>
      <c r="E46" s="13">
        <v>1184821</v>
      </c>
      <c r="F46" s="28">
        <v>21432709</v>
      </c>
    </row>
    <row r="47" spans="1:6" ht="12">
      <c r="A47" s="11" t="s">
        <v>213</v>
      </c>
      <c r="B47" s="13">
        <f t="shared" si="0"/>
        <v>3092883</v>
      </c>
      <c r="C47" s="13">
        <v>50570</v>
      </c>
      <c r="D47" s="13">
        <v>466066</v>
      </c>
      <c r="E47" s="13">
        <v>134957</v>
      </c>
      <c r="F47" s="28">
        <v>2441290</v>
      </c>
    </row>
    <row r="48" spans="1:6" ht="12">
      <c r="A48" s="11" t="s">
        <v>214</v>
      </c>
      <c r="B48" s="13">
        <f t="shared" si="0"/>
        <v>21216238</v>
      </c>
      <c r="C48" s="13">
        <v>346896</v>
      </c>
      <c r="D48" s="13">
        <v>3197069</v>
      </c>
      <c r="E48" s="13">
        <v>925763</v>
      </c>
      <c r="F48" s="28">
        <v>16746510</v>
      </c>
    </row>
    <row r="49" spans="1:6" ht="12">
      <c r="A49" s="11" t="s">
        <v>215</v>
      </c>
      <c r="B49" s="13">
        <f t="shared" si="0"/>
        <v>3698840</v>
      </c>
      <c r="C49" s="13">
        <v>60478</v>
      </c>
      <c r="D49" s="13">
        <v>557377</v>
      </c>
      <c r="E49" s="13">
        <v>161398</v>
      </c>
      <c r="F49" s="28">
        <v>2919587</v>
      </c>
    </row>
    <row r="50" spans="1:6" ht="12">
      <c r="A50" s="11" t="s">
        <v>216</v>
      </c>
      <c r="B50" s="13">
        <f t="shared" si="0"/>
        <v>24094711</v>
      </c>
      <c r="C50" s="13">
        <v>393960</v>
      </c>
      <c r="D50" s="13">
        <v>3630825</v>
      </c>
      <c r="E50" s="13">
        <v>1051364</v>
      </c>
      <c r="F50" s="28">
        <v>19018562</v>
      </c>
    </row>
    <row r="51" spans="1:6" ht="12">
      <c r="A51" s="11" t="s">
        <v>217</v>
      </c>
      <c r="B51" s="13">
        <f t="shared" si="0"/>
        <v>111802871</v>
      </c>
      <c r="C51" s="13">
        <v>1828033</v>
      </c>
      <c r="D51" s="13">
        <v>16847542</v>
      </c>
      <c r="E51" s="13">
        <v>4878481</v>
      </c>
      <c r="F51" s="28">
        <v>88248815</v>
      </c>
    </row>
    <row r="52" spans="1:6" ht="12">
      <c r="A52" s="11" t="s">
        <v>218</v>
      </c>
      <c r="B52" s="13">
        <f t="shared" si="0"/>
        <v>11746420</v>
      </c>
      <c r="C52" s="13">
        <v>192060</v>
      </c>
      <c r="D52" s="13">
        <v>1770064</v>
      </c>
      <c r="E52" s="13">
        <v>512551</v>
      </c>
      <c r="F52" s="28">
        <v>9271745</v>
      </c>
    </row>
    <row r="53" spans="1:6" ht="12">
      <c r="A53" s="11" t="s">
        <v>219</v>
      </c>
      <c r="B53" s="13">
        <f t="shared" si="0"/>
        <v>1924388</v>
      </c>
      <c r="C53" s="13">
        <v>31465</v>
      </c>
      <c r="D53" s="13">
        <v>289986</v>
      </c>
      <c r="E53" s="13">
        <v>83971</v>
      </c>
      <c r="F53" s="28">
        <v>1518966</v>
      </c>
    </row>
    <row r="54" spans="1:6" ht="12">
      <c r="A54" s="11" t="s">
        <v>220</v>
      </c>
      <c r="B54" s="13">
        <f t="shared" si="0"/>
        <v>22717260</v>
      </c>
      <c r="C54" s="13">
        <v>371439</v>
      </c>
      <c r="D54" s="13">
        <v>3423257</v>
      </c>
      <c r="E54" s="13">
        <v>991260</v>
      </c>
      <c r="F54" s="28">
        <v>17931304</v>
      </c>
    </row>
    <row r="55" spans="1:6" ht="12">
      <c r="A55" s="11" t="s">
        <v>221</v>
      </c>
      <c r="B55" s="13">
        <f t="shared" si="0"/>
        <v>19334643</v>
      </c>
      <c r="C55" s="13">
        <v>316131</v>
      </c>
      <c r="D55" s="13">
        <v>2913532</v>
      </c>
      <c r="E55" s="13">
        <v>843661</v>
      </c>
      <c r="F55" s="28">
        <v>15261319</v>
      </c>
    </row>
    <row r="56" spans="1:6" ht="12">
      <c r="A56" s="11" t="s">
        <v>222</v>
      </c>
      <c r="B56" s="13">
        <f t="shared" si="0"/>
        <v>8585481</v>
      </c>
      <c r="C56" s="13">
        <v>140377</v>
      </c>
      <c r="D56" s="13">
        <v>1293744</v>
      </c>
      <c r="E56" s="13">
        <v>374625</v>
      </c>
      <c r="F56" s="28">
        <v>6776735</v>
      </c>
    </row>
    <row r="57" spans="1:6" ht="12">
      <c r="A57" s="11" t="s">
        <v>223</v>
      </c>
      <c r="B57" s="13">
        <f t="shared" si="0"/>
        <v>17270415</v>
      </c>
      <c r="C57" s="13">
        <v>282380</v>
      </c>
      <c r="D57" s="13">
        <v>2602474</v>
      </c>
      <c r="E57" s="13">
        <v>753589</v>
      </c>
      <c r="F57" s="28">
        <v>13631972</v>
      </c>
    </row>
    <row r="58" spans="1:6" ht="12">
      <c r="A58" s="11" t="s">
        <v>224</v>
      </c>
      <c r="B58" s="13">
        <f t="shared" si="0"/>
        <v>1940145</v>
      </c>
      <c r="C58" s="13">
        <v>31722</v>
      </c>
      <c r="D58" s="13">
        <v>292360</v>
      </c>
      <c r="E58" s="13">
        <v>84658</v>
      </c>
      <c r="F58" s="28">
        <v>1531405</v>
      </c>
    </row>
    <row r="60" spans="1:6" ht="12">
      <c r="A60" s="11" t="s">
        <v>245</v>
      </c>
      <c r="B60" s="28">
        <f>SUM(B7:B59)</f>
        <v>1140148520</v>
      </c>
      <c r="C60" s="28">
        <f>SUM(C7:C59)</f>
        <v>18642000</v>
      </c>
      <c r="D60" s="28">
        <f>SUM(D7:D59)</f>
        <v>171808640</v>
      </c>
      <c r="E60" s="28">
        <f>SUM(E7:E59)</f>
        <v>49750000</v>
      </c>
      <c r="F60" s="28">
        <f>SUM(F7:F59)</f>
        <v>899947880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9"/>
  <sheetViews>
    <sheetView workbookViewId="0" topLeftCell="A1">
      <selection activeCell="A9" sqref="A9"/>
    </sheetView>
  </sheetViews>
  <sheetFormatPr defaultColWidth="11.421875" defaultRowHeight="12.75"/>
  <cols>
    <col min="1" max="1" width="51.140625" style="31" customWidth="1"/>
    <col min="2" max="2" width="20.7109375" style="2" customWidth="1"/>
    <col min="3" max="7" width="20.7109375" style="31" customWidth="1"/>
    <col min="8" max="8" width="20.7109375" style="31" hidden="1" customWidth="1"/>
    <col min="9" max="9" width="0" style="31" hidden="1" customWidth="1"/>
    <col min="10" max="16384" width="9.140625" style="31" customWidth="1"/>
  </cols>
  <sheetData>
    <row r="2" spans="1:8" ht="12">
      <c r="A2" s="18" t="s">
        <v>398</v>
      </c>
      <c r="B2" s="4"/>
      <c r="C2" s="18"/>
      <c r="D2" s="18"/>
      <c r="E2" s="18"/>
      <c r="F2" s="18"/>
      <c r="G2" s="18"/>
      <c r="H2" s="18"/>
    </row>
    <row r="4" spans="6:7" ht="12">
      <c r="F4" s="1" t="s">
        <v>399</v>
      </c>
      <c r="G4" s="1" t="s">
        <v>399</v>
      </c>
    </row>
    <row r="5" spans="2:8" ht="12">
      <c r="B5" s="1" t="s">
        <v>399</v>
      </c>
      <c r="C5" s="1" t="s">
        <v>399</v>
      </c>
      <c r="D5" s="1" t="s">
        <v>399</v>
      </c>
      <c r="E5" s="1" t="s">
        <v>401</v>
      </c>
      <c r="F5" s="1" t="s">
        <v>271</v>
      </c>
      <c r="G5" s="1" t="s">
        <v>275</v>
      </c>
      <c r="H5" s="1" t="s">
        <v>253</v>
      </c>
    </row>
    <row r="6" spans="1:8" s="10" customFormat="1" ht="15">
      <c r="A6" s="8" t="s">
        <v>226</v>
      </c>
      <c r="B6" s="9" t="s">
        <v>276</v>
      </c>
      <c r="C6" s="9" t="s">
        <v>277</v>
      </c>
      <c r="D6" s="9" t="s">
        <v>278</v>
      </c>
      <c r="E6" s="8" t="s">
        <v>166</v>
      </c>
      <c r="F6" s="9" t="s">
        <v>279</v>
      </c>
      <c r="G6" s="9" t="s">
        <v>171</v>
      </c>
      <c r="H6" s="9" t="s">
        <v>259</v>
      </c>
    </row>
    <row r="7" spans="3:8" ht="12">
      <c r="C7" s="2"/>
      <c r="D7" s="2"/>
      <c r="E7" s="2"/>
      <c r="F7" s="1"/>
      <c r="G7" s="1"/>
      <c r="H7" s="2"/>
    </row>
    <row r="8" spans="1:8" ht="12">
      <c r="A8" s="12" t="s">
        <v>229</v>
      </c>
      <c r="B8" s="42"/>
      <c r="C8" s="2"/>
      <c r="D8" s="2"/>
      <c r="E8" s="2"/>
      <c r="F8" s="2"/>
      <c r="G8" s="2"/>
      <c r="H8" s="2"/>
    </row>
    <row r="9" spans="1:9" ht="12">
      <c r="A9" s="31" t="s">
        <v>230</v>
      </c>
      <c r="B9" s="42">
        <v>417</v>
      </c>
      <c r="C9" s="2">
        <v>20000</v>
      </c>
      <c r="D9" s="2">
        <f>E9-C9</f>
        <v>12162</v>
      </c>
      <c r="E9" s="2">
        <v>32162</v>
      </c>
      <c r="F9" s="2">
        <f>'TRIBAL EARMARK'!C10</f>
        <v>725</v>
      </c>
      <c r="G9" s="2">
        <f>IF(F9&lt;&gt;"",E9-F9,"")</f>
        <v>31437</v>
      </c>
      <c r="H9" s="2">
        <f>IF(E9&lt;&gt;"",E9,"")</f>
        <v>32162</v>
      </c>
      <c r="I9" s="31">
        <f>IF(H9=E9,0,"****")</f>
        <v>0</v>
      </c>
    </row>
    <row r="10" spans="1:9" ht="12">
      <c r="A10" s="12" t="s">
        <v>231</v>
      </c>
      <c r="B10" s="42"/>
      <c r="C10" s="2"/>
      <c r="D10" s="2"/>
      <c r="E10" s="2"/>
      <c r="F10" s="2">
        <f>'TRIBAL EARMARK'!C11</f>
      </c>
      <c r="G10" s="2">
        <f aca="true" t="shared" si="0" ref="G10:G73">IF(F10&lt;&gt;"",E10-F10,"")</f>
      </c>
      <c r="H10" s="2">
        <f aca="true" t="shared" si="1" ref="H10:H25">IF(E10&lt;&gt;"",E10,"")</f>
      </c>
      <c r="I10" s="31">
        <f aca="true" t="shared" si="2" ref="I10:I73">IF(H10=E10,0,"****")</f>
        <v>0</v>
      </c>
    </row>
    <row r="11" spans="1:9" ht="12">
      <c r="A11" s="31" t="s">
        <v>232</v>
      </c>
      <c r="B11" s="42">
        <v>189</v>
      </c>
      <c r="C11" s="2">
        <v>20000</v>
      </c>
      <c r="D11" s="2">
        <f aca="true" t="shared" si="3" ref="D11:D74">E11-C11</f>
        <v>5512</v>
      </c>
      <c r="E11" s="2">
        <v>25512</v>
      </c>
      <c r="F11" s="2">
        <f>'TRIBAL EARMARK'!C12</f>
        <v>602</v>
      </c>
      <c r="G11" s="2">
        <f t="shared" si="0"/>
        <v>24910</v>
      </c>
      <c r="H11" s="2">
        <f t="shared" si="1"/>
        <v>25512</v>
      </c>
      <c r="I11" s="31">
        <f t="shared" si="2"/>
        <v>0</v>
      </c>
    </row>
    <row r="12" spans="1:9" ht="12">
      <c r="A12" s="31" t="s">
        <v>233</v>
      </c>
      <c r="B12" s="42">
        <v>214</v>
      </c>
      <c r="C12" s="2">
        <v>20000</v>
      </c>
      <c r="D12" s="2">
        <f t="shared" si="3"/>
        <v>6242</v>
      </c>
      <c r="E12" s="2">
        <v>26242</v>
      </c>
      <c r="F12" s="2">
        <f>'TRIBAL EARMARK'!C13</f>
        <v>616</v>
      </c>
      <c r="G12" s="2">
        <f t="shared" si="0"/>
        <v>25626</v>
      </c>
      <c r="H12" s="2">
        <f t="shared" si="1"/>
        <v>26242</v>
      </c>
      <c r="I12" s="31">
        <f t="shared" si="2"/>
        <v>0</v>
      </c>
    </row>
    <row r="13" spans="1:9" ht="12">
      <c r="A13" s="31" t="s">
        <v>234</v>
      </c>
      <c r="B13" s="42">
        <v>118</v>
      </c>
      <c r="C13" s="2">
        <v>20000</v>
      </c>
      <c r="D13" s="2">
        <f t="shared" si="3"/>
        <v>3442</v>
      </c>
      <c r="E13" s="2">
        <v>23442</v>
      </c>
      <c r="F13" s="2">
        <f>'TRIBAL EARMARK'!C14</f>
        <v>564</v>
      </c>
      <c r="G13" s="2">
        <f t="shared" si="0"/>
        <v>22878</v>
      </c>
      <c r="H13" s="2">
        <f t="shared" si="1"/>
        <v>23442</v>
      </c>
      <c r="I13" s="31">
        <f t="shared" si="2"/>
        <v>0</v>
      </c>
    </row>
    <row r="14" spans="1:8" ht="12">
      <c r="A14" s="31" t="s">
        <v>235</v>
      </c>
      <c r="B14" s="42">
        <v>342</v>
      </c>
      <c r="C14" s="2">
        <v>93200</v>
      </c>
      <c r="D14" s="2">
        <f t="shared" si="3"/>
        <v>9975</v>
      </c>
      <c r="E14" s="2">
        <v>103175</v>
      </c>
      <c r="F14" s="2">
        <f>'TRIBAL EARMARK'!C15</f>
        <v>685</v>
      </c>
      <c r="G14" s="2">
        <f t="shared" si="0"/>
        <v>102490</v>
      </c>
      <c r="H14" s="2">
        <v>0</v>
      </c>
    </row>
    <row r="15" spans="1:9" ht="12">
      <c r="A15" s="31" t="s">
        <v>236</v>
      </c>
      <c r="B15" s="42">
        <v>1239</v>
      </c>
      <c r="C15" s="2">
        <v>140000</v>
      </c>
      <c r="D15" s="2">
        <f t="shared" si="3"/>
        <v>36137</v>
      </c>
      <c r="E15" s="2">
        <v>176137</v>
      </c>
      <c r="F15" s="2">
        <f>'TRIBAL EARMARK'!C16</f>
        <v>1169</v>
      </c>
      <c r="G15" s="2">
        <f t="shared" si="0"/>
        <v>174968</v>
      </c>
      <c r="H15" s="2">
        <f t="shared" si="1"/>
        <v>176137</v>
      </c>
      <c r="I15" s="31">
        <f t="shared" si="2"/>
        <v>0</v>
      </c>
    </row>
    <row r="16" spans="1:8" ht="12">
      <c r="A16" s="31" t="s">
        <v>237</v>
      </c>
      <c r="B16" s="42">
        <v>5394</v>
      </c>
      <c r="C16" s="2">
        <v>782000</v>
      </c>
      <c r="D16" s="2">
        <f t="shared" si="3"/>
        <v>157325</v>
      </c>
      <c r="E16" s="2">
        <v>939325</v>
      </c>
      <c r="F16" s="2">
        <f>'TRIBAL EARMARK'!C17</f>
        <v>3415</v>
      </c>
      <c r="G16" s="2">
        <f t="shared" si="0"/>
        <v>935910</v>
      </c>
      <c r="H16" s="2">
        <v>0</v>
      </c>
    </row>
    <row r="17" spans="1:8" ht="12">
      <c r="A17" s="31" t="s">
        <v>0</v>
      </c>
      <c r="B17" s="42">
        <v>1787</v>
      </c>
      <c r="C17" s="2">
        <v>366800</v>
      </c>
      <c r="D17" s="2">
        <f t="shared" si="3"/>
        <v>52121</v>
      </c>
      <c r="E17" s="2">
        <v>418921</v>
      </c>
      <c r="F17" s="2">
        <f>'TRIBAL EARMARK'!C18</f>
        <v>1466</v>
      </c>
      <c r="G17" s="2">
        <f t="shared" si="0"/>
        <v>417455</v>
      </c>
      <c r="H17" s="2">
        <v>0</v>
      </c>
    </row>
    <row r="18" spans="1:8" ht="12">
      <c r="A18" s="31" t="s">
        <v>1</v>
      </c>
      <c r="B18" s="42">
        <v>371</v>
      </c>
      <c r="C18" s="2">
        <v>92400</v>
      </c>
      <c r="D18" s="2">
        <f t="shared" si="3"/>
        <v>10821</v>
      </c>
      <c r="E18" s="2">
        <v>103221</v>
      </c>
      <c r="F18" s="2">
        <f>'TRIBAL EARMARK'!C19</f>
        <v>700</v>
      </c>
      <c r="G18" s="2">
        <f t="shared" si="0"/>
        <v>102521</v>
      </c>
      <c r="H18" s="2">
        <v>0</v>
      </c>
    </row>
    <row r="19" spans="1:8" ht="12">
      <c r="A19" s="31" t="s">
        <v>2</v>
      </c>
      <c r="B19" s="42">
        <v>5728</v>
      </c>
      <c r="C19" s="2">
        <v>94800</v>
      </c>
      <c r="D19" s="2">
        <f t="shared" si="3"/>
        <v>167067</v>
      </c>
      <c r="E19" s="2">
        <v>261867</v>
      </c>
      <c r="F19" s="2">
        <f>'TRIBAL EARMARK'!C20</f>
        <v>3595</v>
      </c>
      <c r="G19" s="2">
        <f t="shared" si="0"/>
        <v>258272</v>
      </c>
      <c r="H19" s="2">
        <v>0</v>
      </c>
    </row>
    <row r="20" spans="1:9" ht="12">
      <c r="A20" s="31" t="s">
        <v>3</v>
      </c>
      <c r="B20" s="42">
        <v>216</v>
      </c>
      <c r="C20" s="2">
        <v>61200</v>
      </c>
      <c r="D20" s="2">
        <f t="shared" si="3"/>
        <v>6300</v>
      </c>
      <c r="E20" s="2">
        <v>67500</v>
      </c>
      <c r="F20" s="2">
        <f>'TRIBAL EARMARK'!C21</f>
        <v>617</v>
      </c>
      <c r="G20" s="2">
        <f t="shared" si="0"/>
        <v>66883</v>
      </c>
      <c r="H20" s="2">
        <f t="shared" si="1"/>
        <v>67500</v>
      </c>
      <c r="I20" s="31">
        <f t="shared" si="2"/>
        <v>0</v>
      </c>
    </row>
    <row r="21" spans="1:9" ht="12">
      <c r="A21" s="31" t="s">
        <v>394</v>
      </c>
      <c r="B21" s="42">
        <v>80</v>
      </c>
      <c r="C21" s="2">
        <v>20000</v>
      </c>
      <c r="D21" s="2">
        <f t="shared" si="3"/>
        <v>2333</v>
      </c>
      <c r="E21" s="2">
        <v>22333</v>
      </c>
      <c r="F21" s="2">
        <f>'TRIBAL EARMARK'!C22</f>
        <v>543</v>
      </c>
      <c r="G21" s="2">
        <f t="shared" si="0"/>
        <v>21790</v>
      </c>
      <c r="H21" s="2">
        <f t="shared" si="1"/>
        <v>22333</v>
      </c>
      <c r="I21" s="31">
        <f t="shared" si="2"/>
        <v>0</v>
      </c>
    </row>
    <row r="22" spans="1:8" ht="12">
      <c r="A22" s="31" t="s">
        <v>4</v>
      </c>
      <c r="B22" s="42">
        <v>2377</v>
      </c>
      <c r="C22" s="2">
        <v>363600</v>
      </c>
      <c r="D22" s="2">
        <f t="shared" si="3"/>
        <v>69329</v>
      </c>
      <c r="E22" s="2">
        <v>432929</v>
      </c>
      <c r="F22" s="2">
        <f>'TRIBAL EARMARK'!C23</f>
        <v>1784</v>
      </c>
      <c r="G22" s="2">
        <f t="shared" si="0"/>
        <v>431145</v>
      </c>
      <c r="H22" s="2">
        <v>0</v>
      </c>
    </row>
    <row r="23" spans="1:9" ht="12">
      <c r="A23" s="31" t="s">
        <v>5</v>
      </c>
      <c r="B23" s="42">
        <v>259</v>
      </c>
      <c r="C23" s="2">
        <v>28000</v>
      </c>
      <c r="D23" s="2">
        <f t="shared" si="3"/>
        <v>7554</v>
      </c>
      <c r="E23" s="2">
        <v>35554</v>
      </c>
      <c r="F23" s="2">
        <f>'TRIBAL EARMARK'!C24</f>
        <v>640</v>
      </c>
      <c r="G23" s="2">
        <f t="shared" si="0"/>
        <v>34914</v>
      </c>
      <c r="H23" s="2">
        <f t="shared" si="1"/>
        <v>35554</v>
      </c>
      <c r="I23" s="31">
        <f t="shared" si="2"/>
        <v>0</v>
      </c>
    </row>
    <row r="24" spans="1:9" ht="12">
      <c r="A24" s="31" t="s">
        <v>6</v>
      </c>
      <c r="B24" s="42">
        <v>106</v>
      </c>
      <c r="C24" s="2">
        <v>20000</v>
      </c>
      <c r="D24" s="2">
        <f t="shared" si="3"/>
        <v>3092</v>
      </c>
      <c r="E24" s="2">
        <v>23092</v>
      </c>
      <c r="F24" s="2">
        <f>'TRIBAL EARMARK'!C25</f>
        <v>557</v>
      </c>
      <c r="G24" s="2">
        <f t="shared" si="0"/>
        <v>22535</v>
      </c>
      <c r="H24" s="2">
        <f t="shared" si="1"/>
        <v>23092</v>
      </c>
      <c r="I24" s="31">
        <f t="shared" si="2"/>
        <v>0</v>
      </c>
    </row>
    <row r="25" spans="1:9" ht="12">
      <c r="A25" s="31" t="s">
        <v>325</v>
      </c>
      <c r="B25" s="42">
        <v>929</v>
      </c>
      <c r="C25" s="2">
        <v>20000</v>
      </c>
      <c r="D25" s="2">
        <f t="shared" si="3"/>
        <v>27096</v>
      </c>
      <c r="E25" s="2">
        <v>47096</v>
      </c>
      <c r="F25" s="2">
        <f>'TRIBAL EARMARK'!C26</f>
        <v>1002</v>
      </c>
      <c r="G25" s="2">
        <f t="shared" si="0"/>
        <v>46094</v>
      </c>
      <c r="H25" s="2">
        <f t="shared" si="1"/>
        <v>47096</v>
      </c>
      <c r="I25" s="31">
        <f t="shared" si="2"/>
        <v>0</v>
      </c>
    </row>
    <row r="26" spans="1:8" ht="12">
      <c r="A26" s="31" t="s">
        <v>7</v>
      </c>
      <c r="B26" s="42">
        <v>1387</v>
      </c>
      <c r="C26" s="2">
        <v>111600</v>
      </c>
      <c r="D26" s="2">
        <f t="shared" si="3"/>
        <v>40454</v>
      </c>
      <c r="E26" s="2">
        <v>152054</v>
      </c>
      <c r="F26" s="2">
        <f>'TRIBAL EARMARK'!C27</f>
        <v>1249</v>
      </c>
      <c r="G26" s="2">
        <f t="shared" si="0"/>
        <v>150805</v>
      </c>
      <c r="H26" s="2">
        <v>0</v>
      </c>
    </row>
    <row r="27" spans="1:9" ht="12">
      <c r="A27" s="31" t="s">
        <v>8</v>
      </c>
      <c r="B27" s="42">
        <v>386</v>
      </c>
      <c r="C27" s="2">
        <v>40000</v>
      </c>
      <c r="D27" s="2">
        <f t="shared" si="3"/>
        <v>11258</v>
      </c>
      <c r="E27" s="2">
        <v>51258</v>
      </c>
      <c r="F27" s="2">
        <f>'TRIBAL EARMARK'!C28</f>
        <v>709</v>
      </c>
      <c r="G27" s="2">
        <f t="shared" si="0"/>
        <v>50549</v>
      </c>
      <c r="H27" s="2">
        <f aca="true" t="shared" si="4" ref="H27:H38">IF(E27&lt;&gt;"",E27,"")</f>
        <v>51258</v>
      </c>
      <c r="I27" s="31">
        <f t="shared" si="2"/>
        <v>0</v>
      </c>
    </row>
    <row r="28" spans="1:9" ht="12">
      <c r="A28" s="31" t="s">
        <v>9</v>
      </c>
      <c r="B28" s="42">
        <v>2090</v>
      </c>
      <c r="C28" s="2">
        <v>199600</v>
      </c>
      <c r="D28" s="2">
        <f t="shared" si="3"/>
        <v>60958</v>
      </c>
      <c r="E28" s="2">
        <v>260558</v>
      </c>
      <c r="F28" s="2">
        <f>'TRIBAL EARMARK'!C29</f>
        <v>1629</v>
      </c>
      <c r="G28" s="2">
        <f t="shared" si="0"/>
        <v>258929</v>
      </c>
      <c r="H28" s="2">
        <f t="shared" si="4"/>
        <v>260558</v>
      </c>
      <c r="I28" s="31">
        <f t="shared" si="2"/>
        <v>0</v>
      </c>
    </row>
    <row r="29" spans="1:8" ht="12">
      <c r="A29" s="31" t="s">
        <v>10</v>
      </c>
      <c r="B29" s="42">
        <v>550</v>
      </c>
      <c r="C29" s="2">
        <v>20000</v>
      </c>
      <c r="D29" s="2">
        <f t="shared" si="3"/>
        <v>16042</v>
      </c>
      <c r="E29" s="2">
        <v>36042</v>
      </c>
      <c r="F29" s="2">
        <f>'TRIBAL EARMARK'!C30</f>
        <v>797</v>
      </c>
      <c r="G29" s="2">
        <f t="shared" si="0"/>
        <v>35245</v>
      </c>
      <c r="H29" s="2">
        <v>0</v>
      </c>
    </row>
    <row r="30" spans="1:9" ht="12">
      <c r="A30" s="31" t="s">
        <v>11</v>
      </c>
      <c r="B30" s="42">
        <v>55</v>
      </c>
      <c r="C30" s="2">
        <v>22000</v>
      </c>
      <c r="D30" s="2">
        <f t="shared" si="3"/>
        <v>1604</v>
      </c>
      <c r="E30" s="2">
        <v>23604</v>
      </c>
      <c r="F30" s="2">
        <f>'TRIBAL EARMARK'!C31</f>
        <v>530</v>
      </c>
      <c r="G30" s="2">
        <f t="shared" si="0"/>
        <v>23074</v>
      </c>
      <c r="H30" s="2">
        <f t="shared" si="4"/>
        <v>23604</v>
      </c>
      <c r="I30" s="31">
        <f t="shared" si="2"/>
        <v>0</v>
      </c>
    </row>
    <row r="31" spans="1:9" ht="12">
      <c r="A31" s="31" t="s">
        <v>12</v>
      </c>
      <c r="B31" s="42">
        <v>274</v>
      </c>
      <c r="C31" s="2">
        <v>20000</v>
      </c>
      <c r="D31" s="2">
        <f t="shared" si="3"/>
        <v>7992</v>
      </c>
      <c r="E31" s="2">
        <v>27992</v>
      </c>
      <c r="F31" s="2">
        <f>'TRIBAL EARMARK'!C32</f>
        <v>648</v>
      </c>
      <c r="G31" s="2">
        <f t="shared" si="0"/>
        <v>27344</v>
      </c>
      <c r="H31" s="2">
        <f t="shared" si="4"/>
        <v>27992</v>
      </c>
      <c r="I31" s="31">
        <f t="shared" si="2"/>
        <v>0</v>
      </c>
    </row>
    <row r="32" spans="1:9" ht="12">
      <c r="A32" s="31" t="s">
        <v>326</v>
      </c>
      <c r="B32" s="42">
        <v>186</v>
      </c>
      <c r="C32" s="2">
        <v>20000</v>
      </c>
      <c r="D32" s="2">
        <f t="shared" si="3"/>
        <v>5425</v>
      </c>
      <c r="E32" s="2">
        <v>25425</v>
      </c>
      <c r="F32" s="2">
        <f>'TRIBAL EARMARK'!C33</f>
        <v>601</v>
      </c>
      <c r="G32" s="2">
        <f t="shared" si="0"/>
        <v>24824</v>
      </c>
      <c r="H32" s="2">
        <f t="shared" si="4"/>
        <v>25425</v>
      </c>
      <c r="I32" s="31">
        <f t="shared" si="2"/>
        <v>0</v>
      </c>
    </row>
    <row r="33" spans="1:8" ht="12">
      <c r="A33" s="31" t="s">
        <v>13</v>
      </c>
      <c r="B33" s="42">
        <v>2144</v>
      </c>
      <c r="C33" s="2">
        <v>20000</v>
      </c>
      <c r="D33" s="2">
        <f t="shared" si="3"/>
        <v>62533</v>
      </c>
      <c r="E33" s="2">
        <v>82533</v>
      </c>
      <c r="F33" s="2">
        <f>'TRIBAL EARMARK'!C34</f>
        <v>1658</v>
      </c>
      <c r="G33" s="2">
        <f t="shared" si="0"/>
        <v>80875</v>
      </c>
      <c r="H33" s="2">
        <v>0</v>
      </c>
    </row>
    <row r="34" spans="1:9" ht="12">
      <c r="A34" s="31" t="s">
        <v>14</v>
      </c>
      <c r="B34" s="42">
        <v>677</v>
      </c>
      <c r="C34" s="2">
        <v>20000</v>
      </c>
      <c r="D34" s="2">
        <f t="shared" si="3"/>
        <v>19746</v>
      </c>
      <c r="E34" s="2">
        <v>39746</v>
      </c>
      <c r="F34" s="2">
        <f>'TRIBAL EARMARK'!C35</f>
        <v>866</v>
      </c>
      <c r="G34" s="2">
        <f t="shared" si="0"/>
        <v>38880</v>
      </c>
      <c r="H34" s="2">
        <f t="shared" si="4"/>
        <v>39746</v>
      </c>
      <c r="I34" s="31">
        <f t="shared" si="2"/>
        <v>0</v>
      </c>
    </row>
    <row r="35" spans="1:8" ht="12">
      <c r="A35" s="31" t="s">
        <v>15</v>
      </c>
      <c r="B35" s="42">
        <v>5141</v>
      </c>
      <c r="C35" s="2">
        <v>483600</v>
      </c>
      <c r="D35" s="2">
        <f t="shared" si="3"/>
        <v>149946</v>
      </c>
      <c r="E35" s="2">
        <v>633546</v>
      </c>
      <c r="F35" s="2">
        <f>'TRIBAL EARMARK'!C36</f>
        <v>3278</v>
      </c>
      <c r="G35" s="2">
        <f t="shared" si="0"/>
        <v>630268</v>
      </c>
      <c r="H35" s="2">
        <v>0</v>
      </c>
    </row>
    <row r="36" spans="1:8" ht="12">
      <c r="A36" s="31" t="s">
        <v>16</v>
      </c>
      <c r="B36" s="42">
        <v>2633</v>
      </c>
      <c r="C36" s="2">
        <v>244000</v>
      </c>
      <c r="D36" s="2">
        <f t="shared" si="3"/>
        <v>76796</v>
      </c>
      <c r="E36" s="2">
        <v>320796</v>
      </c>
      <c r="F36" s="2">
        <f>'TRIBAL EARMARK'!C37</f>
        <v>1923</v>
      </c>
      <c r="G36" s="2">
        <f t="shared" si="0"/>
        <v>318873</v>
      </c>
      <c r="H36" s="2">
        <v>0</v>
      </c>
    </row>
    <row r="37" spans="1:9" ht="12">
      <c r="A37" s="31" t="s">
        <v>17</v>
      </c>
      <c r="B37" s="42">
        <v>78</v>
      </c>
      <c r="C37" s="2">
        <v>20000</v>
      </c>
      <c r="D37" s="2">
        <f t="shared" si="3"/>
        <v>2275</v>
      </c>
      <c r="E37" s="2">
        <v>22275</v>
      </c>
      <c r="F37" s="2">
        <f>'TRIBAL EARMARK'!C38</f>
        <v>542</v>
      </c>
      <c r="G37" s="2">
        <f t="shared" si="0"/>
        <v>21733</v>
      </c>
      <c r="H37" s="2">
        <f t="shared" si="4"/>
        <v>22275</v>
      </c>
      <c r="I37" s="31">
        <f t="shared" si="2"/>
        <v>0</v>
      </c>
    </row>
    <row r="38" spans="1:9" ht="12">
      <c r="A38" s="31" t="s">
        <v>18</v>
      </c>
      <c r="B38" s="42">
        <v>304</v>
      </c>
      <c r="C38" s="2">
        <v>20000</v>
      </c>
      <c r="D38" s="2">
        <f t="shared" si="3"/>
        <v>8867</v>
      </c>
      <c r="E38" s="2">
        <v>28867</v>
      </c>
      <c r="F38" s="2">
        <f>'TRIBAL EARMARK'!C39</f>
        <v>664</v>
      </c>
      <c r="G38" s="2">
        <f t="shared" si="0"/>
        <v>28203</v>
      </c>
      <c r="H38" s="2">
        <f t="shared" si="4"/>
        <v>28867</v>
      </c>
      <c r="I38" s="31">
        <f t="shared" si="2"/>
        <v>0</v>
      </c>
    </row>
    <row r="39" spans="1:8" ht="12">
      <c r="A39" s="12" t="s">
        <v>19</v>
      </c>
      <c r="B39" s="42"/>
      <c r="C39" s="2"/>
      <c r="D39" s="2">
        <f t="shared" si="3"/>
        <v>0</v>
      </c>
      <c r="E39" s="2"/>
      <c r="F39" s="2">
        <f>'TRIBAL EARMARK'!C40</f>
      </c>
      <c r="G39" s="2">
        <f t="shared" si="0"/>
      </c>
      <c r="H39" s="2">
        <f>IF(E39&lt;&gt;"",E39,"")</f>
      </c>
    </row>
    <row r="40" spans="1:9" ht="12">
      <c r="A40" s="31" t="s">
        <v>20</v>
      </c>
      <c r="B40" s="42">
        <v>188</v>
      </c>
      <c r="C40" s="2">
        <v>20000</v>
      </c>
      <c r="D40" s="2">
        <f t="shared" si="3"/>
        <v>5483</v>
      </c>
      <c r="E40" s="2">
        <v>25483</v>
      </c>
      <c r="F40" s="2">
        <f>'TRIBAL EARMARK'!C41</f>
        <v>602</v>
      </c>
      <c r="G40" s="2">
        <f t="shared" si="0"/>
        <v>24881</v>
      </c>
      <c r="H40" s="2">
        <f>IF(E40&lt;&gt;"",E40,"")</f>
        <v>25483</v>
      </c>
      <c r="I40" s="31">
        <f t="shared" si="2"/>
        <v>0</v>
      </c>
    </row>
    <row r="41" spans="1:9" ht="12">
      <c r="A41" s="31" t="s">
        <v>21</v>
      </c>
      <c r="B41" s="42">
        <v>197</v>
      </c>
      <c r="C41" s="2">
        <v>20000</v>
      </c>
      <c r="D41" s="2">
        <f t="shared" si="3"/>
        <v>5746</v>
      </c>
      <c r="E41" s="2">
        <v>25746</v>
      </c>
      <c r="F41" s="2">
        <f>'TRIBAL EARMARK'!C42</f>
        <v>606</v>
      </c>
      <c r="G41" s="2">
        <f t="shared" si="0"/>
        <v>25140</v>
      </c>
      <c r="H41" s="2">
        <f>IF(E41&lt;&gt;"",E41,"")</f>
        <v>25746</v>
      </c>
      <c r="I41" s="31">
        <f t="shared" si="2"/>
        <v>0</v>
      </c>
    </row>
    <row r="42" spans="1:9" ht="12">
      <c r="A42" s="31" t="s">
        <v>22</v>
      </c>
      <c r="B42" s="42">
        <v>3803</v>
      </c>
      <c r="C42" s="2">
        <v>20000</v>
      </c>
      <c r="D42" s="2">
        <f t="shared" si="3"/>
        <v>110921</v>
      </c>
      <c r="E42" s="2">
        <v>130921</v>
      </c>
      <c r="F42" s="2">
        <f>'TRIBAL EARMARK'!C43</f>
        <v>2555</v>
      </c>
      <c r="G42" s="2">
        <f t="shared" si="0"/>
        <v>128366</v>
      </c>
      <c r="H42" s="2">
        <f aca="true" t="shared" si="5" ref="H42:H57">IF(E42&lt;&gt;"",E42,"")</f>
        <v>130921</v>
      </c>
      <c r="I42" s="31">
        <f t="shared" si="2"/>
        <v>0</v>
      </c>
    </row>
    <row r="43" spans="1:9" ht="12">
      <c r="A43" s="31" t="s">
        <v>23</v>
      </c>
      <c r="B43" s="42">
        <v>2376</v>
      </c>
      <c r="C43" s="2">
        <v>20000</v>
      </c>
      <c r="D43" s="2">
        <f t="shared" si="3"/>
        <v>69300</v>
      </c>
      <c r="E43" s="2">
        <v>89300</v>
      </c>
      <c r="F43" s="2">
        <f>'TRIBAL EARMARK'!C44</f>
        <v>1784</v>
      </c>
      <c r="G43" s="2">
        <f t="shared" si="0"/>
        <v>87516</v>
      </c>
      <c r="H43" s="2">
        <f t="shared" si="5"/>
        <v>89300</v>
      </c>
      <c r="I43" s="31">
        <f t="shared" si="2"/>
        <v>0</v>
      </c>
    </row>
    <row r="44" spans="1:9" ht="12">
      <c r="A44" s="31" t="s">
        <v>24</v>
      </c>
      <c r="B44" s="42">
        <v>1398</v>
      </c>
      <c r="C44" s="2">
        <v>20000</v>
      </c>
      <c r="D44" s="2">
        <f t="shared" si="3"/>
        <v>40775</v>
      </c>
      <c r="E44" s="2">
        <v>60775</v>
      </c>
      <c r="F44" s="2">
        <f>'TRIBAL EARMARK'!C45</f>
        <v>1255</v>
      </c>
      <c r="G44" s="2">
        <f t="shared" si="0"/>
        <v>59520</v>
      </c>
      <c r="H44" s="2">
        <f t="shared" si="5"/>
        <v>60775</v>
      </c>
      <c r="I44" s="31">
        <f t="shared" si="2"/>
        <v>0</v>
      </c>
    </row>
    <row r="45" spans="1:9" ht="12">
      <c r="A45" s="31" t="s">
        <v>25</v>
      </c>
      <c r="B45" s="42">
        <v>172</v>
      </c>
      <c r="C45" s="2">
        <v>20000</v>
      </c>
      <c r="D45" s="2">
        <f t="shared" si="3"/>
        <v>5017</v>
      </c>
      <c r="E45" s="2">
        <v>25017</v>
      </c>
      <c r="F45" s="2">
        <f>'TRIBAL EARMARK'!C46</f>
        <v>593</v>
      </c>
      <c r="G45" s="2">
        <f t="shared" si="0"/>
        <v>24424</v>
      </c>
      <c r="H45" s="2">
        <f t="shared" si="5"/>
        <v>25017</v>
      </c>
      <c r="I45" s="31">
        <f t="shared" si="2"/>
        <v>0</v>
      </c>
    </row>
    <row r="46" spans="1:9" ht="12">
      <c r="A46" s="31" t="s">
        <v>26</v>
      </c>
      <c r="B46" s="42">
        <v>87736</v>
      </c>
      <c r="C46" s="2">
        <v>20000</v>
      </c>
      <c r="D46" s="2">
        <f t="shared" si="3"/>
        <v>2558965</v>
      </c>
      <c r="E46" s="2">
        <v>2578965</v>
      </c>
      <c r="F46" s="2">
        <f>'TRIBAL EARMARK'!C47</f>
        <v>47910</v>
      </c>
      <c r="G46" s="2">
        <f t="shared" si="0"/>
        <v>2531055</v>
      </c>
      <c r="H46" s="2">
        <v>644741</v>
      </c>
      <c r="I46" s="31" t="str">
        <f t="shared" si="2"/>
        <v>****</v>
      </c>
    </row>
    <row r="47" spans="1:9" ht="12">
      <c r="A47" s="31" t="s">
        <v>27</v>
      </c>
      <c r="B47" s="42">
        <v>2849</v>
      </c>
      <c r="C47" s="2">
        <v>20000</v>
      </c>
      <c r="D47" s="2">
        <f t="shared" si="3"/>
        <v>83096</v>
      </c>
      <c r="E47" s="2">
        <v>103096</v>
      </c>
      <c r="F47" s="2">
        <f>'TRIBAL EARMARK'!C48</f>
        <v>2039</v>
      </c>
      <c r="G47" s="2">
        <f t="shared" si="0"/>
        <v>101057</v>
      </c>
      <c r="H47" s="2">
        <f t="shared" si="5"/>
        <v>103096</v>
      </c>
      <c r="I47" s="31">
        <f t="shared" si="2"/>
        <v>0</v>
      </c>
    </row>
    <row r="48" spans="1:9" ht="12">
      <c r="A48" s="31" t="s">
        <v>28</v>
      </c>
      <c r="B48" s="42">
        <v>1507</v>
      </c>
      <c r="C48" s="2">
        <v>20000</v>
      </c>
      <c r="D48" s="2">
        <f t="shared" si="3"/>
        <v>43954</v>
      </c>
      <c r="E48" s="2">
        <v>63954</v>
      </c>
      <c r="F48" s="2">
        <f>'TRIBAL EARMARK'!C49</f>
        <v>1314</v>
      </c>
      <c r="G48" s="2">
        <f t="shared" si="0"/>
        <v>62640</v>
      </c>
      <c r="H48" s="2">
        <f t="shared" si="5"/>
        <v>63954</v>
      </c>
      <c r="I48" s="31">
        <f t="shared" si="2"/>
        <v>0</v>
      </c>
    </row>
    <row r="49" spans="1:9" ht="12">
      <c r="A49" s="31" t="s">
        <v>29</v>
      </c>
      <c r="B49" s="42">
        <v>2004</v>
      </c>
      <c r="C49" s="2">
        <v>20000</v>
      </c>
      <c r="D49" s="2">
        <f t="shared" si="3"/>
        <v>58450</v>
      </c>
      <c r="E49" s="2">
        <v>78450</v>
      </c>
      <c r="F49" s="2">
        <f>'TRIBAL EARMARK'!C50</f>
        <v>1583</v>
      </c>
      <c r="G49" s="2">
        <f t="shared" si="0"/>
        <v>76867</v>
      </c>
      <c r="H49" s="2">
        <f t="shared" si="5"/>
        <v>78450</v>
      </c>
      <c r="I49" s="31">
        <f t="shared" si="2"/>
        <v>0</v>
      </c>
    </row>
    <row r="50" spans="1:9" ht="12">
      <c r="A50" s="31" t="s">
        <v>30</v>
      </c>
      <c r="B50" s="42">
        <v>2870</v>
      </c>
      <c r="C50" s="2">
        <v>20000</v>
      </c>
      <c r="D50" s="2">
        <f t="shared" si="3"/>
        <v>83708</v>
      </c>
      <c r="E50" s="2">
        <v>103708</v>
      </c>
      <c r="F50" s="2">
        <f>'TRIBAL EARMARK'!C51</f>
        <v>2051</v>
      </c>
      <c r="G50" s="2">
        <f t="shared" si="0"/>
        <v>101657</v>
      </c>
      <c r="H50" s="2">
        <f t="shared" si="5"/>
        <v>103708</v>
      </c>
      <c r="I50" s="31">
        <f t="shared" si="2"/>
        <v>0</v>
      </c>
    </row>
    <row r="51" spans="1:9" ht="12">
      <c r="A51" s="31" t="s">
        <v>31</v>
      </c>
      <c r="B51" s="42">
        <v>2174</v>
      </c>
      <c r="C51" s="2">
        <v>20000</v>
      </c>
      <c r="D51" s="2">
        <f t="shared" si="3"/>
        <v>63408</v>
      </c>
      <c r="E51" s="2">
        <v>83408</v>
      </c>
      <c r="F51" s="2">
        <f>'TRIBAL EARMARK'!C52</f>
        <v>1675</v>
      </c>
      <c r="G51" s="2">
        <f t="shared" si="0"/>
        <v>81733</v>
      </c>
      <c r="H51" s="2">
        <f t="shared" si="5"/>
        <v>83408</v>
      </c>
      <c r="I51" s="31">
        <f t="shared" si="2"/>
        <v>0</v>
      </c>
    </row>
    <row r="52" spans="1:9" ht="12">
      <c r="A52" s="31" t="s">
        <v>32</v>
      </c>
      <c r="B52" s="42">
        <v>4573</v>
      </c>
      <c r="C52" s="2">
        <v>20000</v>
      </c>
      <c r="D52" s="2">
        <f t="shared" si="3"/>
        <v>133379</v>
      </c>
      <c r="E52" s="2">
        <v>153379</v>
      </c>
      <c r="F52" s="2">
        <f>'TRIBAL EARMARK'!C53</f>
        <v>2971</v>
      </c>
      <c r="G52" s="2">
        <f t="shared" si="0"/>
        <v>150408</v>
      </c>
      <c r="H52" s="2">
        <f t="shared" si="5"/>
        <v>153379</v>
      </c>
      <c r="I52" s="31">
        <f t="shared" si="2"/>
        <v>0</v>
      </c>
    </row>
    <row r="53" spans="1:9" ht="12">
      <c r="A53" s="31" t="s">
        <v>33</v>
      </c>
      <c r="B53" s="42">
        <v>246</v>
      </c>
      <c r="C53" s="2">
        <v>20000</v>
      </c>
      <c r="D53" s="2">
        <f t="shared" si="3"/>
        <v>7175</v>
      </c>
      <c r="E53" s="2">
        <v>27175</v>
      </c>
      <c r="F53" s="2">
        <f>'TRIBAL EARMARK'!C54</f>
        <v>633</v>
      </c>
      <c r="G53" s="2">
        <f t="shared" si="0"/>
        <v>26542</v>
      </c>
      <c r="H53" s="2">
        <f t="shared" si="5"/>
        <v>27175</v>
      </c>
      <c r="I53" s="31">
        <f t="shared" si="2"/>
        <v>0</v>
      </c>
    </row>
    <row r="54" spans="1:8" ht="12">
      <c r="A54" s="12" t="s">
        <v>34</v>
      </c>
      <c r="B54" s="42"/>
      <c r="C54" s="2"/>
      <c r="D54" s="2">
        <f t="shared" si="3"/>
        <v>0</v>
      </c>
      <c r="E54" s="2"/>
      <c r="F54" s="2">
        <f>'TRIBAL EARMARK'!C55</f>
      </c>
      <c r="G54" s="2">
        <f t="shared" si="0"/>
      </c>
      <c r="H54" s="2">
        <f t="shared" si="5"/>
      </c>
    </row>
    <row r="55" spans="1:9" ht="12">
      <c r="A55" s="31" t="s">
        <v>35</v>
      </c>
      <c r="B55" s="42">
        <v>151</v>
      </c>
      <c r="C55" s="2">
        <v>20000</v>
      </c>
      <c r="D55" s="2">
        <f t="shared" si="3"/>
        <v>4404</v>
      </c>
      <c r="E55" s="2">
        <v>24404</v>
      </c>
      <c r="F55" s="2">
        <f>'TRIBAL EARMARK'!C56</f>
        <v>582</v>
      </c>
      <c r="G55" s="2">
        <f t="shared" si="0"/>
        <v>23822</v>
      </c>
      <c r="H55" s="2">
        <f t="shared" si="5"/>
        <v>24404</v>
      </c>
      <c r="I55" s="31">
        <f t="shared" si="2"/>
        <v>0</v>
      </c>
    </row>
    <row r="56" spans="1:9" ht="12">
      <c r="A56" s="31" t="s">
        <v>36</v>
      </c>
      <c r="B56" s="42">
        <v>400</v>
      </c>
      <c r="C56" s="2">
        <v>20000</v>
      </c>
      <c r="D56" s="2">
        <f t="shared" si="3"/>
        <v>11667</v>
      </c>
      <c r="E56" s="2">
        <v>31667</v>
      </c>
      <c r="F56" s="2">
        <f>'TRIBAL EARMARK'!C57</f>
        <v>716</v>
      </c>
      <c r="G56" s="2">
        <f t="shared" si="0"/>
        <v>30951</v>
      </c>
      <c r="H56" s="2">
        <f t="shared" si="5"/>
        <v>31667</v>
      </c>
      <c r="I56" s="31">
        <f t="shared" si="2"/>
        <v>0</v>
      </c>
    </row>
    <row r="57" spans="1:9" ht="12">
      <c r="A57" s="31" t="s">
        <v>37</v>
      </c>
      <c r="B57" s="42">
        <v>994</v>
      </c>
      <c r="C57" s="2">
        <v>224400</v>
      </c>
      <c r="D57" s="2">
        <f t="shared" si="3"/>
        <v>28992</v>
      </c>
      <c r="E57" s="2">
        <v>253392</v>
      </c>
      <c r="F57" s="2">
        <f>'TRIBAL EARMARK'!C58</f>
        <v>1037</v>
      </c>
      <c r="G57" s="2">
        <f t="shared" si="0"/>
        <v>252355</v>
      </c>
      <c r="H57" s="2">
        <f t="shared" si="5"/>
        <v>253392</v>
      </c>
      <c r="I57" s="31">
        <f t="shared" si="2"/>
        <v>0</v>
      </c>
    </row>
    <row r="58" spans="1:9" ht="12">
      <c r="A58" s="31" t="s">
        <v>38</v>
      </c>
      <c r="B58" s="42">
        <v>424</v>
      </c>
      <c r="C58" s="2">
        <v>60000</v>
      </c>
      <c r="D58" s="2">
        <f t="shared" si="3"/>
        <v>12367</v>
      </c>
      <c r="E58" s="2">
        <v>72367</v>
      </c>
      <c r="F58" s="2">
        <f>'TRIBAL EARMARK'!C59</f>
        <v>729</v>
      </c>
      <c r="G58" s="2">
        <f t="shared" si="0"/>
        <v>71638</v>
      </c>
      <c r="H58" s="2">
        <f aca="true" t="shared" si="6" ref="H58:H73">IF(E58&lt;&gt;"",E58,"")</f>
        <v>72367</v>
      </c>
      <c r="I58" s="31">
        <f t="shared" si="2"/>
        <v>0</v>
      </c>
    </row>
    <row r="59" spans="1:9" ht="12">
      <c r="A59" s="31" t="s">
        <v>39</v>
      </c>
      <c r="B59" s="42">
        <v>301</v>
      </c>
      <c r="C59" s="2">
        <v>73200</v>
      </c>
      <c r="D59" s="2">
        <f t="shared" si="3"/>
        <v>8779</v>
      </c>
      <c r="E59" s="2">
        <v>81979</v>
      </c>
      <c r="F59" s="2">
        <f>'TRIBAL EARMARK'!C60</f>
        <v>663</v>
      </c>
      <c r="G59" s="2">
        <f t="shared" si="0"/>
        <v>81316</v>
      </c>
      <c r="H59" s="2">
        <f t="shared" si="6"/>
        <v>81979</v>
      </c>
      <c r="I59" s="31">
        <f t="shared" si="2"/>
        <v>0</v>
      </c>
    </row>
    <row r="60" spans="1:9" ht="12">
      <c r="A60" s="31" t="s">
        <v>40</v>
      </c>
      <c r="B60" s="42">
        <v>242</v>
      </c>
      <c r="C60" s="2">
        <v>20000</v>
      </c>
      <c r="D60" s="2">
        <f t="shared" si="3"/>
        <v>7058</v>
      </c>
      <c r="E60" s="2">
        <v>27058</v>
      </c>
      <c r="F60" s="2">
        <f>'TRIBAL EARMARK'!C61</f>
        <v>631</v>
      </c>
      <c r="G60" s="2">
        <f t="shared" si="0"/>
        <v>26427</v>
      </c>
      <c r="H60" s="2">
        <f t="shared" si="6"/>
        <v>27058</v>
      </c>
      <c r="I60" s="31">
        <f t="shared" si="2"/>
        <v>0</v>
      </c>
    </row>
    <row r="61" spans="1:9" ht="12">
      <c r="A61" s="31" t="s">
        <v>41</v>
      </c>
      <c r="B61" s="42">
        <v>348</v>
      </c>
      <c r="C61" s="2">
        <v>20000</v>
      </c>
      <c r="D61" s="2">
        <f t="shared" si="3"/>
        <v>10150</v>
      </c>
      <c r="E61" s="2">
        <v>30150</v>
      </c>
      <c r="F61" s="2">
        <f>'TRIBAL EARMARK'!C62</f>
        <v>688</v>
      </c>
      <c r="G61" s="2">
        <f t="shared" si="0"/>
        <v>29462</v>
      </c>
      <c r="H61" s="2">
        <f t="shared" si="6"/>
        <v>30150</v>
      </c>
      <c r="I61" s="31">
        <f t="shared" si="2"/>
        <v>0</v>
      </c>
    </row>
    <row r="62" spans="1:9" ht="12">
      <c r="A62" s="31" t="s">
        <v>42</v>
      </c>
      <c r="B62" s="42">
        <v>122</v>
      </c>
      <c r="C62" s="2">
        <v>20000</v>
      </c>
      <c r="D62" s="2">
        <f t="shared" si="3"/>
        <v>3558</v>
      </c>
      <c r="E62" s="2">
        <v>23558</v>
      </c>
      <c r="F62" s="2">
        <f>'TRIBAL EARMARK'!C63</f>
        <v>566</v>
      </c>
      <c r="G62" s="2">
        <f t="shared" si="0"/>
        <v>22992</v>
      </c>
      <c r="H62" s="2">
        <f t="shared" si="6"/>
        <v>23558</v>
      </c>
      <c r="I62" s="31">
        <f t="shared" si="2"/>
        <v>0</v>
      </c>
    </row>
    <row r="63" spans="1:9" ht="12">
      <c r="A63" s="31" t="s">
        <v>327</v>
      </c>
      <c r="B63" s="42">
        <v>62</v>
      </c>
      <c r="C63" s="2">
        <v>20000</v>
      </c>
      <c r="D63" s="2">
        <f t="shared" si="3"/>
        <v>1809</v>
      </c>
      <c r="E63" s="2">
        <v>21809</v>
      </c>
      <c r="F63" s="2">
        <f>'TRIBAL EARMARK'!C64</f>
        <v>534</v>
      </c>
      <c r="G63" s="2">
        <f t="shared" si="0"/>
        <v>21275</v>
      </c>
      <c r="H63" s="2">
        <f t="shared" si="6"/>
        <v>21809</v>
      </c>
      <c r="I63" s="31">
        <f t="shared" si="2"/>
        <v>0</v>
      </c>
    </row>
    <row r="64" spans="1:9" ht="12">
      <c r="A64" s="31" t="s">
        <v>328</v>
      </c>
      <c r="B64" s="42">
        <v>178</v>
      </c>
      <c r="C64" s="2">
        <v>20000</v>
      </c>
      <c r="D64" s="2">
        <f t="shared" si="3"/>
        <v>5192</v>
      </c>
      <c r="E64" s="2">
        <v>25192</v>
      </c>
      <c r="F64" s="2">
        <f>'TRIBAL EARMARK'!C65</f>
        <v>596</v>
      </c>
      <c r="G64" s="2">
        <f t="shared" si="0"/>
        <v>24596</v>
      </c>
      <c r="H64" s="2">
        <f t="shared" si="6"/>
        <v>25192</v>
      </c>
      <c r="I64" s="31">
        <f t="shared" si="2"/>
        <v>0</v>
      </c>
    </row>
    <row r="65" spans="1:9" ht="12">
      <c r="A65" s="31" t="s">
        <v>43</v>
      </c>
      <c r="B65" s="42">
        <v>165</v>
      </c>
      <c r="C65" s="2">
        <v>20000</v>
      </c>
      <c r="D65" s="2">
        <f t="shared" si="3"/>
        <v>4812</v>
      </c>
      <c r="E65" s="2">
        <v>24812</v>
      </c>
      <c r="F65" s="2">
        <f>'TRIBAL EARMARK'!C66</f>
        <v>589</v>
      </c>
      <c r="G65" s="2">
        <f t="shared" si="0"/>
        <v>24223</v>
      </c>
      <c r="H65" s="2">
        <f t="shared" si="6"/>
        <v>24812</v>
      </c>
      <c r="I65" s="31">
        <f t="shared" si="2"/>
        <v>0</v>
      </c>
    </row>
    <row r="66" spans="1:9" ht="12">
      <c r="A66" s="31" t="s">
        <v>44</v>
      </c>
      <c r="B66" s="42">
        <v>313</v>
      </c>
      <c r="C66" s="2">
        <v>20000</v>
      </c>
      <c r="D66" s="2">
        <f t="shared" si="3"/>
        <v>9129</v>
      </c>
      <c r="E66" s="2">
        <v>29129</v>
      </c>
      <c r="F66" s="2">
        <f>'TRIBAL EARMARK'!C67</f>
        <v>669</v>
      </c>
      <c r="G66" s="2">
        <f t="shared" si="0"/>
        <v>28460</v>
      </c>
      <c r="H66" s="2">
        <f t="shared" si="6"/>
        <v>29129</v>
      </c>
      <c r="I66" s="31">
        <f t="shared" si="2"/>
        <v>0</v>
      </c>
    </row>
    <row r="67" spans="1:9" ht="12">
      <c r="A67" s="31" t="s">
        <v>45</v>
      </c>
      <c r="B67" s="42">
        <v>1080</v>
      </c>
      <c r="C67" s="2">
        <v>20000</v>
      </c>
      <c r="D67" s="2">
        <f t="shared" si="3"/>
        <v>31500</v>
      </c>
      <c r="E67" s="2">
        <v>51500</v>
      </c>
      <c r="F67" s="2">
        <f>'TRIBAL EARMARK'!C68</f>
        <v>1084</v>
      </c>
      <c r="G67" s="2">
        <f t="shared" si="0"/>
        <v>50416</v>
      </c>
      <c r="H67" s="2">
        <f t="shared" si="6"/>
        <v>51500</v>
      </c>
      <c r="I67" s="31">
        <f t="shared" si="2"/>
        <v>0</v>
      </c>
    </row>
    <row r="68" spans="1:9" ht="12">
      <c r="A68" s="31" t="s">
        <v>46</v>
      </c>
      <c r="B68" s="42">
        <v>105</v>
      </c>
      <c r="C68" s="2">
        <v>20000</v>
      </c>
      <c r="D68" s="2">
        <f t="shared" si="3"/>
        <v>3062</v>
      </c>
      <c r="E68" s="2">
        <v>23062</v>
      </c>
      <c r="F68" s="2">
        <f>'TRIBAL EARMARK'!C69</f>
        <v>557</v>
      </c>
      <c r="G68" s="2">
        <f t="shared" si="0"/>
        <v>22505</v>
      </c>
      <c r="H68" s="2">
        <f t="shared" si="6"/>
        <v>23062</v>
      </c>
      <c r="I68" s="31">
        <f t="shared" si="2"/>
        <v>0</v>
      </c>
    </row>
    <row r="69" spans="1:9" ht="12">
      <c r="A69" s="31" t="s">
        <v>47</v>
      </c>
      <c r="B69" s="42">
        <v>1738</v>
      </c>
      <c r="C69" s="2">
        <v>344800</v>
      </c>
      <c r="D69" s="2">
        <f t="shared" si="3"/>
        <v>50692</v>
      </c>
      <c r="E69" s="2">
        <v>395492</v>
      </c>
      <c r="F69" s="2">
        <f>'TRIBAL EARMARK'!C70</f>
        <v>1439</v>
      </c>
      <c r="G69" s="2">
        <f t="shared" si="0"/>
        <v>394053</v>
      </c>
      <c r="H69" s="2">
        <f t="shared" si="6"/>
        <v>395492</v>
      </c>
      <c r="I69" s="31">
        <f t="shared" si="2"/>
        <v>0</v>
      </c>
    </row>
    <row r="70" spans="1:9" ht="12">
      <c r="A70" s="31" t="s">
        <v>48</v>
      </c>
      <c r="B70" s="42">
        <v>916</v>
      </c>
      <c r="C70" s="2">
        <v>20000</v>
      </c>
      <c r="D70" s="2">
        <f t="shared" si="3"/>
        <v>26717</v>
      </c>
      <c r="E70" s="2">
        <v>46717</v>
      </c>
      <c r="F70" s="2">
        <f>'TRIBAL EARMARK'!C71</f>
        <v>995</v>
      </c>
      <c r="G70" s="2">
        <f t="shared" si="0"/>
        <v>45722</v>
      </c>
      <c r="H70" s="2">
        <f t="shared" si="6"/>
        <v>46717</v>
      </c>
      <c r="I70" s="31">
        <f t="shared" si="2"/>
        <v>0</v>
      </c>
    </row>
    <row r="71" spans="1:9" ht="12">
      <c r="A71" s="31" t="s">
        <v>49</v>
      </c>
      <c r="B71" s="42">
        <v>116</v>
      </c>
      <c r="C71" s="2">
        <v>20000</v>
      </c>
      <c r="D71" s="2">
        <f t="shared" si="3"/>
        <v>3383</v>
      </c>
      <c r="E71" s="2">
        <v>23383</v>
      </c>
      <c r="F71" s="2">
        <f>'TRIBAL EARMARK'!C72</f>
        <v>563</v>
      </c>
      <c r="G71" s="2">
        <f t="shared" si="0"/>
        <v>22820</v>
      </c>
      <c r="H71" s="2">
        <f t="shared" si="6"/>
        <v>23383</v>
      </c>
      <c r="I71" s="31">
        <f t="shared" si="2"/>
        <v>0</v>
      </c>
    </row>
    <row r="72" spans="1:9" ht="12">
      <c r="A72" s="31" t="s">
        <v>50</v>
      </c>
      <c r="B72" s="42">
        <v>91</v>
      </c>
      <c r="C72" s="2">
        <v>20000</v>
      </c>
      <c r="D72" s="2">
        <f t="shared" si="3"/>
        <v>2654</v>
      </c>
      <c r="E72" s="2">
        <v>22654</v>
      </c>
      <c r="F72" s="2">
        <f>'TRIBAL EARMARK'!C73</f>
        <v>549</v>
      </c>
      <c r="G72" s="2">
        <f t="shared" si="0"/>
        <v>22105</v>
      </c>
      <c r="H72" s="2">
        <f t="shared" si="6"/>
        <v>22654</v>
      </c>
      <c r="I72" s="31">
        <f t="shared" si="2"/>
        <v>0</v>
      </c>
    </row>
    <row r="73" spans="1:9" ht="12">
      <c r="A73" s="31" t="s">
        <v>51</v>
      </c>
      <c r="B73" s="42">
        <v>254</v>
      </c>
      <c r="C73" s="2">
        <v>20000</v>
      </c>
      <c r="D73" s="2">
        <f t="shared" si="3"/>
        <v>7408</v>
      </c>
      <c r="E73" s="2">
        <v>27408</v>
      </c>
      <c r="F73" s="2">
        <f>'TRIBAL EARMARK'!C74</f>
        <v>637</v>
      </c>
      <c r="G73" s="2">
        <f t="shared" si="0"/>
        <v>26771</v>
      </c>
      <c r="H73" s="2">
        <f t="shared" si="6"/>
        <v>27408</v>
      </c>
      <c r="I73" s="31">
        <f t="shared" si="2"/>
        <v>0</v>
      </c>
    </row>
    <row r="74" spans="1:9" ht="12">
      <c r="A74" s="31" t="s">
        <v>52</v>
      </c>
      <c r="B74" s="42">
        <v>153</v>
      </c>
      <c r="C74" s="2">
        <v>20000</v>
      </c>
      <c r="D74" s="2">
        <f t="shared" si="3"/>
        <v>4462</v>
      </c>
      <c r="E74" s="2">
        <v>24462</v>
      </c>
      <c r="F74" s="2">
        <f>'TRIBAL EARMARK'!C75</f>
        <v>583</v>
      </c>
      <c r="G74" s="2">
        <f aca="true" t="shared" si="7" ref="G74:G137">IF(F74&lt;&gt;"",E74-F74,"")</f>
        <v>23879</v>
      </c>
      <c r="H74" s="2">
        <f aca="true" t="shared" si="8" ref="H74:H89">IF(E74&lt;&gt;"",E74,"")</f>
        <v>24462</v>
      </c>
      <c r="I74" s="31">
        <f aca="true" t="shared" si="9" ref="I74:I137">IF(H74=E74,0,"****")</f>
        <v>0</v>
      </c>
    </row>
    <row r="75" spans="1:9" ht="12">
      <c r="A75" s="31" t="s">
        <v>53</v>
      </c>
      <c r="B75" s="42">
        <v>205</v>
      </c>
      <c r="C75" s="2">
        <v>20000</v>
      </c>
      <c r="D75" s="2">
        <f aca="true" t="shared" si="10" ref="D75:D136">E75-C75</f>
        <v>5979</v>
      </c>
      <c r="E75" s="2">
        <v>25979</v>
      </c>
      <c r="F75" s="2">
        <f>'TRIBAL EARMARK'!C76</f>
        <v>611</v>
      </c>
      <c r="G75" s="2">
        <f t="shared" si="7"/>
        <v>25368</v>
      </c>
      <c r="H75" s="2">
        <f t="shared" si="8"/>
        <v>25979</v>
      </c>
      <c r="I75" s="31">
        <f t="shared" si="9"/>
        <v>0</v>
      </c>
    </row>
    <row r="76" spans="1:9" ht="12">
      <c r="A76" s="31" t="s">
        <v>54</v>
      </c>
      <c r="B76" s="42">
        <v>54</v>
      </c>
      <c r="C76" s="2">
        <v>20000</v>
      </c>
      <c r="D76" s="2">
        <f t="shared" si="10"/>
        <v>1576</v>
      </c>
      <c r="E76" s="2">
        <v>21576</v>
      </c>
      <c r="F76" s="2">
        <f>'TRIBAL EARMARK'!C77</f>
        <v>529</v>
      </c>
      <c r="G76" s="2">
        <f t="shared" si="7"/>
        <v>21047</v>
      </c>
      <c r="H76" s="2">
        <f t="shared" si="8"/>
        <v>21576</v>
      </c>
      <c r="I76" s="31">
        <f t="shared" si="9"/>
        <v>0</v>
      </c>
    </row>
    <row r="77" spans="1:9" ht="12">
      <c r="A77" s="31" t="s">
        <v>55</v>
      </c>
      <c r="B77" s="42">
        <v>110</v>
      </c>
      <c r="C77" s="2">
        <v>20000</v>
      </c>
      <c r="D77" s="2">
        <f t="shared" si="10"/>
        <v>3208</v>
      </c>
      <c r="E77" s="2">
        <v>23208</v>
      </c>
      <c r="F77" s="2">
        <f>'TRIBAL EARMARK'!C78</f>
        <v>559</v>
      </c>
      <c r="G77" s="2">
        <f t="shared" si="7"/>
        <v>22649</v>
      </c>
      <c r="H77" s="2">
        <f t="shared" si="8"/>
        <v>23208</v>
      </c>
      <c r="I77" s="31">
        <f t="shared" si="9"/>
        <v>0</v>
      </c>
    </row>
    <row r="78" spans="1:9" ht="12">
      <c r="A78" s="31" t="s">
        <v>56</v>
      </c>
      <c r="B78" s="42">
        <v>546</v>
      </c>
      <c r="C78" s="2">
        <v>20000</v>
      </c>
      <c r="D78" s="2">
        <f t="shared" si="10"/>
        <v>15925</v>
      </c>
      <c r="E78" s="2">
        <v>35925</v>
      </c>
      <c r="F78" s="2">
        <f>'TRIBAL EARMARK'!C79</f>
        <v>795</v>
      </c>
      <c r="G78" s="2">
        <f t="shared" si="7"/>
        <v>35130</v>
      </c>
      <c r="H78" s="2">
        <f t="shared" si="8"/>
        <v>35925</v>
      </c>
      <c r="I78" s="31">
        <f t="shared" si="9"/>
        <v>0</v>
      </c>
    </row>
    <row r="79" spans="1:9" ht="12">
      <c r="A79" s="31" t="s">
        <v>57</v>
      </c>
      <c r="B79" s="42">
        <v>230</v>
      </c>
      <c r="C79" s="2">
        <v>20000</v>
      </c>
      <c r="D79" s="2">
        <f t="shared" si="10"/>
        <v>6708</v>
      </c>
      <c r="E79" s="2">
        <v>26708</v>
      </c>
      <c r="F79" s="2">
        <f>'TRIBAL EARMARK'!C80</f>
        <v>624</v>
      </c>
      <c r="G79" s="2">
        <f t="shared" si="7"/>
        <v>26084</v>
      </c>
      <c r="H79" s="2">
        <f t="shared" si="8"/>
        <v>26708</v>
      </c>
      <c r="I79" s="31">
        <f t="shared" si="9"/>
        <v>0</v>
      </c>
    </row>
    <row r="80" spans="1:9" ht="12">
      <c r="A80" s="31" t="s">
        <v>58</v>
      </c>
      <c r="B80" s="42">
        <v>50</v>
      </c>
      <c r="C80" s="2">
        <v>20000</v>
      </c>
      <c r="D80" s="2">
        <f t="shared" si="10"/>
        <v>1459</v>
      </c>
      <c r="E80" s="2">
        <v>21459</v>
      </c>
      <c r="F80" s="2">
        <f>'TRIBAL EARMARK'!C81</f>
        <v>527</v>
      </c>
      <c r="G80" s="2">
        <f t="shared" si="7"/>
        <v>20932</v>
      </c>
      <c r="H80" s="2">
        <f t="shared" si="8"/>
        <v>21459</v>
      </c>
      <c r="I80" s="31">
        <f t="shared" si="9"/>
        <v>0</v>
      </c>
    </row>
    <row r="81" spans="1:9" ht="12">
      <c r="A81" s="31" t="s">
        <v>59</v>
      </c>
      <c r="B81" s="42">
        <v>78</v>
      </c>
      <c r="C81" s="2">
        <v>20000</v>
      </c>
      <c r="D81" s="2">
        <f t="shared" si="10"/>
        <v>2275</v>
      </c>
      <c r="E81" s="2">
        <v>22275</v>
      </c>
      <c r="F81" s="2">
        <f>'TRIBAL EARMARK'!C82</f>
        <v>542</v>
      </c>
      <c r="G81" s="2">
        <f t="shared" si="7"/>
        <v>21733</v>
      </c>
      <c r="H81" s="2">
        <f t="shared" si="8"/>
        <v>22275</v>
      </c>
      <c r="I81" s="31">
        <f t="shared" si="9"/>
        <v>0</v>
      </c>
    </row>
    <row r="82" spans="1:9" ht="12">
      <c r="A82" s="31" t="s">
        <v>60</v>
      </c>
      <c r="B82" s="42">
        <v>2173</v>
      </c>
      <c r="C82" s="2">
        <v>20000</v>
      </c>
      <c r="D82" s="2">
        <f t="shared" si="10"/>
        <v>63379</v>
      </c>
      <c r="E82" s="2">
        <v>83379</v>
      </c>
      <c r="F82" s="2">
        <f>'TRIBAL EARMARK'!C83</f>
        <v>1674</v>
      </c>
      <c r="G82" s="2">
        <f t="shared" si="7"/>
        <v>81705</v>
      </c>
      <c r="H82" s="2">
        <f t="shared" si="8"/>
        <v>83379</v>
      </c>
      <c r="I82" s="31">
        <f t="shared" si="9"/>
        <v>0</v>
      </c>
    </row>
    <row r="83" spans="1:9" ht="12">
      <c r="A83" s="31" t="s">
        <v>61</v>
      </c>
      <c r="B83" s="42">
        <v>191</v>
      </c>
      <c r="C83" s="2">
        <v>20000</v>
      </c>
      <c r="D83" s="2">
        <f t="shared" si="10"/>
        <v>5571</v>
      </c>
      <c r="E83" s="2">
        <v>25571</v>
      </c>
      <c r="F83" s="2">
        <f>'TRIBAL EARMARK'!C84</f>
        <v>603</v>
      </c>
      <c r="G83" s="2">
        <f t="shared" si="7"/>
        <v>24968</v>
      </c>
      <c r="H83" s="2">
        <f t="shared" si="8"/>
        <v>25571</v>
      </c>
      <c r="I83" s="31">
        <f t="shared" si="9"/>
        <v>0</v>
      </c>
    </row>
    <row r="84" spans="1:9" ht="12">
      <c r="A84" s="31" t="s">
        <v>62</v>
      </c>
      <c r="B84" s="42">
        <v>1144</v>
      </c>
      <c r="C84" s="2">
        <v>20000</v>
      </c>
      <c r="D84" s="2">
        <f t="shared" si="10"/>
        <v>33367</v>
      </c>
      <c r="E84" s="2">
        <v>53367</v>
      </c>
      <c r="F84" s="2">
        <f>'TRIBAL EARMARK'!C85</f>
        <v>1118</v>
      </c>
      <c r="G84" s="2">
        <f t="shared" si="7"/>
        <v>52249</v>
      </c>
      <c r="H84" s="2">
        <f t="shared" si="8"/>
        <v>53367</v>
      </c>
      <c r="I84" s="31">
        <f t="shared" si="9"/>
        <v>0</v>
      </c>
    </row>
    <row r="85" spans="1:9" ht="12">
      <c r="A85" s="31" t="s">
        <v>63</v>
      </c>
      <c r="B85" s="42">
        <v>52</v>
      </c>
      <c r="C85" s="2">
        <v>20000</v>
      </c>
      <c r="D85" s="2">
        <f t="shared" si="10"/>
        <v>1518</v>
      </c>
      <c r="E85" s="2">
        <v>21518</v>
      </c>
      <c r="F85" s="2">
        <f>'TRIBAL EARMARK'!C86</f>
        <v>528</v>
      </c>
      <c r="G85" s="2">
        <f t="shared" si="7"/>
        <v>20990</v>
      </c>
      <c r="H85" s="2">
        <f t="shared" si="8"/>
        <v>21518</v>
      </c>
      <c r="I85" s="31">
        <f t="shared" si="9"/>
        <v>0</v>
      </c>
    </row>
    <row r="86" spans="1:9" ht="12">
      <c r="A86" s="31" t="s">
        <v>329</v>
      </c>
      <c r="B86" s="42">
        <v>75</v>
      </c>
      <c r="C86" s="2">
        <v>20000</v>
      </c>
      <c r="D86" s="2">
        <f t="shared" si="10"/>
        <v>2187</v>
      </c>
      <c r="E86" s="2">
        <v>22187</v>
      </c>
      <c r="F86" s="2">
        <f>'TRIBAL EARMARK'!C87</f>
        <v>541</v>
      </c>
      <c r="G86" s="2">
        <f t="shared" si="7"/>
        <v>21646</v>
      </c>
      <c r="H86" s="2">
        <f t="shared" si="8"/>
        <v>22187</v>
      </c>
      <c r="I86" s="31">
        <f t="shared" si="9"/>
        <v>0</v>
      </c>
    </row>
    <row r="87" spans="1:9" ht="12">
      <c r="A87" s="31" t="s">
        <v>64</v>
      </c>
      <c r="B87" s="42">
        <v>303</v>
      </c>
      <c r="C87" s="2">
        <v>20000</v>
      </c>
      <c r="D87" s="2">
        <f t="shared" si="10"/>
        <v>8837</v>
      </c>
      <c r="E87" s="2">
        <v>28837</v>
      </c>
      <c r="F87" s="2">
        <f>'TRIBAL EARMARK'!C88</f>
        <v>664</v>
      </c>
      <c r="G87" s="2">
        <f t="shared" si="7"/>
        <v>28173</v>
      </c>
      <c r="H87" s="2">
        <f t="shared" si="8"/>
        <v>28837</v>
      </c>
      <c r="I87" s="31">
        <f t="shared" si="9"/>
        <v>0</v>
      </c>
    </row>
    <row r="88" spans="1:9" ht="12">
      <c r="A88" s="31" t="s">
        <v>65</v>
      </c>
      <c r="B88" s="42">
        <v>136</v>
      </c>
      <c r="C88" s="2">
        <v>43200</v>
      </c>
      <c r="D88" s="2">
        <f t="shared" si="10"/>
        <v>3967</v>
      </c>
      <c r="E88" s="2">
        <v>47167</v>
      </c>
      <c r="F88" s="2">
        <f>'TRIBAL EARMARK'!C89</f>
        <v>573</v>
      </c>
      <c r="G88" s="2">
        <f t="shared" si="7"/>
        <v>46594</v>
      </c>
      <c r="H88" s="2">
        <f t="shared" si="8"/>
        <v>47167</v>
      </c>
      <c r="I88" s="31">
        <f t="shared" si="9"/>
        <v>0</v>
      </c>
    </row>
    <row r="89" spans="1:9" ht="12">
      <c r="A89" s="31" t="s">
        <v>66</v>
      </c>
      <c r="B89" s="42">
        <v>300</v>
      </c>
      <c r="C89" s="2">
        <v>20000</v>
      </c>
      <c r="D89" s="2">
        <f t="shared" si="10"/>
        <v>8750</v>
      </c>
      <c r="E89" s="2">
        <v>28750</v>
      </c>
      <c r="F89" s="2">
        <f>'TRIBAL EARMARK'!C90</f>
        <v>662</v>
      </c>
      <c r="G89" s="2">
        <f t="shared" si="7"/>
        <v>28088</v>
      </c>
      <c r="H89" s="2">
        <f t="shared" si="8"/>
        <v>28750</v>
      </c>
      <c r="I89" s="31">
        <f t="shared" si="9"/>
        <v>0</v>
      </c>
    </row>
    <row r="90" spans="1:9" ht="12">
      <c r="A90" s="31" t="s">
        <v>330</v>
      </c>
      <c r="B90" s="42">
        <v>83</v>
      </c>
      <c r="C90" s="2">
        <v>20000</v>
      </c>
      <c r="D90" s="2">
        <f t="shared" si="10"/>
        <v>2421</v>
      </c>
      <c r="E90" s="2">
        <v>22421</v>
      </c>
      <c r="F90" s="2">
        <f>'TRIBAL EARMARK'!C91</f>
        <v>545</v>
      </c>
      <c r="G90" s="2">
        <f t="shared" si="7"/>
        <v>21876</v>
      </c>
      <c r="H90" s="2">
        <f aca="true" t="shared" si="11" ref="H90:H104">IF(E90&lt;&gt;"",E90,"")</f>
        <v>22421</v>
      </c>
      <c r="I90" s="31">
        <f t="shared" si="9"/>
        <v>0</v>
      </c>
    </row>
    <row r="91" spans="1:9" ht="12">
      <c r="A91" s="31" t="s">
        <v>331</v>
      </c>
      <c r="B91" s="42">
        <v>106</v>
      </c>
      <c r="C91" s="2">
        <v>20000</v>
      </c>
      <c r="D91" s="2">
        <f t="shared" si="10"/>
        <v>3092</v>
      </c>
      <c r="E91" s="2">
        <v>23092</v>
      </c>
      <c r="F91" s="2">
        <f>'TRIBAL EARMARK'!C92</f>
        <v>557</v>
      </c>
      <c r="G91" s="2">
        <f t="shared" si="7"/>
        <v>22535</v>
      </c>
      <c r="H91" s="2">
        <f t="shared" si="11"/>
        <v>23092</v>
      </c>
      <c r="I91" s="31">
        <f t="shared" si="9"/>
        <v>0</v>
      </c>
    </row>
    <row r="92" spans="1:9" ht="12">
      <c r="A92" s="31" t="s">
        <v>332</v>
      </c>
      <c r="B92" s="42">
        <v>140</v>
      </c>
      <c r="C92" s="2">
        <v>20000</v>
      </c>
      <c r="D92" s="2">
        <f t="shared" si="10"/>
        <v>4083</v>
      </c>
      <c r="E92" s="2">
        <v>24083</v>
      </c>
      <c r="F92" s="2">
        <f>'TRIBAL EARMARK'!C93</f>
        <v>576</v>
      </c>
      <c r="G92" s="2">
        <f t="shared" si="7"/>
        <v>23507</v>
      </c>
      <c r="H92" s="2">
        <f t="shared" si="11"/>
        <v>24083</v>
      </c>
      <c r="I92" s="31">
        <f t="shared" si="9"/>
        <v>0</v>
      </c>
    </row>
    <row r="93" spans="1:9" ht="12">
      <c r="A93" s="31" t="s">
        <v>333</v>
      </c>
      <c r="B93" s="42">
        <v>1106</v>
      </c>
      <c r="C93" s="2">
        <v>20000</v>
      </c>
      <c r="D93" s="2">
        <f t="shared" si="10"/>
        <v>32258</v>
      </c>
      <c r="E93" s="2">
        <v>52258</v>
      </c>
      <c r="F93" s="2">
        <f>'TRIBAL EARMARK'!C94</f>
        <v>1098</v>
      </c>
      <c r="G93" s="2">
        <f t="shared" si="7"/>
        <v>51160</v>
      </c>
      <c r="H93" s="2">
        <f t="shared" si="11"/>
        <v>52258</v>
      </c>
      <c r="I93" s="31">
        <f t="shared" si="9"/>
        <v>0</v>
      </c>
    </row>
    <row r="94" spans="1:8" ht="12">
      <c r="A94" s="12" t="s">
        <v>334</v>
      </c>
      <c r="B94" s="42"/>
      <c r="C94" s="2"/>
      <c r="D94" s="2">
        <f t="shared" si="10"/>
        <v>0</v>
      </c>
      <c r="E94" s="2"/>
      <c r="F94" s="2">
        <f>'TRIBAL EARMARK'!C95</f>
      </c>
      <c r="G94" s="2">
        <f t="shared" si="7"/>
      </c>
      <c r="H94" s="2">
        <f t="shared" si="11"/>
      </c>
    </row>
    <row r="95" spans="1:9" ht="12">
      <c r="A95" s="31" t="s">
        <v>335</v>
      </c>
      <c r="B95" s="42">
        <v>693</v>
      </c>
      <c r="C95" s="2">
        <v>20000</v>
      </c>
      <c r="D95" s="2">
        <f t="shared" si="10"/>
        <v>20212</v>
      </c>
      <c r="E95" s="2">
        <v>40212</v>
      </c>
      <c r="F95" s="2">
        <f>'TRIBAL EARMARK'!C96</f>
        <v>874</v>
      </c>
      <c r="G95" s="2">
        <f t="shared" si="7"/>
        <v>39338</v>
      </c>
      <c r="H95" s="2">
        <f t="shared" si="11"/>
        <v>40212</v>
      </c>
      <c r="I95" s="31">
        <f t="shared" si="9"/>
        <v>0</v>
      </c>
    </row>
    <row r="96" spans="1:9" ht="12">
      <c r="A96" s="31" t="s">
        <v>336</v>
      </c>
      <c r="B96" s="42">
        <v>509</v>
      </c>
      <c r="C96" s="2">
        <v>20000</v>
      </c>
      <c r="D96" s="2">
        <f t="shared" si="10"/>
        <v>14846</v>
      </c>
      <c r="E96" s="2">
        <v>34846</v>
      </c>
      <c r="F96" s="2">
        <f>'TRIBAL EARMARK'!C97</f>
        <v>775</v>
      </c>
      <c r="G96" s="2">
        <f t="shared" si="7"/>
        <v>34071</v>
      </c>
      <c r="H96" s="2">
        <f t="shared" si="11"/>
        <v>34846</v>
      </c>
      <c r="I96" s="31">
        <f t="shared" si="9"/>
        <v>0</v>
      </c>
    </row>
    <row r="97" spans="1:8" ht="12">
      <c r="A97" s="12" t="s">
        <v>337</v>
      </c>
      <c r="B97" s="42"/>
      <c r="C97" s="2"/>
      <c r="D97" s="2">
        <f t="shared" si="10"/>
        <v>0</v>
      </c>
      <c r="E97" s="2"/>
      <c r="F97" s="2">
        <f>'TRIBAL EARMARK'!C98</f>
      </c>
      <c r="G97" s="2">
        <f t="shared" si="7"/>
      </c>
      <c r="H97" s="2">
        <f t="shared" si="11"/>
      </c>
    </row>
    <row r="98" spans="1:9" ht="12">
      <c r="A98" s="31" t="s">
        <v>338</v>
      </c>
      <c r="B98" s="42">
        <v>206</v>
      </c>
      <c r="C98" s="2">
        <v>20000</v>
      </c>
      <c r="D98" s="2">
        <f t="shared" si="10"/>
        <v>6008</v>
      </c>
      <c r="E98" s="2">
        <v>26008</v>
      </c>
      <c r="F98" s="2">
        <f>'TRIBAL EARMARK'!C99</f>
        <v>611</v>
      </c>
      <c r="G98" s="2">
        <f t="shared" si="7"/>
        <v>25397</v>
      </c>
      <c r="H98" s="2">
        <f t="shared" si="11"/>
        <v>26008</v>
      </c>
      <c r="I98" s="31">
        <f t="shared" si="9"/>
        <v>0</v>
      </c>
    </row>
    <row r="99" spans="1:9" ht="12">
      <c r="A99" s="31" t="s">
        <v>339</v>
      </c>
      <c r="B99" s="42">
        <v>930</v>
      </c>
      <c r="C99" s="2">
        <v>20000</v>
      </c>
      <c r="D99" s="2">
        <f t="shared" si="10"/>
        <v>27125</v>
      </c>
      <c r="E99" s="2">
        <v>47125</v>
      </c>
      <c r="F99" s="2">
        <f>'TRIBAL EARMARK'!C100</f>
        <v>1003</v>
      </c>
      <c r="G99" s="2">
        <f t="shared" si="7"/>
        <v>46122</v>
      </c>
      <c r="H99" s="2">
        <f t="shared" si="11"/>
        <v>47125</v>
      </c>
      <c r="I99" s="31">
        <f t="shared" si="9"/>
        <v>0</v>
      </c>
    </row>
    <row r="100" spans="1:8" ht="12">
      <c r="A100" s="12" t="s">
        <v>340</v>
      </c>
      <c r="B100" s="42"/>
      <c r="C100" s="2"/>
      <c r="D100" s="2">
        <f t="shared" si="10"/>
        <v>0</v>
      </c>
      <c r="E100" s="2"/>
      <c r="F100" s="2">
        <f>'TRIBAL EARMARK'!C101</f>
      </c>
      <c r="G100" s="2">
        <f t="shared" si="7"/>
      </c>
      <c r="H100" s="2">
        <f t="shared" si="11"/>
      </c>
    </row>
    <row r="101" spans="1:9" ht="12">
      <c r="A101" s="31" t="s">
        <v>341</v>
      </c>
      <c r="B101" s="42">
        <v>1003</v>
      </c>
      <c r="C101" s="2">
        <v>20000</v>
      </c>
      <c r="D101" s="2">
        <f t="shared" si="10"/>
        <v>29254</v>
      </c>
      <c r="E101" s="2">
        <v>49254</v>
      </c>
      <c r="F101" s="2">
        <f>'TRIBAL EARMARK'!C102</f>
        <v>1042</v>
      </c>
      <c r="G101" s="2">
        <f t="shared" si="7"/>
        <v>48212</v>
      </c>
      <c r="H101" s="2">
        <f t="shared" si="11"/>
        <v>49254</v>
      </c>
      <c r="I101" s="31">
        <f t="shared" si="9"/>
        <v>0</v>
      </c>
    </row>
    <row r="102" spans="1:9" ht="12">
      <c r="A102" s="31" t="s">
        <v>342</v>
      </c>
      <c r="B102" s="42">
        <v>812</v>
      </c>
      <c r="C102" s="2">
        <v>20000</v>
      </c>
      <c r="D102" s="2">
        <f t="shared" si="10"/>
        <v>23683</v>
      </c>
      <c r="E102" s="2">
        <v>43683</v>
      </c>
      <c r="F102" s="2">
        <f>'TRIBAL EARMARK'!C103</f>
        <v>939</v>
      </c>
      <c r="G102" s="2">
        <f t="shared" si="7"/>
        <v>42744</v>
      </c>
      <c r="H102" s="2">
        <f t="shared" si="11"/>
        <v>43683</v>
      </c>
      <c r="I102" s="31">
        <f t="shared" si="9"/>
        <v>0</v>
      </c>
    </row>
    <row r="103" spans="1:9" ht="12">
      <c r="A103" s="31" t="s">
        <v>343</v>
      </c>
      <c r="B103" s="42">
        <v>158</v>
      </c>
      <c r="C103" s="2">
        <v>20000</v>
      </c>
      <c r="D103" s="2">
        <f t="shared" si="10"/>
        <v>4608</v>
      </c>
      <c r="E103" s="2">
        <v>24608</v>
      </c>
      <c r="F103" s="2">
        <f>'TRIBAL EARMARK'!C104</f>
        <v>585</v>
      </c>
      <c r="G103" s="2">
        <f t="shared" si="7"/>
        <v>24023</v>
      </c>
      <c r="H103" s="2">
        <f t="shared" si="11"/>
        <v>24608</v>
      </c>
      <c r="I103" s="31">
        <f t="shared" si="9"/>
        <v>0</v>
      </c>
    </row>
    <row r="104" spans="1:9" ht="12">
      <c r="A104" s="31" t="s">
        <v>344</v>
      </c>
      <c r="B104" s="42">
        <v>2388</v>
      </c>
      <c r="C104" s="2">
        <v>20000</v>
      </c>
      <c r="D104" s="2">
        <f t="shared" si="10"/>
        <v>69650</v>
      </c>
      <c r="E104" s="2">
        <v>89650</v>
      </c>
      <c r="F104" s="2">
        <f>'TRIBAL EARMARK'!C105</f>
        <v>1790</v>
      </c>
      <c r="G104" s="2">
        <f t="shared" si="7"/>
        <v>87860</v>
      </c>
      <c r="H104" s="2">
        <f t="shared" si="11"/>
        <v>89650</v>
      </c>
      <c r="I104" s="31">
        <f t="shared" si="9"/>
        <v>0</v>
      </c>
    </row>
    <row r="105" spans="1:8" ht="12">
      <c r="A105" s="12" t="s">
        <v>345</v>
      </c>
      <c r="B105" s="42"/>
      <c r="C105" s="2"/>
      <c r="D105" s="2">
        <f t="shared" si="10"/>
        <v>0</v>
      </c>
      <c r="E105" s="2"/>
      <c r="F105" s="2">
        <f>'TRIBAL EARMARK'!C106</f>
      </c>
      <c r="G105" s="2">
        <f t="shared" si="7"/>
      </c>
      <c r="H105" s="2">
        <f aca="true" t="shared" si="12" ref="H105:H119">IF(E105&lt;&gt;"",E105,"")</f>
      </c>
    </row>
    <row r="106" spans="1:9" ht="12">
      <c r="A106" s="31" t="s">
        <v>346</v>
      </c>
      <c r="B106" s="42">
        <v>260</v>
      </c>
      <c r="C106" s="2">
        <v>20000</v>
      </c>
      <c r="D106" s="2">
        <f t="shared" si="10"/>
        <v>7583</v>
      </c>
      <c r="E106" s="2">
        <v>27583</v>
      </c>
      <c r="F106" s="2">
        <f>'TRIBAL EARMARK'!C107</f>
        <v>640</v>
      </c>
      <c r="G106" s="2">
        <f t="shared" si="7"/>
        <v>26943</v>
      </c>
      <c r="H106" s="2">
        <f t="shared" si="12"/>
        <v>27583</v>
      </c>
      <c r="I106" s="31">
        <f t="shared" si="9"/>
        <v>0</v>
      </c>
    </row>
    <row r="107" spans="1:9" ht="12">
      <c r="A107" s="31" t="s">
        <v>347</v>
      </c>
      <c r="B107" s="42">
        <v>419</v>
      </c>
      <c r="C107" s="2">
        <v>20000</v>
      </c>
      <c r="D107" s="2">
        <f t="shared" si="10"/>
        <v>12221</v>
      </c>
      <c r="E107" s="2">
        <v>32221</v>
      </c>
      <c r="F107" s="2">
        <f>'TRIBAL EARMARK'!C108</f>
        <v>726</v>
      </c>
      <c r="G107" s="2">
        <f t="shared" si="7"/>
        <v>31495</v>
      </c>
      <c r="H107" s="2">
        <f t="shared" si="12"/>
        <v>32221</v>
      </c>
      <c r="I107" s="31">
        <f t="shared" si="9"/>
        <v>0</v>
      </c>
    </row>
    <row r="108" spans="1:8" ht="12">
      <c r="A108" s="12" t="s">
        <v>348</v>
      </c>
      <c r="B108" s="42"/>
      <c r="C108" s="2"/>
      <c r="D108" s="2">
        <f t="shared" si="10"/>
        <v>0</v>
      </c>
      <c r="E108" s="2"/>
      <c r="F108" s="2">
        <f>'TRIBAL EARMARK'!C109</f>
      </c>
      <c r="G108" s="2">
        <f t="shared" si="7"/>
      </c>
      <c r="H108" s="2">
        <f t="shared" si="12"/>
      </c>
    </row>
    <row r="109" spans="1:9" ht="12">
      <c r="A109" s="14" t="s">
        <v>389</v>
      </c>
      <c r="B109" s="42">
        <v>292</v>
      </c>
      <c r="C109" s="2">
        <v>20000</v>
      </c>
      <c r="D109" s="2">
        <f t="shared" si="10"/>
        <v>8517</v>
      </c>
      <c r="E109" s="2">
        <v>28517</v>
      </c>
      <c r="F109" s="2">
        <f>'TRIBAL EARMARK'!C110</f>
        <v>658</v>
      </c>
      <c r="G109" s="2">
        <f t="shared" si="7"/>
        <v>27859</v>
      </c>
      <c r="H109" s="2">
        <f t="shared" si="12"/>
        <v>28517</v>
      </c>
      <c r="I109" s="31">
        <f t="shared" si="9"/>
        <v>0</v>
      </c>
    </row>
    <row r="110" spans="1:9" ht="12">
      <c r="A110" s="31" t="s">
        <v>349</v>
      </c>
      <c r="B110" s="42">
        <v>158</v>
      </c>
      <c r="C110" s="2">
        <v>20000</v>
      </c>
      <c r="D110" s="2">
        <f t="shared" si="10"/>
        <v>4608</v>
      </c>
      <c r="E110" s="2">
        <v>24608</v>
      </c>
      <c r="F110" s="2">
        <f>'TRIBAL EARMARK'!C111</f>
        <v>585</v>
      </c>
      <c r="G110" s="2">
        <f t="shared" si="7"/>
        <v>24023</v>
      </c>
      <c r="H110" s="2">
        <f t="shared" si="12"/>
        <v>24608</v>
      </c>
      <c r="I110" s="31">
        <f t="shared" si="9"/>
        <v>0</v>
      </c>
    </row>
    <row r="111" spans="1:9" ht="12">
      <c r="A111" s="31" t="s">
        <v>350</v>
      </c>
      <c r="B111" s="42">
        <v>76</v>
      </c>
      <c r="C111" s="2">
        <v>20000</v>
      </c>
      <c r="D111" s="2">
        <f t="shared" si="10"/>
        <v>2217</v>
      </c>
      <c r="E111" s="2">
        <v>22217</v>
      </c>
      <c r="F111" s="2">
        <f>'TRIBAL EARMARK'!C112</f>
        <v>541</v>
      </c>
      <c r="G111" s="2">
        <f t="shared" si="7"/>
        <v>21676</v>
      </c>
      <c r="H111" s="2">
        <f t="shared" si="12"/>
        <v>22217</v>
      </c>
      <c r="I111" s="31">
        <f t="shared" si="9"/>
        <v>0</v>
      </c>
    </row>
    <row r="112" spans="1:9" ht="12">
      <c r="A112" s="12" t="s">
        <v>351</v>
      </c>
      <c r="B112" s="42"/>
      <c r="C112" s="2"/>
      <c r="D112" s="2">
        <f t="shared" si="10"/>
        <v>0</v>
      </c>
      <c r="E112" s="2"/>
      <c r="F112" s="2">
        <f>'TRIBAL EARMARK'!C113</f>
      </c>
      <c r="G112" s="2">
        <f t="shared" si="7"/>
      </c>
      <c r="H112" s="2">
        <f t="shared" si="12"/>
      </c>
      <c r="I112" s="31">
        <f t="shared" si="9"/>
        <v>0</v>
      </c>
    </row>
    <row r="113" spans="1:9" ht="12">
      <c r="A113" s="31" t="s">
        <v>352</v>
      </c>
      <c r="B113" s="42">
        <v>265</v>
      </c>
      <c r="C113" s="2">
        <v>20000</v>
      </c>
      <c r="D113" s="2">
        <f t="shared" si="10"/>
        <v>7729</v>
      </c>
      <c r="E113" s="2">
        <v>27729</v>
      </c>
      <c r="F113" s="2">
        <f>'TRIBAL EARMARK'!C114</f>
        <v>643</v>
      </c>
      <c r="G113" s="2">
        <f t="shared" si="7"/>
        <v>27086</v>
      </c>
      <c r="H113" s="2">
        <f t="shared" si="12"/>
        <v>27729</v>
      </c>
      <c r="I113" s="31">
        <f t="shared" si="9"/>
        <v>0</v>
      </c>
    </row>
    <row r="114" spans="1:9" ht="12">
      <c r="A114" s="31" t="s">
        <v>353</v>
      </c>
      <c r="B114" s="42">
        <v>92</v>
      </c>
      <c r="C114" s="2">
        <v>20000</v>
      </c>
      <c r="D114" s="2">
        <f t="shared" si="10"/>
        <v>2683</v>
      </c>
      <c r="E114" s="2">
        <v>22683</v>
      </c>
      <c r="F114" s="2">
        <f>'TRIBAL EARMARK'!C115</f>
        <v>550</v>
      </c>
      <c r="G114" s="2">
        <f t="shared" si="7"/>
        <v>22133</v>
      </c>
      <c r="H114" s="2">
        <f t="shared" si="12"/>
        <v>22683</v>
      </c>
      <c r="I114" s="31">
        <f t="shared" si="9"/>
        <v>0</v>
      </c>
    </row>
    <row r="115" spans="1:9" ht="12">
      <c r="A115" s="31" t="s">
        <v>354</v>
      </c>
      <c r="B115" s="42">
        <v>310</v>
      </c>
      <c r="C115" s="2">
        <v>20000</v>
      </c>
      <c r="D115" s="2">
        <f t="shared" si="10"/>
        <v>9042</v>
      </c>
      <c r="E115" s="2">
        <v>29042</v>
      </c>
      <c r="F115" s="2">
        <f>'TRIBAL EARMARK'!C116</f>
        <v>668</v>
      </c>
      <c r="G115" s="2">
        <f t="shared" si="7"/>
        <v>28374</v>
      </c>
      <c r="H115" s="2">
        <f t="shared" si="12"/>
        <v>29042</v>
      </c>
      <c r="I115" s="31">
        <f t="shared" si="9"/>
        <v>0</v>
      </c>
    </row>
    <row r="116" spans="1:9" ht="12">
      <c r="A116" s="31" t="s">
        <v>355</v>
      </c>
      <c r="B116" s="42">
        <v>405</v>
      </c>
      <c r="C116" s="2">
        <v>20000</v>
      </c>
      <c r="D116" s="2">
        <f t="shared" si="10"/>
        <v>11812</v>
      </c>
      <c r="E116" s="2">
        <v>31812</v>
      </c>
      <c r="F116" s="2">
        <f>'TRIBAL EARMARK'!C117</f>
        <v>719</v>
      </c>
      <c r="G116" s="2">
        <f t="shared" si="7"/>
        <v>31093</v>
      </c>
      <c r="H116" s="2">
        <f t="shared" si="12"/>
        <v>31812</v>
      </c>
      <c r="I116" s="31">
        <f t="shared" si="9"/>
        <v>0</v>
      </c>
    </row>
    <row r="117" spans="1:9" ht="12">
      <c r="A117" s="31" t="s">
        <v>356</v>
      </c>
      <c r="B117" s="42">
        <v>472</v>
      </c>
      <c r="C117" s="2">
        <v>20000</v>
      </c>
      <c r="D117" s="2">
        <f t="shared" si="10"/>
        <v>13767</v>
      </c>
      <c r="E117" s="2">
        <v>33767</v>
      </c>
      <c r="F117" s="2">
        <f>'TRIBAL EARMARK'!C118</f>
        <v>755</v>
      </c>
      <c r="G117" s="2">
        <f t="shared" si="7"/>
        <v>33012</v>
      </c>
      <c r="H117" s="2">
        <f t="shared" si="12"/>
        <v>33767</v>
      </c>
      <c r="I117" s="31">
        <f t="shared" si="9"/>
        <v>0</v>
      </c>
    </row>
    <row r="118" spans="1:9" ht="12">
      <c r="A118" s="12" t="s">
        <v>357</v>
      </c>
      <c r="B118" s="42"/>
      <c r="C118" s="2"/>
      <c r="D118" s="2">
        <f t="shared" si="10"/>
        <v>0</v>
      </c>
      <c r="E118" s="2"/>
      <c r="F118" s="2">
        <f>'TRIBAL EARMARK'!C119</f>
      </c>
      <c r="G118" s="2">
        <f t="shared" si="7"/>
      </c>
      <c r="H118" s="2">
        <f t="shared" si="12"/>
      </c>
      <c r="I118" s="31">
        <f t="shared" si="9"/>
        <v>0</v>
      </c>
    </row>
    <row r="119" spans="1:9" ht="12">
      <c r="A119" s="31" t="s">
        <v>358</v>
      </c>
      <c r="B119" s="42">
        <v>78</v>
      </c>
      <c r="C119" s="2">
        <v>20000</v>
      </c>
      <c r="D119" s="2">
        <f t="shared" si="10"/>
        <v>2275</v>
      </c>
      <c r="E119" s="2">
        <v>22275</v>
      </c>
      <c r="F119" s="2">
        <f>'TRIBAL EARMARK'!C120</f>
        <v>542</v>
      </c>
      <c r="G119" s="2">
        <f t="shared" si="7"/>
        <v>21733</v>
      </c>
      <c r="H119" s="2">
        <f t="shared" si="12"/>
        <v>22275</v>
      </c>
      <c r="I119" s="31">
        <f t="shared" si="9"/>
        <v>0</v>
      </c>
    </row>
    <row r="120" spans="1:9" ht="12">
      <c r="A120" s="12" t="s">
        <v>359</v>
      </c>
      <c r="B120" s="42"/>
      <c r="C120" s="2"/>
      <c r="D120" s="2">
        <f t="shared" si="10"/>
        <v>0</v>
      </c>
      <c r="E120" s="2"/>
      <c r="F120" s="2">
        <f>'TRIBAL EARMARK'!C121</f>
      </c>
      <c r="G120" s="2">
        <f t="shared" si="7"/>
      </c>
      <c r="H120" s="2">
        <f aca="true" t="shared" si="13" ref="H120:H135">IF(E120&lt;&gt;"",E120,"")</f>
      </c>
      <c r="I120" s="31">
        <f t="shared" si="9"/>
        <v>0</v>
      </c>
    </row>
    <row r="121" spans="1:9" ht="12">
      <c r="A121" s="31" t="s">
        <v>360</v>
      </c>
      <c r="B121" s="42">
        <v>301</v>
      </c>
      <c r="C121" s="2">
        <v>20000</v>
      </c>
      <c r="D121" s="2">
        <f t="shared" si="10"/>
        <v>8779</v>
      </c>
      <c r="E121" s="2">
        <v>28779</v>
      </c>
      <c r="F121" s="2">
        <f>'TRIBAL EARMARK'!C122</f>
        <v>663</v>
      </c>
      <c r="G121" s="2">
        <f t="shared" si="7"/>
        <v>28116</v>
      </c>
      <c r="H121" s="2">
        <f t="shared" si="13"/>
        <v>28779</v>
      </c>
      <c r="I121" s="31">
        <f t="shared" si="9"/>
        <v>0</v>
      </c>
    </row>
    <row r="122" spans="1:9" ht="12">
      <c r="A122" s="31" t="s">
        <v>361</v>
      </c>
      <c r="B122" s="42">
        <v>398</v>
      </c>
      <c r="C122" s="2">
        <v>20000</v>
      </c>
      <c r="D122" s="2">
        <f t="shared" si="10"/>
        <v>11608</v>
      </c>
      <c r="E122" s="2">
        <v>31608</v>
      </c>
      <c r="F122" s="2">
        <f>'TRIBAL EARMARK'!C123</f>
        <v>715</v>
      </c>
      <c r="G122" s="2">
        <f t="shared" si="7"/>
        <v>30893</v>
      </c>
      <c r="H122" s="2">
        <f t="shared" si="13"/>
        <v>31608</v>
      </c>
      <c r="I122" s="31">
        <f t="shared" si="9"/>
        <v>0</v>
      </c>
    </row>
    <row r="123" spans="1:9" ht="12">
      <c r="A123" s="31" t="s">
        <v>362</v>
      </c>
      <c r="B123" s="42">
        <v>260</v>
      </c>
      <c r="C123" s="2">
        <v>20000</v>
      </c>
      <c r="D123" s="2">
        <f t="shared" si="10"/>
        <v>7583</v>
      </c>
      <c r="E123" s="2">
        <v>27583</v>
      </c>
      <c r="F123" s="2">
        <f>'TRIBAL EARMARK'!C124</f>
        <v>640</v>
      </c>
      <c r="G123" s="2">
        <f t="shared" si="7"/>
        <v>26943</v>
      </c>
      <c r="H123" s="2">
        <f t="shared" si="13"/>
        <v>27583</v>
      </c>
      <c r="I123" s="31">
        <f t="shared" si="9"/>
        <v>0</v>
      </c>
    </row>
    <row r="124" spans="1:9" ht="12">
      <c r="A124" s="31" t="s">
        <v>363</v>
      </c>
      <c r="B124" s="42">
        <v>243</v>
      </c>
      <c r="C124" s="2">
        <v>20000</v>
      </c>
      <c r="D124" s="2">
        <f t="shared" si="10"/>
        <v>7087</v>
      </c>
      <c r="E124" s="2">
        <v>27087</v>
      </c>
      <c r="F124" s="2">
        <f>'TRIBAL EARMARK'!C125</f>
        <v>631</v>
      </c>
      <c r="G124" s="2">
        <f t="shared" si="7"/>
        <v>26456</v>
      </c>
      <c r="H124" s="2">
        <f t="shared" si="13"/>
        <v>27087</v>
      </c>
      <c r="I124" s="31">
        <f t="shared" si="9"/>
        <v>0</v>
      </c>
    </row>
    <row r="125" spans="1:9" ht="12">
      <c r="A125" s="31" t="s">
        <v>364</v>
      </c>
      <c r="B125" s="42">
        <v>139</v>
      </c>
      <c r="C125" s="2">
        <v>20000</v>
      </c>
      <c r="D125" s="2">
        <f t="shared" si="10"/>
        <v>4054</v>
      </c>
      <c r="E125" s="2">
        <v>24054</v>
      </c>
      <c r="F125" s="2">
        <f>'TRIBAL EARMARK'!C126</f>
        <v>575</v>
      </c>
      <c r="G125" s="2">
        <f t="shared" si="7"/>
        <v>23479</v>
      </c>
      <c r="H125" s="2">
        <f t="shared" si="13"/>
        <v>24054</v>
      </c>
      <c r="I125" s="31">
        <f t="shared" si="9"/>
        <v>0</v>
      </c>
    </row>
    <row r="126" spans="1:9" ht="12">
      <c r="A126" s="31" t="s">
        <v>365</v>
      </c>
      <c r="B126" s="42">
        <v>510</v>
      </c>
      <c r="C126" s="2">
        <v>20000</v>
      </c>
      <c r="D126" s="2">
        <f t="shared" si="10"/>
        <v>14875</v>
      </c>
      <c r="E126" s="2">
        <v>34875</v>
      </c>
      <c r="F126" s="2">
        <f>'TRIBAL EARMARK'!C127</f>
        <v>776</v>
      </c>
      <c r="G126" s="2">
        <f t="shared" si="7"/>
        <v>34099</v>
      </c>
      <c r="H126" s="2">
        <f t="shared" si="13"/>
        <v>34875</v>
      </c>
      <c r="I126" s="31">
        <f t="shared" si="9"/>
        <v>0</v>
      </c>
    </row>
    <row r="127" spans="1:9" ht="12">
      <c r="A127" s="31" t="s">
        <v>366</v>
      </c>
      <c r="B127" s="42">
        <v>3045</v>
      </c>
      <c r="C127" s="2">
        <v>20000</v>
      </c>
      <c r="D127" s="2">
        <f t="shared" si="10"/>
        <v>88812</v>
      </c>
      <c r="E127" s="2">
        <v>108812</v>
      </c>
      <c r="F127" s="2">
        <f>'TRIBAL EARMARK'!C128</f>
        <v>2145</v>
      </c>
      <c r="G127" s="2">
        <f t="shared" si="7"/>
        <v>106667</v>
      </c>
      <c r="H127" s="2">
        <f t="shared" si="13"/>
        <v>108812</v>
      </c>
      <c r="I127" s="31">
        <f t="shared" si="9"/>
        <v>0</v>
      </c>
    </row>
    <row r="128" spans="1:9" ht="12">
      <c r="A128" s="12" t="s">
        <v>367</v>
      </c>
      <c r="B128" s="42"/>
      <c r="C128" s="2"/>
      <c r="D128" s="2">
        <f t="shared" si="10"/>
        <v>0</v>
      </c>
      <c r="E128" s="2"/>
      <c r="F128" s="2">
        <f>'TRIBAL EARMARK'!C129</f>
      </c>
      <c r="G128" s="2">
        <f t="shared" si="7"/>
      </c>
      <c r="H128" s="2">
        <f t="shared" si="13"/>
      </c>
      <c r="I128" s="31">
        <f t="shared" si="9"/>
        <v>0</v>
      </c>
    </row>
    <row r="129" spans="1:9" ht="12">
      <c r="A129" s="31" t="s">
        <v>368</v>
      </c>
      <c r="B129" s="42">
        <v>599</v>
      </c>
      <c r="C129" s="2">
        <v>20000</v>
      </c>
      <c r="D129" s="2">
        <f t="shared" si="10"/>
        <v>17471</v>
      </c>
      <c r="E129" s="2">
        <v>37471</v>
      </c>
      <c r="F129" s="2">
        <f>'TRIBAL EARMARK'!C130</f>
        <v>824</v>
      </c>
      <c r="G129" s="2">
        <f t="shared" si="7"/>
        <v>36647</v>
      </c>
      <c r="H129" s="2">
        <f t="shared" si="13"/>
        <v>37471</v>
      </c>
      <c r="I129" s="31">
        <f t="shared" si="9"/>
        <v>0</v>
      </c>
    </row>
    <row r="130" spans="1:9" ht="12">
      <c r="A130" s="31" t="s">
        <v>369</v>
      </c>
      <c r="B130" s="42">
        <v>2424</v>
      </c>
      <c r="C130" s="2">
        <v>20000</v>
      </c>
      <c r="D130" s="2">
        <f t="shared" si="10"/>
        <v>70700</v>
      </c>
      <c r="E130" s="2">
        <v>90700</v>
      </c>
      <c r="F130" s="2">
        <f>'TRIBAL EARMARK'!C131</f>
        <v>1810</v>
      </c>
      <c r="G130" s="2">
        <f t="shared" si="7"/>
        <v>88890</v>
      </c>
      <c r="H130" s="2">
        <f t="shared" si="13"/>
        <v>90700</v>
      </c>
      <c r="I130" s="31">
        <f t="shared" si="9"/>
        <v>0</v>
      </c>
    </row>
    <row r="131" spans="1:9" ht="12">
      <c r="A131" s="31" t="s">
        <v>370</v>
      </c>
      <c r="B131" s="42">
        <v>102</v>
      </c>
      <c r="C131" s="2">
        <v>20000</v>
      </c>
      <c r="D131" s="2">
        <f t="shared" si="10"/>
        <v>2975</v>
      </c>
      <c r="E131" s="2">
        <v>22975</v>
      </c>
      <c r="F131" s="2">
        <f>'TRIBAL EARMARK'!C132</f>
        <v>555</v>
      </c>
      <c r="G131" s="2">
        <f t="shared" si="7"/>
        <v>22420</v>
      </c>
      <c r="H131" s="2">
        <f t="shared" si="13"/>
        <v>22975</v>
      </c>
      <c r="I131" s="31">
        <f t="shared" si="9"/>
        <v>0</v>
      </c>
    </row>
    <row r="132" spans="1:9" ht="12">
      <c r="A132" s="31" t="s">
        <v>371</v>
      </c>
      <c r="B132" s="42">
        <v>3947</v>
      </c>
      <c r="C132" s="2">
        <v>20000</v>
      </c>
      <c r="D132" s="2">
        <f t="shared" si="10"/>
        <v>115121</v>
      </c>
      <c r="E132" s="2">
        <v>135121</v>
      </c>
      <c r="F132" s="2">
        <f>'TRIBAL EARMARK'!C133</f>
        <v>2633</v>
      </c>
      <c r="G132" s="2">
        <f t="shared" si="7"/>
        <v>132488</v>
      </c>
      <c r="H132" s="2">
        <f t="shared" si="13"/>
        <v>135121</v>
      </c>
      <c r="I132" s="31">
        <f t="shared" si="9"/>
        <v>0</v>
      </c>
    </row>
    <row r="133" spans="1:9" ht="12">
      <c r="A133" s="31" t="s">
        <v>372</v>
      </c>
      <c r="B133" s="42">
        <v>755</v>
      </c>
      <c r="C133" s="2">
        <v>20000</v>
      </c>
      <c r="D133" s="2">
        <f t="shared" si="10"/>
        <v>22021</v>
      </c>
      <c r="E133" s="2">
        <v>42021</v>
      </c>
      <c r="F133" s="2">
        <f>'TRIBAL EARMARK'!C134</f>
        <v>908</v>
      </c>
      <c r="G133" s="2">
        <f t="shared" si="7"/>
        <v>41113</v>
      </c>
      <c r="H133" s="2">
        <f t="shared" si="13"/>
        <v>42021</v>
      </c>
      <c r="I133" s="31">
        <f t="shared" si="9"/>
        <v>0</v>
      </c>
    </row>
    <row r="134" spans="1:8" ht="12">
      <c r="A134" s="31" t="s">
        <v>373</v>
      </c>
      <c r="B134" s="42">
        <v>2459</v>
      </c>
      <c r="C134" s="2">
        <v>20000</v>
      </c>
      <c r="D134" s="2">
        <f t="shared" si="10"/>
        <v>71721</v>
      </c>
      <c r="E134" s="2">
        <v>91721</v>
      </c>
      <c r="F134" s="2">
        <f>'TRIBAL EARMARK'!C135</f>
        <v>1829</v>
      </c>
      <c r="G134" s="2">
        <f t="shared" si="7"/>
        <v>89892</v>
      </c>
      <c r="H134" s="2">
        <v>0</v>
      </c>
    </row>
    <row r="135" spans="1:9" ht="12">
      <c r="A135" s="31" t="s">
        <v>374</v>
      </c>
      <c r="B135" s="42">
        <v>201</v>
      </c>
      <c r="C135" s="2">
        <v>20000</v>
      </c>
      <c r="D135" s="2">
        <f t="shared" si="10"/>
        <v>5862</v>
      </c>
      <c r="E135" s="2">
        <v>25862</v>
      </c>
      <c r="F135" s="2">
        <f>'TRIBAL EARMARK'!C136</f>
        <v>609</v>
      </c>
      <c r="G135" s="2">
        <f t="shared" si="7"/>
        <v>25253</v>
      </c>
      <c r="H135" s="2">
        <f t="shared" si="13"/>
        <v>25862</v>
      </c>
      <c r="I135" s="31">
        <f t="shared" si="9"/>
        <v>0</v>
      </c>
    </row>
    <row r="136" spans="1:9" ht="12">
      <c r="A136" s="31" t="s">
        <v>375</v>
      </c>
      <c r="B136" s="42">
        <v>85</v>
      </c>
      <c r="C136" s="2">
        <v>20000</v>
      </c>
      <c r="D136" s="2">
        <f t="shared" si="10"/>
        <v>2479</v>
      </c>
      <c r="E136" s="2">
        <v>22479</v>
      </c>
      <c r="F136" s="2">
        <f>'TRIBAL EARMARK'!C137</f>
        <v>546</v>
      </c>
      <c r="G136" s="2">
        <f t="shared" si="7"/>
        <v>21933</v>
      </c>
      <c r="H136" s="2">
        <f aca="true" t="shared" si="14" ref="H136:H151">IF(E136&lt;&gt;"",E136,"")</f>
        <v>22479</v>
      </c>
      <c r="I136" s="31">
        <f t="shared" si="9"/>
        <v>0</v>
      </c>
    </row>
    <row r="137" spans="1:9" ht="12">
      <c r="A137" s="31" t="s">
        <v>376</v>
      </c>
      <c r="B137" s="42">
        <v>3189</v>
      </c>
      <c r="C137" s="2">
        <v>20000</v>
      </c>
      <c r="D137" s="2">
        <f aca="true" t="shared" si="15" ref="D137:D200">E137-C137</f>
        <v>93012</v>
      </c>
      <c r="E137" s="2">
        <v>113012</v>
      </c>
      <c r="F137" s="2">
        <f>'TRIBAL EARMARK'!C138</f>
        <v>2223</v>
      </c>
      <c r="G137" s="2">
        <f t="shared" si="7"/>
        <v>110789</v>
      </c>
      <c r="H137" s="2">
        <f t="shared" si="14"/>
        <v>113012</v>
      </c>
      <c r="I137" s="31">
        <f t="shared" si="9"/>
        <v>0</v>
      </c>
    </row>
    <row r="138" spans="1:9" ht="12">
      <c r="A138" s="31" t="s">
        <v>377</v>
      </c>
      <c r="B138" s="42">
        <v>205</v>
      </c>
      <c r="C138" s="2">
        <v>20000</v>
      </c>
      <c r="D138" s="2">
        <f t="shared" si="15"/>
        <v>5979</v>
      </c>
      <c r="E138" s="2">
        <v>25979</v>
      </c>
      <c r="F138" s="2">
        <f>'TRIBAL EARMARK'!C139</f>
        <v>611</v>
      </c>
      <c r="G138" s="2">
        <f aca="true" t="shared" si="16" ref="G138:G201">IF(F138&lt;&gt;"",E138-F138,"")</f>
        <v>25368</v>
      </c>
      <c r="H138" s="2">
        <f t="shared" si="14"/>
        <v>25979</v>
      </c>
      <c r="I138" s="31">
        <f aca="true" t="shared" si="17" ref="I138:I201">IF(H138=E138,0,"****")</f>
        <v>0</v>
      </c>
    </row>
    <row r="139" spans="1:9" ht="12">
      <c r="A139" s="31" t="s">
        <v>378</v>
      </c>
      <c r="B139" s="42">
        <v>298</v>
      </c>
      <c r="C139" s="2">
        <v>20000</v>
      </c>
      <c r="D139" s="2">
        <f t="shared" si="15"/>
        <v>8692</v>
      </c>
      <c r="E139" s="2">
        <v>28692</v>
      </c>
      <c r="F139" s="2">
        <f>'TRIBAL EARMARK'!C140</f>
        <v>661</v>
      </c>
      <c r="G139" s="2">
        <f t="shared" si="16"/>
        <v>28031</v>
      </c>
      <c r="H139" s="2">
        <f t="shared" si="14"/>
        <v>28692</v>
      </c>
      <c r="I139" s="31">
        <f t="shared" si="17"/>
        <v>0</v>
      </c>
    </row>
    <row r="140" spans="1:9" ht="12">
      <c r="A140" s="12" t="s">
        <v>379</v>
      </c>
      <c r="B140" s="42"/>
      <c r="C140" s="2"/>
      <c r="D140" s="2">
        <f t="shared" si="15"/>
        <v>0</v>
      </c>
      <c r="E140" s="2"/>
      <c r="F140" s="2">
        <f>'TRIBAL EARMARK'!C141</f>
      </c>
      <c r="G140" s="2">
        <f t="shared" si="16"/>
      </c>
      <c r="H140" s="2">
        <f t="shared" si="14"/>
      </c>
      <c r="I140" s="31">
        <f t="shared" si="17"/>
        <v>0</v>
      </c>
    </row>
    <row r="141" spans="1:9" ht="12">
      <c r="A141" s="31" t="s">
        <v>380</v>
      </c>
      <c r="B141" s="42">
        <v>2583</v>
      </c>
      <c r="C141" s="2">
        <v>20000</v>
      </c>
      <c r="D141" s="2">
        <f t="shared" si="15"/>
        <v>75337</v>
      </c>
      <c r="E141" s="2">
        <v>95337</v>
      </c>
      <c r="F141" s="2">
        <f>'TRIBAL EARMARK'!C142</f>
        <v>1896</v>
      </c>
      <c r="G141" s="2">
        <f t="shared" si="16"/>
        <v>93441</v>
      </c>
      <c r="H141" s="2">
        <f t="shared" si="14"/>
        <v>95337</v>
      </c>
      <c r="I141" s="31">
        <f t="shared" si="17"/>
        <v>0</v>
      </c>
    </row>
    <row r="142" spans="1:9" ht="12">
      <c r="A142" s="12" t="s">
        <v>381</v>
      </c>
      <c r="B142" s="42"/>
      <c r="C142" s="2"/>
      <c r="D142" s="2">
        <f t="shared" si="15"/>
        <v>0</v>
      </c>
      <c r="E142" s="2"/>
      <c r="F142" s="2">
        <f>'TRIBAL EARMARK'!C143</f>
      </c>
      <c r="G142" s="2">
        <f t="shared" si="16"/>
      </c>
      <c r="H142" s="2">
        <f t="shared" si="14"/>
      </c>
      <c r="I142" s="31">
        <f t="shared" si="17"/>
        <v>0</v>
      </c>
    </row>
    <row r="143" spans="1:9" ht="12">
      <c r="A143" s="31" t="s">
        <v>382</v>
      </c>
      <c r="B143" s="42">
        <v>2722</v>
      </c>
      <c r="C143" s="2">
        <v>20000</v>
      </c>
      <c r="D143" s="2">
        <f t="shared" si="15"/>
        <v>79392</v>
      </c>
      <c r="E143" s="2">
        <v>99392</v>
      </c>
      <c r="F143" s="2">
        <f>'TRIBAL EARMARK'!C144</f>
        <v>1971</v>
      </c>
      <c r="G143" s="2">
        <f t="shared" si="16"/>
        <v>97421</v>
      </c>
      <c r="H143" s="2">
        <f t="shared" si="14"/>
        <v>99392</v>
      </c>
      <c r="I143" s="31">
        <f t="shared" si="17"/>
        <v>0</v>
      </c>
    </row>
    <row r="144" spans="1:9" ht="12">
      <c r="A144" s="31" t="s">
        <v>383</v>
      </c>
      <c r="B144" s="42">
        <v>1156</v>
      </c>
      <c r="C144" s="2">
        <v>20000</v>
      </c>
      <c r="D144" s="2">
        <f t="shared" si="15"/>
        <v>33717</v>
      </c>
      <c r="E144" s="2">
        <v>53717</v>
      </c>
      <c r="F144" s="2">
        <f>'TRIBAL EARMARK'!C145</f>
        <v>1125</v>
      </c>
      <c r="G144" s="2">
        <f t="shared" si="16"/>
        <v>52592</v>
      </c>
      <c r="H144" s="2">
        <f t="shared" si="14"/>
        <v>53717</v>
      </c>
      <c r="I144" s="31">
        <f t="shared" si="17"/>
        <v>0</v>
      </c>
    </row>
    <row r="145" spans="1:8" ht="12">
      <c r="A145" s="31" t="s">
        <v>384</v>
      </c>
      <c r="B145" s="42">
        <v>3367</v>
      </c>
      <c r="C145" s="2">
        <v>20000</v>
      </c>
      <c r="D145" s="2">
        <f t="shared" si="15"/>
        <v>98204</v>
      </c>
      <c r="E145" s="2">
        <v>118204</v>
      </c>
      <c r="F145" s="2">
        <f>'TRIBAL EARMARK'!C146</f>
        <v>2319</v>
      </c>
      <c r="G145" s="2">
        <f t="shared" si="16"/>
        <v>115885</v>
      </c>
      <c r="H145" s="2">
        <v>0</v>
      </c>
    </row>
    <row r="146" spans="1:9" ht="12">
      <c r="A146" s="31" t="s">
        <v>385</v>
      </c>
      <c r="B146" s="42">
        <v>3953</v>
      </c>
      <c r="C146" s="2">
        <v>20000</v>
      </c>
      <c r="D146" s="2">
        <f t="shared" si="15"/>
        <v>115296</v>
      </c>
      <c r="E146" s="2">
        <v>135296</v>
      </c>
      <c r="F146" s="2">
        <f>'TRIBAL EARMARK'!C147</f>
        <v>2636</v>
      </c>
      <c r="G146" s="2">
        <f t="shared" si="16"/>
        <v>132660</v>
      </c>
      <c r="H146" s="2">
        <f t="shared" si="14"/>
        <v>135296</v>
      </c>
      <c r="I146" s="31">
        <f t="shared" si="17"/>
        <v>0</v>
      </c>
    </row>
    <row r="147" spans="1:9" ht="12">
      <c r="A147" s="31" t="s">
        <v>386</v>
      </c>
      <c r="B147" s="42">
        <v>2712</v>
      </c>
      <c r="C147" s="2">
        <v>20000</v>
      </c>
      <c r="D147" s="2">
        <f t="shared" si="15"/>
        <v>79100</v>
      </c>
      <c r="E147" s="2">
        <v>99100</v>
      </c>
      <c r="F147" s="2">
        <f>'TRIBAL EARMARK'!C148</f>
        <v>1965</v>
      </c>
      <c r="G147" s="2">
        <f t="shared" si="16"/>
        <v>97135</v>
      </c>
      <c r="H147" s="2">
        <f t="shared" si="14"/>
        <v>99100</v>
      </c>
      <c r="I147" s="31">
        <f t="shared" si="17"/>
        <v>0</v>
      </c>
    </row>
    <row r="148" spans="1:9" ht="12">
      <c r="A148" s="31" t="s">
        <v>387</v>
      </c>
      <c r="B148" s="42">
        <v>3022</v>
      </c>
      <c r="C148" s="2">
        <v>20000</v>
      </c>
      <c r="D148" s="2">
        <f t="shared" si="15"/>
        <v>88142</v>
      </c>
      <c r="E148" s="2">
        <v>108142</v>
      </c>
      <c r="F148" s="2">
        <f>'TRIBAL EARMARK'!C149</f>
        <v>2133</v>
      </c>
      <c r="G148" s="2">
        <f t="shared" si="16"/>
        <v>106009</v>
      </c>
      <c r="H148" s="2">
        <f t="shared" si="14"/>
        <v>108142</v>
      </c>
      <c r="I148" s="31">
        <f t="shared" si="17"/>
        <v>0</v>
      </c>
    </row>
    <row r="149" spans="1:9" ht="12">
      <c r="A149" s="31" t="s">
        <v>388</v>
      </c>
      <c r="B149" s="42">
        <v>1934</v>
      </c>
      <c r="C149" s="2">
        <v>20000</v>
      </c>
      <c r="D149" s="2">
        <f t="shared" si="15"/>
        <v>56408</v>
      </c>
      <c r="E149" s="2">
        <v>76408</v>
      </c>
      <c r="F149" s="2">
        <f>'TRIBAL EARMARK'!C150</f>
        <v>1545</v>
      </c>
      <c r="G149" s="2">
        <f t="shared" si="16"/>
        <v>74863</v>
      </c>
      <c r="H149" s="2">
        <f t="shared" si="14"/>
        <v>76408</v>
      </c>
      <c r="I149" s="31">
        <f t="shared" si="17"/>
        <v>0</v>
      </c>
    </row>
    <row r="150" spans="1:9" ht="12">
      <c r="A150" s="12" t="s">
        <v>68</v>
      </c>
      <c r="B150" s="42"/>
      <c r="C150" s="2"/>
      <c r="D150" s="2">
        <f t="shared" si="15"/>
        <v>0</v>
      </c>
      <c r="E150" s="2"/>
      <c r="F150" s="2">
        <f>'TRIBAL EARMARK'!C151</f>
      </c>
      <c r="G150" s="2">
        <f t="shared" si="16"/>
      </c>
      <c r="H150" s="2">
        <f t="shared" si="14"/>
      </c>
      <c r="I150" s="31">
        <f t="shared" si="17"/>
        <v>0</v>
      </c>
    </row>
    <row r="151" spans="1:9" ht="12">
      <c r="A151" s="31" t="s">
        <v>69</v>
      </c>
      <c r="B151" s="42">
        <v>678</v>
      </c>
      <c r="C151" s="2">
        <v>20000</v>
      </c>
      <c r="D151" s="2">
        <f t="shared" si="15"/>
        <v>19775</v>
      </c>
      <c r="E151" s="2">
        <v>39775</v>
      </c>
      <c r="F151" s="2">
        <f>'TRIBAL EARMARK'!C152</f>
        <v>866</v>
      </c>
      <c r="G151" s="2">
        <f t="shared" si="16"/>
        <v>38909</v>
      </c>
      <c r="H151" s="2">
        <f t="shared" si="14"/>
        <v>39775</v>
      </c>
      <c r="I151" s="31">
        <f t="shared" si="17"/>
        <v>0</v>
      </c>
    </row>
    <row r="152" spans="1:9" ht="12">
      <c r="A152" s="31" t="s">
        <v>70</v>
      </c>
      <c r="B152" s="42">
        <v>239</v>
      </c>
      <c r="C152" s="2">
        <v>20000</v>
      </c>
      <c r="D152" s="2">
        <f t="shared" si="15"/>
        <v>6971</v>
      </c>
      <c r="E152" s="2">
        <v>26971</v>
      </c>
      <c r="F152" s="2">
        <f>'TRIBAL EARMARK'!C153</f>
        <v>629</v>
      </c>
      <c r="G152" s="2">
        <f t="shared" si="16"/>
        <v>26342</v>
      </c>
      <c r="H152" s="2">
        <f aca="true" t="shared" si="18" ref="H152:H167">IF(E152&lt;&gt;"",E152,"")</f>
        <v>26971</v>
      </c>
      <c r="I152" s="31">
        <f t="shared" si="17"/>
        <v>0</v>
      </c>
    </row>
    <row r="153" spans="1:9" ht="12">
      <c r="A153" s="31" t="s">
        <v>71</v>
      </c>
      <c r="B153" s="42">
        <v>208</v>
      </c>
      <c r="C153" s="2">
        <v>20000</v>
      </c>
      <c r="D153" s="2">
        <f t="shared" si="15"/>
        <v>6067</v>
      </c>
      <c r="E153" s="2">
        <v>26067</v>
      </c>
      <c r="F153" s="2">
        <f>'TRIBAL EARMARK'!C154</f>
        <v>612</v>
      </c>
      <c r="G153" s="2">
        <f t="shared" si="16"/>
        <v>25455</v>
      </c>
      <c r="H153" s="2">
        <f t="shared" si="18"/>
        <v>26067</v>
      </c>
      <c r="I153" s="31">
        <f t="shared" si="17"/>
        <v>0</v>
      </c>
    </row>
    <row r="154" spans="1:9" ht="12">
      <c r="A154" s="31" t="s">
        <v>72</v>
      </c>
      <c r="B154" s="42">
        <v>969</v>
      </c>
      <c r="C154" s="2">
        <v>20000</v>
      </c>
      <c r="D154" s="2">
        <f t="shared" si="15"/>
        <v>28262</v>
      </c>
      <c r="E154" s="2">
        <v>48262</v>
      </c>
      <c r="F154" s="2">
        <f>'TRIBAL EARMARK'!C155</f>
        <v>1024</v>
      </c>
      <c r="G154" s="2">
        <f t="shared" si="16"/>
        <v>47238</v>
      </c>
      <c r="H154" s="2">
        <f t="shared" si="18"/>
        <v>48262</v>
      </c>
      <c r="I154" s="31">
        <f t="shared" si="17"/>
        <v>0</v>
      </c>
    </row>
    <row r="155" spans="1:9" ht="12">
      <c r="A155" s="12" t="s">
        <v>73</v>
      </c>
      <c r="B155" s="42"/>
      <c r="C155" s="2"/>
      <c r="D155" s="2">
        <f t="shared" si="15"/>
        <v>0</v>
      </c>
      <c r="E155" s="2"/>
      <c r="F155" s="2">
        <f>'TRIBAL EARMARK'!C156</f>
      </c>
      <c r="G155" s="2">
        <f t="shared" si="16"/>
      </c>
      <c r="H155" s="2">
        <f t="shared" si="18"/>
      </c>
      <c r="I155" s="31">
        <f t="shared" si="17"/>
        <v>0</v>
      </c>
    </row>
    <row r="156" spans="1:9" ht="12">
      <c r="A156" s="31" t="s">
        <v>74</v>
      </c>
      <c r="B156" s="42">
        <v>95</v>
      </c>
      <c r="C156" s="2">
        <v>34000</v>
      </c>
      <c r="D156" s="2">
        <f t="shared" si="15"/>
        <v>2771</v>
      </c>
      <c r="E156" s="2">
        <v>36771</v>
      </c>
      <c r="F156" s="2">
        <f>'TRIBAL EARMARK'!C157</f>
        <v>551</v>
      </c>
      <c r="G156" s="2">
        <f t="shared" si="16"/>
        <v>36220</v>
      </c>
      <c r="H156" s="2">
        <f t="shared" si="18"/>
        <v>36771</v>
      </c>
      <c r="I156" s="31">
        <f t="shared" si="17"/>
        <v>0</v>
      </c>
    </row>
    <row r="157" spans="1:9" ht="12">
      <c r="A157" s="31" t="s">
        <v>75</v>
      </c>
      <c r="B157" s="42">
        <v>429</v>
      </c>
      <c r="C157" s="2">
        <v>20000</v>
      </c>
      <c r="D157" s="2">
        <f t="shared" si="15"/>
        <v>12512</v>
      </c>
      <c r="E157" s="2">
        <v>32512</v>
      </c>
      <c r="F157" s="2">
        <f>'TRIBAL EARMARK'!C158</f>
        <v>732</v>
      </c>
      <c r="G157" s="2">
        <f t="shared" si="16"/>
        <v>31780</v>
      </c>
      <c r="H157" s="2">
        <f t="shared" si="18"/>
        <v>32512</v>
      </c>
      <c r="I157" s="31">
        <f t="shared" si="17"/>
        <v>0</v>
      </c>
    </row>
    <row r="158" spans="1:9" ht="12">
      <c r="A158" s="31" t="s">
        <v>76</v>
      </c>
      <c r="B158" s="42">
        <v>259</v>
      </c>
      <c r="C158" s="2">
        <v>20000</v>
      </c>
      <c r="D158" s="2">
        <f t="shared" si="15"/>
        <v>7554</v>
      </c>
      <c r="E158" s="2">
        <v>27554</v>
      </c>
      <c r="F158" s="2">
        <f>'TRIBAL EARMARK'!C159</f>
        <v>640</v>
      </c>
      <c r="G158" s="2">
        <f t="shared" si="16"/>
        <v>26914</v>
      </c>
      <c r="H158" s="2">
        <f t="shared" si="18"/>
        <v>27554</v>
      </c>
      <c r="I158" s="31">
        <f t="shared" si="17"/>
        <v>0</v>
      </c>
    </row>
    <row r="159" spans="1:9" ht="12">
      <c r="A159" s="31" t="s">
        <v>77</v>
      </c>
      <c r="B159" s="42">
        <v>530</v>
      </c>
      <c r="C159" s="2">
        <v>118800</v>
      </c>
      <c r="D159" s="2">
        <f t="shared" si="15"/>
        <v>15458</v>
      </c>
      <c r="E159" s="2">
        <v>134258</v>
      </c>
      <c r="F159" s="2">
        <f>'TRIBAL EARMARK'!C160</f>
        <v>786</v>
      </c>
      <c r="G159" s="2">
        <f t="shared" si="16"/>
        <v>133472</v>
      </c>
      <c r="H159" s="2">
        <f t="shared" si="18"/>
        <v>134258</v>
      </c>
      <c r="I159" s="31">
        <f t="shared" si="17"/>
        <v>0</v>
      </c>
    </row>
    <row r="160" spans="1:9" ht="12">
      <c r="A160" s="31" t="s">
        <v>390</v>
      </c>
      <c r="B160" s="42">
        <v>1157</v>
      </c>
      <c r="C160" s="2">
        <v>20000</v>
      </c>
      <c r="D160" s="2">
        <f t="shared" si="15"/>
        <v>33746</v>
      </c>
      <c r="E160" s="2">
        <v>53746</v>
      </c>
      <c r="F160" s="2">
        <f>'TRIBAL EARMARK'!C161</f>
        <v>1125</v>
      </c>
      <c r="G160" s="2">
        <f t="shared" si="16"/>
        <v>52621</v>
      </c>
      <c r="H160" s="2">
        <f t="shared" si="18"/>
        <v>53746</v>
      </c>
      <c r="I160" s="31">
        <f t="shared" si="17"/>
        <v>0</v>
      </c>
    </row>
    <row r="161" spans="1:9" ht="12">
      <c r="A161" s="31" t="s">
        <v>78</v>
      </c>
      <c r="B161" s="42">
        <v>452</v>
      </c>
      <c r="C161" s="2">
        <v>20000</v>
      </c>
      <c r="D161" s="2">
        <f t="shared" si="15"/>
        <v>13183</v>
      </c>
      <c r="E161" s="2">
        <v>33183</v>
      </c>
      <c r="F161" s="2">
        <f>'TRIBAL EARMARK'!C162</f>
        <v>744</v>
      </c>
      <c r="G161" s="2">
        <f t="shared" si="16"/>
        <v>32439</v>
      </c>
      <c r="H161" s="2">
        <f t="shared" si="18"/>
        <v>33183</v>
      </c>
      <c r="I161" s="31">
        <f t="shared" si="17"/>
        <v>0</v>
      </c>
    </row>
    <row r="162" spans="1:9" ht="12">
      <c r="A162" s="31" t="s">
        <v>79</v>
      </c>
      <c r="B162" s="42">
        <v>311</v>
      </c>
      <c r="C162" s="2">
        <v>20000</v>
      </c>
      <c r="D162" s="2">
        <f t="shared" si="15"/>
        <v>9071</v>
      </c>
      <c r="E162" s="2">
        <v>29071</v>
      </c>
      <c r="F162" s="2">
        <f>'TRIBAL EARMARK'!C163</f>
        <v>668</v>
      </c>
      <c r="G162" s="2">
        <f t="shared" si="16"/>
        <v>28403</v>
      </c>
      <c r="H162" s="2">
        <f t="shared" si="18"/>
        <v>29071</v>
      </c>
      <c r="I162" s="31">
        <f t="shared" si="17"/>
        <v>0</v>
      </c>
    </row>
    <row r="163" spans="1:9" ht="12">
      <c r="A163" s="31" t="s">
        <v>80</v>
      </c>
      <c r="B163" s="42">
        <v>581</v>
      </c>
      <c r="C163" s="2">
        <v>20000</v>
      </c>
      <c r="D163" s="2">
        <f t="shared" si="15"/>
        <v>16946</v>
      </c>
      <c r="E163" s="2">
        <v>36946</v>
      </c>
      <c r="F163" s="2">
        <f>'TRIBAL EARMARK'!C164</f>
        <v>814</v>
      </c>
      <c r="G163" s="2">
        <f t="shared" si="16"/>
        <v>36132</v>
      </c>
      <c r="H163" s="2">
        <f t="shared" si="18"/>
        <v>36946</v>
      </c>
      <c r="I163" s="31">
        <f t="shared" si="17"/>
        <v>0</v>
      </c>
    </row>
    <row r="164" spans="1:9" ht="12">
      <c r="A164" s="31" t="s">
        <v>81</v>
      </c>
      <c r="B164" s="42">
        <v>280</v>
      </c>
      <c r="C164" s="2">
        <v>20000</v>
      </c>
      <c r="D164" s="2">
        <f t="shared" si="15"/>
        <v>8167</v>
      </c>
      <c r="E164" s="2">
        <v>28167</v>
      </c>
      <c r="F164" s="2">
        <f>'TRIBAL EARMARK'!C165</f>
        <v>651</v>
      </c>
      <c r="G164" s="2">
        <f t="shared" si="16"/>
        <v>27516</v>
      </c>
      <c r="H164" s="2">
        <f t="shared" si="18"/>
        <v>28167</v>
      </c>
      <c r="I164" s="31">
        <f t="shared" si="17"/>
        <v>0</v>
      </c>
    </row>
    <row r="165" spans="1:9" ht="12">
      <c r="A165" s="31" t="s">
        <v>82</v>
      </c>
      <c r="B165" s="42">
        <v>73</v>
      </c>
      <c r="C165" s="2">
        <v>20000</v>
      </c>
      <c r="D165" s="2">
        <f t="shared" si="15"/>
        <v>2130</v>
      </c>
      <c r="E165" s="2">
        <v>22130</v>
      </c>
      <c r="F165" s="2">
        <f>'TRIBAL EARMARK'!C166</f>
        <v>539</v>
      </c>
      <c r="G165" s="2">
        <f t="shared" si="16"/>
        <v>21591</v>
      </c>
      <c r="H165" s="2">
        <f t="shared" si="18"/>
        <v>22130</v>
      </c>
      <c r="I165" s="31">
        <f t="shared" si="17"/>
        <v>0</v>
      </c>
    </row>
    <row r="166" spans="1:9" ht="12">
      <c r="A166" s="12" t="s">
        <v>83</v>
      </c>
      <c r="B166" s="42"/>
      <c r="C166" s="2"/>
      <c r="D166" s="2">
        <f t="shared" si="15"/>
        <v>0</v>
      </c>
      <c r="E166" s="2"/>
      <c r="F166" s="2">
        <f>'TRIBAL EARMARK'!C167</f>
      </c>
      <c r="G166" s="2">
        <f t="shared" si="16"/>
      </c>
      <c r="H166" s="2">
        <f t="shared" si="18"/>
      </c>
      <c r="I166" s="31">
        <f t="shared" si="17"/>
        <v>0</v>
      </c>
    </row>
    <row r="167" spans="1:9" ht="12">
      <c r="A167" s="31" t="s">
        <v>84</v>
      </c>
      <c r="B167" s="42">
        <v>1512</v>
      </c>
      <c r="C167" s="2">
        <v>140000</v>
      </c>
      <c r="D167" s="2">
        <f t="shared" si="15"/>
        <v>44100</v>
      </c>
      <c r="E167" s="2">
        <v>184100</v>
      </c>
      <c r="F167" s="2">
        <f>'TRIBAL EARMARK'!C168</f>
        <v>1317</v>
      </c>
      <c r="G167" s="2">
        <f t="shared" si="16"/>
        <v>182783</v>
      </c>
      <c r="H167" s="2">
        <f t="shared" si="18"/>
        <v>184100</v>
      </c>
      <c r="I167" s="31">
        <f t="shared" si="17"/>
        <v>0</v>
      </c>
    </row>
    <row r="168" spans="1:9" ht="12">
      <c r="A168" s="31" t="s">
        <v>85</v>
      </c>
      <c r="B168" s="42">
        <v>1151</v>
      </c>
      <c r="C168" s="2">
        <v>20000</v>
      </c>
      <c r="D168" s="2">
        <f t="shared" si="15"/>
        <v>33571</v>
      </c>
      <c r="E168" s="2">
        <v>53571</v>
      </c>
      <c r="F168" s="2">
        <f>'TRIBAL EARMARK'!C169</f>
        <v>1122</v>
      </c>
      <c r="G168" s="2">
        <f t="shared" si="16"/>
        <v>52449</v>
      </c>
      <c r="H168" s="2">
        <f aca="true" t="shared" si="19" ref="H168:H183">IF(E168&lt;&gt;"",E168,"")</f>
        <v>53571</v>
      </c>
      <c r="I168" s="31">
        <f t="shared" si="17"/>
        <v>0</v>
      </c>
    </row>
    <row r="169" spans="1:9" ht="12">
      <c r="A169" s="31" t="s">
        <v>86</v>
      </c>
      <c r="B169" s="42">
        <v>1182</v>
      </c>
      <c r="C169" s="2">
        <v>20000</v>
      </c>
      <c r="D169" s="2">
        <f t="shared" si="15"/>
        <v>34475</v>
      </c>
      <c r="E169" s="2">
        <v>54475</v>
      </c>
      <c r="F169" s="2">
        <f>'TRIBAL EARMARK'!C170</f>
        <v>1139</v>
      </c>
      <c r="G169" s="2">
        <f t="shared" si="16"/>
        <v>53336</v>
      </c>
      <c r="H169" s="2">
        <f t="shared" si="19"/>
        <v>54475</v>
      </c>
      <c r="I169" s="31">
        <f t="shared" si="17"/>
        <v>0</v>
      </c>
    </row>
    <row r="170" spans="1:9" ht="12">
      <c r="A170" s="31" t="s">
        <v>87</v>
      </c>
      <c r="B170" s="42">
        <v>322</v>
      </c>
      <c r="C170" s="2">
        <v>20000</v>
      </c>
      <c r="D170" s="2">
        <f t="shared" si="15"/>
        <v>9392</v>
      </c>
      <c r="E170" s="2">
        <v>29392</v>
      </c>
      <c r="F170" s="2">
        <f>'TRIBAL EARMARK'!C171</f>
        <v>674</v>
      </c>
      <c r="G170" s="2">
        <f t="shared" si="16"/>
        <v>28718</v>
      </c>
      <c r="H170" s="2">
        <f t="shared" si="19"/>
        <v>29392</v>
      </c>
      <c r="I170" s="31">
        <f t="shared" si="17"/>
        <v>0</v>
      </c>
    </row>
    <row r="171" spans="1:9" ht="12">
      <c r="A171" s="31" t="s">
        <v>88</v>
      </c>
      <c r="B171" s="42">
        <v>1004</v>
      </c>
      <c r="C171" s="2">
        <v>20000</v>
      </c>
      <c r="D171" s="2">
        <f t="shared" si="15"/>
        <v>29283</v>
      </c>
      <c r="E171" s="2">
        <v>49283</v>
      </c>
      <c r="F171" s="2">
        <f>'TRIBAL EARMARK'!C172</f>
        <v>1042</v>
      </c>
      <c r="G171" s="2">
        <f t="shared" si="16"/>
        <v>48241</v>
      </c>
      <c r="H171" s="2">
        <f t="shared" si="19"/>
        <v>49283</v>
      </c>
      <c r="I171" s="31">
        <f t="shared" si="17"/>
        <v>0</v>
      </c>
    </row>
    <row r="172" spans="1:9" ht="12">
      <c r="A172" s="31" t="s">
        <v>89</v>
      </c>
      <c r="B172" s="42">
        <v>662</v>
      </c>
      <c r="C172" s="2">
        <v>20000</v>
      </c>
      <c r="D172" s="2">
        <f t="shared" si="15"/>
        <v>19308</v>
      </c>
      <c r="E172" s="2">
        <v>39308</v>
      </c>
      <c r="F172" s="2">
        <f>'TRIBAL EARMARK'!C173</f>
        <v>858</v>
      </c>
      <c r="G172" s="2">
        <f t="shared" si="16"/>
        <v>38450</v>
      </c>
      <c r="H172" s="2">
        <f t="shared" si="19"/>
        <v>39308</v>
      </c>
      <c r="I172" s="31">
        <f t="shared" si="17"/>
        <v>0</v>
      </c>
    </row>
    <row r="173" spans="1:9" ht="12">
      <c r="A173" s="31" t="s">
        <v>90</v>
      </c>
      <c r="B173" s="42">
        <v>1603</v>
      </c>
      <c r="C173" s="2">
        <v>20000</v>
      </c>
      <c r="D173" s="2">
        <f t="shared" si="15"/>
        <v>46754</v>
      </c>
      <c r="E173" s="2">
        <v>66754</v>
      </c>
      <c r="F173" s="2">
        <f>'TRIBAL EARMARK'!C174</f>
        <v>1366</v>
      </c>
      <c r="G173" s="2">
        <f t="shared" si="16"/>
        <v>65388</v>
      </c>
      <c r="H173" s="2">
        <f t="shared" si="19"/>
        <v>66754</v>
      </c>
      <c r="I173" s="31">
        <f t="shared" si="17"/>
        <v>0</v>
      </c>
    </row>
    <row r="174" spans="1:9" ht="12">
      <c r="A174" s="31" t="s">
        <v>91</v>
      </c>
      <c r="B174" s="42">
        <v>109</v>
      </c>
      <c r="C174" s="2">
        <v>20000</v>
      </c>
      <c r="D174" s="2">
        <f t="shared" si="15"/>
        <v>3179</v>
      </c>
      <c r="E174" s="2">
        <v>23179</v>
      </c>
      <c r="F174" s="2">
        <f>'TRIBAL EARMARK'!C175</f>
        <v>559</v>
      </c>
      <c r="G174" s="2">
        <f t="shared" si="16"/>
        <v>22620</v>
      </c>
      <c r="H174" s="2">
        <f t="shared" si="19"/>
        <v>23179</v>
      </c>
      <c r="I174" s="31">
        <f t="shared" si="17"/>
        <v>0</v>
      </c>
    </row>
    <row r="175" spans="1:9" ht="12">
      <c r="A175" s="31" t="s">
        <v>92</v>
      </c>
      <c r="B175" s="42">
        <v>870</v>
      </c>
      <c r="C175" s="2">
        <v>20000</v>
      </c>
      <c r="D175" s="2">
        <f t="shared" si="15"/>
        <v>25375</v>
      </c>
      <c r="E175" s="2">
        <v>45375</v>
      </c>
      <c r="F175" s="2">
        <f>'TRIBAL EARMARK'!C176</f>
        <v>970</v>
      </c>
      <c r="G175" s="2">
        <f t="shared" si="16"/>
        <v>44405</v>
      </c>
      <c r="H175" s="2">
        <f t="shared" si="19"/>
        <v>45375</v>
      </c>
      <c r="I175" s="31">
        <f t="shared" si="17"/>
        <v>0</v>
      </c>
    </row>
    <row r="176" spans="1:9" ht="12">
      <c r="A176" s="31" t="s">
        <v>93</v>
      </c>
      <c r="B176" s="42">
        <v>176</v>
      </c>
      <c r="C176" s="2">
        <v>20000</v>
      </c>
      <c r="D176" s="2">
        <f t="shared" si="15"/>
        <v>5133</v>
      </c>
      <c r="E176" s="2">
        <v>25133</v>
      </c>
      <c r="F176" s="2">
        <f>'TRIBAL EARMARK'!C177</f>
        <v>595</v>
      </c>
      <c r="G176" s="2">
        <f t="shared" si="16"/>
        <v>24538</v>
      </c>
      <c r="H176" s="2">
        <f t="shared" si="19"/>
        <v>25133</v>
      </c>
      <c r="I176" s="31">
        <f t="shared" si="17"/>
        <v>0</v>
      </c>
    </row>
    <row r="177" spans="1:9" ht="12">
      <c r="A177" s="31" t="s">
        <v>94</v>
      </c>
      <c r="B177" s="42">
        <v>2910</v>
      </c>
      <c r="C177" s="2">
        <v>20000</v>
      </c>
      <c r="D177" s="2">
        <f t="shared" si="15"/>
        <v>84875</v>
      </c>
      <c r="E177" s="2">
        <v>104875</v>
      </c>
      <c r="F177" s="2">
        <f>'TRIBAL EARMARK'!C178</f>
        <v>2072</v>
      </c>
      <c r="G177" s="2">
        <f t="shared" si="16"/>
        <v>102803</v>
      </c>
      <c r="H177" s="2">
        <f t="shared" si="19"/>
        <v>104875</v>
      </c>
      <c r="I177" s="31">
        <f t="shared" si="17"/>
        <v>0</v>
      </c>
    </row>
    <row r="178" spans="1:9" ht="12">
      <c r="A178" s="31" t="s">
        <v>95</v>
      </c>
      <c r="B178" s="42">
        <v>133</v>
      </c>
      <c r="C178" s="2">
        <v>20000</v>
      </c>
      <c r="D178" s="2">
        <f t="shared" si="15"/>
        <v>3879</v>
      </c>
      <c r="E178" s="2">
        <v>23879</v>
      </c>
      <c r="F178" s="2">
        <f>'TRIBAL EARMARK'!C179</f>
        <v>572</v>
      </c>
      <c r="G178" s="2">
        <f t="shared" si="16"/>
        <v>23307</v>
      </c>
      <c r="H178" s="2">
        <f t="shared" si="19"/>
        <v>23879</v>
      </c>
      <c r="I178" s="31">
        <f t="shared" si="17"/>
        <v>0</v>
      </c>
    </row>
    <row r="179" spans="1:9" ht="12">
      <c r="A179" s="31" t="s">
        <v>96</v>
      </c>
      <c r="B179" s="42">
        <v>1171</v>
      </c>
      <c r="C179" s="2">
        <v>20000</v>
      </c>
      <c r="D179" s="2">
        <f t="shared" si="15"/>
        <v>34154</v>
      </c>
      <c r="E179" s="2">
        <v>54154</v>
      </c>
      <c r="F179" s="2">
        <f>'TRIBAL EARMARK'!C180</f>
        <v>1133</v>
      </c>
      <c r="G179" s="2">
        <f t="shared" si="16"/>
        <v>53021</v>
      </c>
      <c r="H179" s="2">
        <f t="shared" si="19"/>
        <v>54154</v>
      </c>
      <c r="I179" s="31">
        <f t="shared" si="17"/>
        <v>0</v>
      </c>
    </row>
    <row r="180" spans="1:9" ht="12">
      <c r="A180" s="31" t="s">
        <v>97</v>
      </c>
      <c r="B180" s="42">
        <v>684</v>
      </c>
      <c r="C180" s="2">
        <v>20000</v>
      </c>
      <c r="D180" s="2">
        <f t="shared" si="15"/>
        <v>19950</v>
      </c>
      <c r="E180" s="2">
        <v>39950</v>
      </c>
      <c r="F180" s="2">
        <f>'TRIBAL EARMARK'!C181</f>
        <v>870</v>
      </c>
      <c r="G180" s="2">
        <f t="shared" si="16"/>
        <v>39080</v>
      </c>
      <c r="H180" s="2">
        <f t="shared" si="19"/>
        <v>39950</v>
      </c>
      <c r="I180" s="31">
        <f t="shared" si="17"/>
        <v>0</v>
      </c>
    </row>
    <row r="181" spans="1:9" ht="12">
      <c r="A181" s="12" t="s">
        <v>98</v>
      </c>
      <c r="B181" s="42"/>
      <c r="C181" s="2"/>
      <c r="D181" s="2">
        <f t="shared" si="15"/>
        <v>0</v>
      </c>
      <c r="E181" s="2"/>
      <c r="F181" s="2">
        <f>'TRIBAL EARMARK'!C182</f>
      </c>
      <c r="G181" s="2">
        <f t="shared" si="16"/>
      </c>
      <c r="H181" s="2">
        <f t="shared" si="19"/>
      </c>
      <c r="I181" s="31">
        <f t="shared" si="17"/>
        <v>0</v>
      </c>
    </row>
    <row r="182" spans="1:9" ht="12">
      <c r="A182" s="31" t="s">
        <v>99</v>
      </c>
      <c r="B182" s="42">
        <v>1181</v>
      </c>
      <c r="C182" s="2">
        <v>20000</v>
      </c>
      <c r="D182" s="2">
        <f t="shared" si="15"/>
        <v>34446</v>
      </c>
      <c r="E182" s="2">
        <v>54446</v>
      </c>
      <c r="F182" s="2">
        <f>'TRIBAL EARMARK'!C183</f>
        <v>1138</v>
      </c>
      <c r="G182" s="2">
        <f t="shared" si="16"/>
        <v>53308</v>
      </c>
      <c r="H182" s="2">
        <f t="shared" si="19"/>
        <v>54446</v>
      </c>
      <c r="I182" s="31">
        <f t="shared" si="17"/>
        <v>0</v>
      </c>
    </row>
    <row r="183" spans="1:9" ht="12">
      <c r="A183" s="31" t="s">
        <v>100</v>
      </c>
      <c r="B183" s="42">
        <v>1159</v>
      </c>
      <c r="C183" s="2">
        <v>20000</v>
      </c>
      <c r="D183" s="2">
        <f t="shared" si="15"/>
        <v>33804</v>
      </c>
      <c r="E183" s="2">
        <v>53804</v>
      </c>
      <c r="F183" s="2">
        <f>'TRIBAL EARMARK'!C184</f>
        <v>1126</v>
      </c>
      <c r="G183" s="2">
        <f t="shared" si="16"/>
        <v>52678</v>
      </c>
      <c r="H183" s="2">
        <f t="shared" si="19"/>
        <v>53804</v>
      </c>
      <c r="I183" s="31">
        <f t="shared" si="17"/>
        <v>0</v>
      </c>
    </row>
    <row r="184" spans="1:9" ht="12">
      <c r="A184" s="12" t="s">
        <v>101</v>
      </c>
      <c r="B184" s="42"/>
      <c r="C184" s="2"/>
      <c r="D184" s="2">
        <f t="shared" si="15"/>
        <v>0</v>
      </c>
      <c r="E184" s="2"/>
      <c r="F184" s="2">
        <f>'TRIBAL EARMARK'!C185</f>
      </c>
      <c r="G184" s="2">
        <f t="shared" si="16"/>
      </c>
      <c r="H184" s="2">
        <f aca="true" t="shared" si="20" ref="H184:H199">IF(E184&lt;&gt;"",E184,"")</f>
      </c>
      <c r="I184" s="31">
        <f t="shared" si="17"/>
        <v>0</v>
      </c>
    </row>
    <row r="185" spans="1:9" ht="12">
      <c r="A185" s="31" t="s">
        <v>102</v>
      </c>
      <c r="B185" s="42">
        <v>2807</v>
      </c>
      <c r="C185" s="2">
        <v>20000</v>
      </c>
      <c r="D185" s="2">
        <f t="shared" si="15"/>
        <v>81871</v>
      </c>
      <c r="E185" s="2">
        <v>101871</v>
      </c>
      <c r="F185" s="2">
        <f>'TRIBAL EARMARK'!C186</f>
        <v>2017</v>
      </c>
      <c r="G185" s="2">
        <f t="shared" si="16"/>
        <v>99854</v>
      </c>
      <c r="H185" s="2">
        <f t="shared" si="20"/>
        <v>101871</v>
      </c>
      <c r="I185" s="31">
        <f t="shared" si="17"/>
        <v>0</v>
      </c>
    </row>
    <row r="186" spans="1:9" ht="12">
      <c r="A186" s="12" t="s">
        <v>103</v>
      </c>
      <c r="B186" s="42"/>
      <c r="C186" s="2"/>
      <c r="D186" s="2">
        <f t="shared" si="15"/>
        <v>0</v>
      </c>
      <c r="E186" s="2"/>
      <c r="F186" s="2">
        <f>'TRIBAL EARMARK'!C187</f>
      </c>
      <c r="G186" s="2">
        <f t="shared" si="16"/>
      </c>
      <c r="H186" s="2">
        <f t="shared" si="20"/>
      </c>
      <c r="I186" s="31">
        <f t="shared" si="17"/>
        <v>0</v>
      </c>
    </row>
    <row r="187" spans="1:8" ht="12">
      <c r="A187" s="31" t="s">
        <v>104</v>
      </c>
      <c r="B187" s="42">
        <v>2819</v>
      </c>
      <c r="C187" s="2">
        <v>20000</v>
      </c>
      <c r="D187" s="2">
        <f t="shared" si="15"/>
        <v>82221</v>
      </c>
      <c r="E187" s="2">
        <v>102221</v>
      </c>
      <c r="F187" s="2">
        <f>'TRIBAL EARMARK'!C188</f>
        <v>2023</v>
      </c>
      <c r="G187" s="2">
        <f t="shared" si="16"/>
        <v>100198</v>
      </c>
      <c r="H187" s="2">
        <v>0</v>
      </c>
    </row>
    <row r="188" spans="1:9" ht="12">
      <c r="A188" s="31" t="s">
        <v>105</v>
      </c>
      <c r="B188" s="42">
        <v>3386</v>
      </c>
      <c r="C188" s="2">
        <v>20000</v>
      </c>
      <c r="D188" s="2">
        <f t="shared" si="15"/>
        <v>98758</v>
      </c>
      <c r="E188" s="2">
        <v>118758</v>
      </c>
      <c r="F188" s="2">
        <f>'TRIBAL EARMARK'!C189</f>
        <v>2330</v>
      </c>
      <c r="G188" s="2">
        <f t="shared" si="16"/>
        <v>116428</v>
      </c>
      <c r="H188" s="2">
        <f t="shared" si="20"/>
        <v>118758</v>
      </c>
      <c r="I188" s="31">
        <f t="shared" si="17"/>
        <v>0</v>
      </c>
    </row>
    <row r="189" spans="1:8" ht="12">
      <c r="A189" s="31" t="s">
        <v>106</v>
      </c>
      <c r="B189" s="42">
        <v>2016</v>
      </c>
      <c r="C189" s="2">
        <v>20000</v>
      </c>
      <c r="D189" s="2">
        <f t="shared" si="15"/>
        <v>58800</v>
      </c>
      <c r="E189" s="2">
        <v>78800</v>
      </c>
      <c r="F189" s="2">
        <f>'TRIBAL EARMARK'!C190</f>
        <v>1589</v>
      </c>
      <c r="G189" s="2">
        <f t="shared" si="16"/>
        <v>77211</v>
      </c>
      <c r="H189" s="2">
        <v>0</v>
      </c>
    </row>
    <row r="190" spans="1:9" ht="12">
      <c r="A190" s="31" t="s">
        <v>107</v>
      </c>
      <c r="B190" s="42">
        <v>655</v>
      </c>
      <c r="C190" s="2">
        <v>20000</v>
      </c>
      <c r="D190" s="2">
        <f t="shared" si="15"/>
        <v>19104</v>
      </c>
      <c r="E190" s="2">
        <v>39104</v>
      </c>
      <c r="F190" s="2">
        <f>'TRIBAL EARMARK'!C191</f>
        <v>854</v>
      </c>
      <c r="G190" s="2">
        <f t="shared" si="16"/>
        <v>38250</v>
      </c>
      <c r="H190" s="2">
        <f t="shared" si="20"/>
        <v>39104</v>
      </c>
      <c r="I190" s="31">
        <f t="shared" si="17"/>
        <v>0</v>
      </c>
    </row>
    <row r="191" spans="1:9" ht="12">
      <c r="A191" s="31" t="s">
        <v>108</v>
      </c>
      <c r="B191" s="42">
        <v>4847</v>
      </c>
      <c r="C191" s="2">
        <v>20000</v>
      </c>
      <c r="D191" s="2">
        <f t="shared" si="15"/>
        <v>141371</v>
      </c>
      <c r="E191" s="2">
        <v>161371</v>
      </c>
      <c r="F191" s="2">
        <f>'TRIBAL EARMARK'!C192</f>
        <v>3119</v>
      </c>
      <c r="G191" s="2">
        <f t="shared" si="16"/>
        <v>158252</v>
      </c>
      <c r="H191" s="2">
        <f t="shared" si="20"/>
        <v>161371</v>
      </c>
      <c r="I191" s="31">
        <f t="shared" si="17"/>
        <v>0</v>
      </c>
    </row>
    <row r="192" spans="1:9" ht="12">
      <c r="A192" s="12" t="s">
        <v>109</v>
      </c>
      <c r="B192" s="42"/>
      <c r="C192" s="2"/>
      <c r="D192" s="2">
        <f t="shared" si="15"/>
        <v>0</v>
      </c>
      <c r="E192" s="2"/>
      <c r="F192" s="2">
        <f>'TRIBAL EARMARK'!C193</f>
      </c>
      <c r="G192" s="2">
        <f t="shared" si="16"/>
      </c>
      <c r="H192" s="2">
        <f t="shared" si="20"/>
      </c>
      <c r="I192" s="31">
        <f t="shared" si="17"/>
        <v>0</v>
      </c>
    </row>
    <row r="193" spans="1:9" ht="12">
      <c r="A193" s="31" t="s">
        <v>110</v>
      </c>
      <c r="B193" s="42">
        <v>434</v>
      </c>
      <c r="C193" s="2">
        <v>20000</v>
      </c>
      <c r="D193" s="2">
        <f t="shared" si="15"/>
        <v>12658</v>
      </c>
      <c r="E193" s="2">
        <v>32658</v>
      </c>
      <c r="F193" s="2">
        <f>'TRIBAL EARMARK'!C194</f>
        <v>735</v>
      </c>
      <c r="G193" s="2">
        <f t="shared" si="16"/>
        <v>31923</v>
      </c>
      <c r="H193" s="2">
        <f t="shared" si="20"/>
        <v>32658</v>
      </c>
      <c r="I193" s="31">
        <f t="shared" si="17"/>
        <v>0</v>
      </c>
    </row>
    <row r="194" spans="1:9" ht="12">
      <c r="A194" s="31" t="s">
        <v>111</v>
      </c>
      <c r="B194" s="42">
        <v>576</v>
      </c>
      <c r="C194" s="2">
        <v>20000</v>
      </c>
      <c r="D194" s="2">
        <f t="shared" si="15"/>
        <v>16800</v>
      </c>
      <c r="E194" s="2">
        <v>36800</v>
      </c>
      <c r="F194" s="2">
        <f>'TRIBAL EARMARK'!C195</f>
        <v>811</v>
      </c>
      <c r="G194" s="2">
        <f t="shared" si="16"/>
        <v>35989</v>
      </c>
      <c r="H194" s="2">
        <f t="shared" si="20"/>
        <v>36800</v>
      </c>
      <c r="I194" s="31">
        <f t="shared" si="17"/>
        <v>0</v>
      </c>
    </row>
    <row r="195" spans="1:9" ht="12">
      <c r="A195" s="31" t="s">
        <v>112</v>
      </c>
      <c r="B195" s="42">
        <v>581</v>
      </c>
      <c r="C195" s="2">
        <v>20000</v>
      </c>
      <c r="D195" s="2">
        <f t="shared" si="15"/>
        <v>16946</v>
      </c>
      <c r="E195" s="2">
        <v>36946</v>
      </c>
      <c r="F195" s="2">
        <f>'TRIBAL EARMARK'!C196</f>
        <v>814</v>
      </c>
      <c r="G195" s="2">
        <f t="shared" si="16"/>
        <v>36132</v>
      </c>
      <c r="H195" s="2">
        <f t="shared" si="20"/>
        <v>36946</v>
      </c>
      <c r="I195" s="31">
        <f t="shared" si="17"/>
        <v>0</v>
      </c>
    </row>
    <row r="196" spans="1:9" ht="12">
      <c r="A196" s="31" t="s">
        <v>113</v>
      </c>
      <c r="B196" s="42">
        <v>300</v>
      </c>
      <c r="C196" s="2">
        <v>20000</v>
      </c>
      <c r="D196" s="2">
        <f t="shared" si="15"/>
        <v>8750</v>
      </c>
      <c r="E196" s="2">
        <v>28750</v>
      </c>
      <c r="F196" s="2">
        <f>'TRIBAL EARMARK'!C197</f>
        <v>662</v>
      </c>
      <c r="G196" s="2">
        <f t="shared" si="16"/>
        <v>28088</v>
      </c>
      <c r="H196" s="2">
        <f t="shared" si="20"/>
        <v>28750</v>
      </c>
      <c r="I196" s="31">
        <f t="shared" si="17"/>
        <v>0</v>
      </c>
    </row>
    <row r="197" spans="1:9" ht="12">
      <c r="A197" s="31" t="s">
        <v>114</v>
      </c>
      <c r="B197" s="42">
        <v>3116</v>
      </c>
      <c r="C197" s="2">
        <v>20000</v>
      </c>
      <c r="D197" s="2">
        <f t="shared" si="15"/>
        <v>90883</v>
      </c>
      <c r="E197" s="2">
        <v>110883</v>
      </c>
      <c r="F197" s="2">
        <f>'TRIBAL EARMARK'!C198</f>
        <v>2184</v>
      </c>
      <c r="G197" s="2">
        <f t="shared" si="16"/>
        <v>108699</v>
      </c>
      <c r="H197" s="2">
        <f t="shared" si="20"/>
        <v>110883</v>
      </c>
      <c r="I197" s="31">
        <f t="shared" si="17"/>
        <v>0</v>
      </c>
    </row>
    <row r="198" spans="1:9" ht="12">
      <c r="A198" s="31" t="s">
        <v>115</v>
      </c>
      <c r="B198" s="42">
        <v>38127</v>
      </c>
      <c r="C198" s="2">
        <v>20000</v>
      </c>
      <c r="D198" s="2">
        <f t="shared" si="15"/>
        <v>1112037</v>
      </c>
      <c r="E198" s="2">
        <v>1132037</v>
      </c>
      <c r="F198" s="2">
        <f>'TRIBAL EARMARK'!C199</f>
        <v>21101</v>
      </c>
      <c r="G198" s="2">
        <f t="shared" si="16"/>
        <v>1110936</v>
      </c>
      <c r="H198" s="2">
        <v>283009</v>
      </c>
      <c r="I198" s="31" t="str">
        <f t="shared" si="17"/>
        <v>****</v>
      </c>
    </row>
    <row r="199" spans="1:9" ht="12">
      <c r="A199" s="31" t="s">
        <v>116</v>
      </c>
      <c r="B199" s="42">
        <v>3208</v>
      </c>
      <c r="C199" s="2">
        <v>20000</v>
      </c>
      <c r="D199" s="2">
        <f t="shared" si="15"/>
        <v>93567</v>
      </c>
      <c r="E199" s="2">
        <v>113567</v>
      </c>
      <c r="F199" s="2">
        <f>'TRIBAL EARMARK'!C200</f>
        <v>2233</v>
      </c>
      <c r="G199" s="2">
        <f t="shared" si="16"/>
        <v>111334</v>
      </c>
      <c r="H199" s="2">
        <f t="shared" si="20"/>
        <v>113567</v>
      </c>
      <c r="I199" s="31">
        <f t="shared" si="17"/>
        <v>0</v>
      </c>
    </row>
    <row r="200" spans="1:9" ht="12">
      <c r="A200" s="31" t="s">
        <v>117</v>
      </c>
      <c r="B200" s="42">
        <v>7194</v>
      </c>
      <c r="C200" s="2">
        <v>20000</v>
      </c>
      <c r="D200" s="2">
        <f t="shared" si="15"/>
        <v>209825</v>
      </c>
      <c r="E200" s="2">
        <v>229825</v>
      </c>
      <c r="F200" s="2">
        <f>'TRIBAL EARMARK'!C201</f>
        <v>4387</v>
      </c>
      <c r="G200" s="2">
        <f t="shared" si="16"/>
        <v>225438</v>
      </c>
      <c r="H200" s="2">
        <f aca="true" t="shared" si="21" ref="H200:H216">IF(E200&lt;&gt;"",E200,"")</f>
        <v>229825</v>
      </c>
      <c r="I200" s="31">
        <f t="shared" si="17"/>
        <v>0</v>
      </c>
    </row>
    <row r="201" spans="1:9" ht="12">
      <c r="A201" s="31" t="s">
        <v>118</v>
      </c>
      <c r="B201" s="42">
        <v>18189</v>
      </c>
      <c r="C201" s="2">
        <v>20000</v>
      </c>
      <c r="D201" s="2">
        <f aca="true" t="shared" si="22" ref="D201:D265">E201-C201</f>
        <v>530512</v>
      </c>
      <c r="E201" s="2">
        <v>550512</v>
      </c>
      <c r="F201" s="2">
        <f>'TRIBAL EARMARK'!C202</f>
        <v>10328</v>
      </c>
      <c r="G201" s="2">
        <f t="shared" si="16"/>
        <v>540184</v>
      </c>
      <c r="H201" s="2">
        <f t="shared" si="21"/>
        <v>550512</v>
      </c>
      <c r="I201" s="31">
        <f t="shared" si="17"/>
        <v>0</v>
      </c>
    </row>
    <row r="202" spans="1:8" ht="12">
      <c r="A202" s="31" t="s">
        <v>119</v>
      </c>
      <c r="B202" s="42">
        <v>10202</v>
      </c>
      <c r="C202" s="2">
        <v>20000</v>
      </c>
      <c r="D202" s="2">
        <f t="shared" si="22"/>
        <v>297558</v>
      </c>
      <c r="E202" s="2">
        <v>317558</v>
      </c>
      <c r="F202" s="2">
        <f>'TRIBAL EARMARK'!C203</f>
        <v>6012</v>
      </c>
      <c r="G202" s="2">
        <f aca="true" t="shared" si="23" ref="G202:G265">IF(F202&lt;&gt;"",E202-F202,"")</f>
        <v>311546</v>
      </c>
      <c r="H202" s="2">
        <v>0</v>
      </c>
    </row>
    <row r="203" spans="1:9" ht="12">
      <c r="A203" s="31" t="s">
        <v>120</v>
      </c>
      <c r="B203" s="42">
        <v>1355</v>
      </c>
      <c r="C203" s="2">
        <v>20000</v>
      </c>
      <c r="D203" s="2">
        <f t="shared" si="22"/>
        <v>39521</v>
      </c>
      <c r="E203" s="2">
        <v>59521</v>
      </c>
      <c r="F203" s="2">
        <f>'TRIBAL EARMARK'!C204</f>
        <v>1232</v>
      </c>
      <c r="G203" s="2">
        <f t="shared" si="23"/>
        <v>58289</v>
      </c>
      <c r="H203" s="2">
        <f t="shared" si="21"/>
        <v>59521</v>
      </c>
      <c r="I203" s="31">
        <f aca="true" t="shared" si="24" ref="I203:I265">IF(H203=E203,0,"****")</f>
        <v>0</v>
      </c>
    </row>
    <row r="204" spans="1:8" ht="12">
      <c r="A204" s="31" t="s">
        <v>121</v>
      </c>
      <c r="B204" s="42">
        <v>4900</v>
      </c>
      <c r="C204" s="2">
        <v>20000</v>
      </c>
      <c r="D204" s="2">
        <f t="shared" si="22"/>
        <v>142917</v>
      </c>
      <c r="E204" s="2">
        <v>162917</v>
      </c>
      <c r="F204" s="2">
        <f>'TRIBAL EARMARK'!C205</f>
        <v>3148</v>
      </c>
      <c r="G204" s="2">
        <f t="shared" si="23"/>
        <v>159769</v>
      </c>
      <c r="H204" s="2">
        <v>0</v>
      </c>
    </row>
    <row r="205" spans="1:9" ht="12">
      <c r="A205" s="31" t="s">
        <v>122</v>
      </c>
      <c r="B205" s="42">
        <v>200</v>
      </c>
      <c r="C205" s="2">
        <v>20000</v>
      </c>
      <c r="D205" s="2">
        <f t="shared" si="22"/>
        <v>5833</v>
      </c>
      <c r="E205" s="2">
        <v>25833</v>
      </c>
      <c r="F205" s="2">
        <f>'TRIBAL EARMARK'!C206</f>
        <v>608</v>
      </c>
      <c r="G205" s="2">
        <f t="shared" si="23"/>
        <v>25225</v>
      </c>
      <c r="H205" s="2">
        <f t="shared" si="21"/>
        <v>25833</v>
      </c>
      <c r="I205" s="31">
        <f t="shared" si="24"/>
        <v>0</v>
      </c>
    </row>
    <row r="206" spans="1:9" ht="12">
      <c r="A206" s="31" t="s">
        <v>123</v>
      </c>
      <c r="B206" s="42">
        <v>3618</v>
      </c>
      <c r="C206" s="2">
        <v>20000</v>
      </c>
      <c r="D206" s="2">
        <f t="shared" si="22"/>
        <v>105525</v>
      </c>
      <c r="E206" s="2">
        <v>125525</v>
      </c>
      <c r="F206" s="2">
        <f>'TRIBAL EARMARK'!C207</f>
        <v>2455</v>
      </c>
      <c r="G206" s="2">
        <f t="shared" si="23"/>
        <v>123070</v>
      </c>
      <c r="H206" s="2">
        <f t="shared" si="21"/>
        <v>125525</v>
      </c>
      <c r="I206" s="31">
        <f t="shared" si="24"/>
        <v>0</v>
      </c>
    </row>
    <row r="207" spans="1:9" ht="12">
      <c r="A207" s="31" t="s">
        <v>124</v>
      </c>
      <c r="B207" s="42">
        <v>100</v>
      </c>
      <c r="C207" s="2">
        <v>20000</v>
      </c>
      <c r="D207" s="2">
        <f t="shared" si="22"/>
        <v>2917</v>
      </c>
      <c r="E207" s="2">
        <v>22917</v>
      </c>
      <c r="F207" s="2">
        <f>'TRIBAL EARMARK'!C208</f>
        <v>554</v>
      </c>
      <c r="G207" s="2">
        <f t="shared" si="23"/>
        <v>22363</v>
      </c>
      <c r="H207" s="2">
        <f t="shared" si="21"/>
        <v>22917</v>
      </c>
      <c r="I207" s="31">
        <f t="shared" si="24"/>
        <v>0</v>
      </c>
    </row>
    <row r="208" spans="1:9" ht="12">
      <c r="A208" s="31" t="s">
        <v>125</v>
      </c>
      <c r="B208" s="42">
        <v>1006</v>
      </c>
      <c r="C208" s="2">
        <v>20000</v>
      </c>
      <c r="D208" s="2">
        <f t="shared" si="22"/>
        <v>29342</v>
      </c>
      <c r="E208" s="2">
        <v>49342</v>
      </c>
      <c r="F208" s="2">
        <f>'TRIBAL EARMARK'!C209</f>
        <v>1044</v>
      </c>
      <c r="G208" s="2">
        <f t="shared" si="23"/>
        <v>48298</v>
      </c>
      <c r="H208" s="2">
        <f t="shared" si="21"/>
        <v>49342</v>
      </c>
      <c r="I208" s="31">
        <f t="shared" si="24"/>
        <v>0</v>
      </c>
    </row>
    <row r="209" spans="1:9" ht="12">
      <c r="A209" s="31" t="s">
        <v>126</v>
      </c>
      <c r="B209" s="42">
        <v>1152</v>
      </c>
      <c r="C209" s="2">
        <v>20000</v>
      </c>
      <c r="D209" s="2">
        <f t="shared" si="22"/>
        <v>33600</v>
      </c>
      <c r="E209" s="2">
        <v>53600</v>
      </c>
      <c r="F209" s="2">
        <f>'TRIBAL EARMARK'!C210</f>
        <v>1122</v>
      </c>
      <c r="G209" s="2">
        <f t="shared" si="23"/>
        <v>52478</v>
      </c>
      <c r="H209" s="2">
        <f t="shared" si="21"/>
        <v>53600</v>
      </c>
      <c r="I209" s="31">
        <f t="shared" si="24"/>
        <v>0</v>
      </c>
    </row>
    <row r="210" spans="1:9" ht="12">
      <c r="A210" s="31" t="s">
        <v>127</v>
      </c>
      <c r="B210" s="42">
        <v>60</v>
      </c>
      <c r="C210" s="2">
        <v>20000</v>
      </c>
      <c r="D210" s="2">
        <f t="shared" si="22"/>
        <v>1751</v>
      </c>
      <c r="E210" s="2">
        <v>21751</v>
      </c>
      <c r="F210" s="2">
        <f>'TRIBAL EARMARK'!C211</f>
        <v>532</v>
      </c>
      <c r="G210" s="2">
        <f t="shared" si="23"/>
        <v>21219</v>
      </c>
      <c r="H210" s="2">
        <f t="shared" si="21"/>
        <v>21751</v>
      </c>
      <c r="I210" s="31">
        <f t="shared" si="24"/>
        <v>0</v>
      </c>
    </row>
    <row r="211" spans="1:9" ht="12">
      <c r="A211" s="31" t="s">
        <v>128</v>
      </c>
      <c r="B211" s="42">
        <v>640</v>
      </c>
      <c r="C211" s="2">
        <v>20000</v>
      </c>
      <c r="D211" s="2">
        <f t="shared" si="22"/>
        <v>18667</v>
      </c>
      <c r="E211" s="2">
        <v>38667</v>
      </c>
      <c r="F211" s="2">
        <f>'TRIBAL EARMARK'!C212</f>
        <v>846</v>
      </c>
      <c r="G211" s="2">
        <f t="shared" si="23"/>
        <v>37821</v>
      </c>
      <c r="H211" s="2">
        <f t="shared" si="21"/>
        <v>38667</v>
      </c>
      <c r="I211" s="31">
        <f t="shared" si="24"/>
        <v>0</v>
      </c>
    </row>
    <row r="212" spans="1:9" ht="12">
      <c r="A212" s="31" t="s">
        <v>129</v>
      </c>
      <c r="B212" s="42">
        <v>2063</v>
      </c>
      <c r="C212" s="2">
        <v>20000</v>
      </c>
      <c r="D212" s="2">
        <f t="shared" si="22"/>
        <v>60171</v>
      </c>
      <c r="E212" s="2">
        <v>80171</v>
      </c>
      <c r="F212" s="2">
        <f>'TRIBAL EARMARK'!C213</f>
        <v>1615</v>
      </c>
      <c r="G212" s="2">
        <f t="shared" si="23"/>
        <v>78556</v>
      </c>
      <c r="H212" s="2">
        <f t="shared" si="21"/>
        <v>80171</v>
      </c>
      <c r="I212" s="31">
        <f t="shared" si="24"/>
        <v>0</v>
      </c>
    </row>
    <row r="213" spans="1:9" ht="12">
      <c r="A213" s="31" t="s">
        <v>130</v>
      </c>
      <c r="B213" s="42">
        <v>4079</v>
      </c>
      <c r="C213" s="2">
        <v>60000</v>
      </c>
      <c r="D213" s="2">
        <f t="shared" si="22"/>
        <v>118971</v>
      </c>
      <c r="E213" s="2">
        <v>178971</v>
      </c>
      <c r="F213" s="2">
        <f>'TRIBAL EARMARK'!C214</f>
        <v>2704</v>
      </c>
      <c r="G213" s="2">
        <f t="shared" si="23"/>
        <v>176267</v>
      </c>
      <c r="H213" s="2">
        <f t="shared" si="21"/>
        <v>178971</v>
      </c>
      <c r="I213" s="31">
        <f t="shared" si="24"/>
        <v>0</v>
      </c>
    </row>
    <row r="214" spans="1:9" ht="12">
      <c r="A214" s="31" t="s">
        <v>131</v>
      </c>
      <c r="B214" s="42">
        <v>1747</v>
      </c>
      <c r="C214" s="2">
        <v>20000</v>
      </c>
      <c r="D214" s="2">
        <f t="shared" si="22"/>
        <v>50954</v>
      </c>
      <c r="E214" s="2">
        <v>70954</v>
      </c>
      <c r="F214" s="2">
        <f>'TRIBAL EARMARK'!C215</f>
        <v>1444</v>
      </c>
      <c r="G214" s="2">
        <f t="shared" si="23"/>
        <v>69510</v>
      </c>
      <c r="H214" s="2">
        <f t="shared" si="21"/>
        <v>70954</v>
      </c>
      <c r="I214" s="31">
        <f t="shared" si="24"/>
        <v>0</v>
      </c>
    </row>
    <row r="215" spans="1:9" ht="12">
      <c r="A215" s="31" t="s">
        <v>132</v>
      </c>
      <c r="B215" s="42">
        <v>23788</v>
      </c>
      <c r="C215" s="2">
        <v>20000</v>
      </c>
      <c r="D215" s="2">
        <f t="shared" si="22"/>
        <v>693816</v>
      </c>
      <c r="E215" s="2">
        <v>713816</v>
      </c>
      <c r="F215" s="2">
        <f>'TRIBAL EARMARK'!C216</f>
        <v>13353</v>
      </c>
      <c r="G215" s="2">
        <f t="shared" si="23"/>
        <v>700463</v>
      </c>
      <c r="H215" s="2">
        <f t="shared" si="21"/>
        <v>713816</v>
      </c>
      <c r="I215" s="31">
        <f t="shared" si="24"/>
        <v>0</v>
      </c>
    </row>
    <row r="216" spans="1:9" ht="12">
      <c r="A216" s="31" t="s">
        <v>133</v>
      </c>
      <c r="B216" s="42">
        <v>5085</v>
      </c>
      <c r="C216" s="2">
        <v>20000</v>
      </c>
      <c r="D216" s="2">
        <f t="shared" si="22"/>
        <v>148312</v>
      </c>
      <c r="E216" s="2">
        <v>168312</v>
      </c>
      <c r="F216" s="2">
        <f>'TRIBAL EARMARK'!C217</f>
        <v>3248</v>
      </c>
      <c r="G216" s="2">
        <f t="shared" si="23"/>
        <v>165064</v>
      </c>
      <c r="H216" s="2">
        <f t="shared" si="21"/>
        <v>168312</v>
      </c>
      <c r="I216" s="31">
        <f t="shared" si="24"/>
        <v>0</v>
      </c>
    </row>
    <row r="217" spans="1:9" ht="12">
      <c r="A217" s="31" t="s">
        <v>134</v>
      </c>
      <c r="B217" s="42">
        <v>508</v>
      </c>
      <c r="C217" s="2">
        <v>20000</v>
      </c>
      <c r="D217" s="2">
        <f t="shared" si="22"/>
        <v>14817</v>
      </c>
      <c r="E217" s="2">
        <v>34817</v>
      </c>
      <c r="F217" s="2">
        <f>'TRIBAL EARMARK'!C218</f>
        <v>774</v>
      </c>
      <c r="G217" s="2">
        <f t="shared" si="23"/>
        <v>34043</v>
      </c>
      <c r="H217" s="2">
        <f aca="true" t="shared" si="25" ref="H217:H232">IF(E217&lt;&gt;"",E217,"")</f>
        <v>34817</v>
      </c>
      <c r="I217" s="31">
        <f t="shared" si="24"/>
        <v>0</v>
      </c>
    </row>
    <row r="218" spans="1:9" ht="12">
      <c r="A218" s="31" t="s">
        <v>135</v>
      </c>
      <c r="B218" s="42">
        <v>338</v>
      </c>
      <c r="C218" s="2">
        <v>20000</v>
      </c>
      <c r="D218" s="2">
        <f t="shared" si="22"/>
        <v>9858</v>
      </c>
      <c r="E218" s="2">
        <v>29858</v>
      </c>
      <c r="F218" s="2">
        <f>'TRIBAL EARMARK'!C219</f>
        <v>683</v>
      </c>
      <c r="G218" s="2">
        <f t="shared" si="23"/>
        <v>29175</v>
      </c>
      <c r="H218" s="2">
        <f t="shared" si="25"/>
        <v>29858</v>
      </c>
      <c r="I218" s="31">
        <f t="shared" si="24"/>
        <v>0</v>
      </c>
    </row>
    <row r="219" spans="1:9" ht="12">
      <c r="A219" s="31" t="s">
        <v>136</v>
      </c>
      <c r="B219" s="42">
        <v>762</v>
      </c>
      <c r="C219" s="2">
        <v>20000</v>
      </c>
      <c r="D219" s="2">
        <f t="shared" si="22"/>
        <v>22225</v>
      </c>
      <c r="E219" s="2">
        <v>42225</v>
      </c>
      <c r="F219" s="2">
        <f>'TRIBAL EARMARK'!C220</f>
        <v>912</v>
      </c>
      <c r="G219" s="2">
        <f t="shared" si="23"/>
        <v>41313</v>
      </c>
      <c r="H219" s="2">
        <f t="shared" si="25"/>
        <v>42225</v>
      </c>
      <c r="I219" s="31">
        <f t="shared" si="24"/>
        <v>0</v>
      </c>
    </row>
    <row r="220" spans="1:9" ht="12">
      <c r="A220" s="31" t="s">
        <v>137</v>
      </c>
      <c r="B220" s="42">
        <v>2314</v>
      </c>
      <c r="C220" s="2">
        <v>20000</v>
      </c>
      <c r="D220" s="2">
        <f t="shared" si="22"/>
        <v>67492</v>
      </c>
      <c r="E220" s="2">
        <v>87492</v>
      </c>
      <c r="F220" s="2">
        <f>'TRIBAL EARMARK'!C221</f>
        <v>1750</v>
      </c>
      <c r="G220" s="2">
        <f t="shared" si="23"/>
        <v>85742</v>
      </c>
      <c r="H220" s="2">
        <f t="shared" si="25"/>
        <v>87492</v>
      </c>
      <c r="I220" s="31">
        <f t="shared" si="24"/>
        <v>0</v>
      </c>
    </row>
    <row r="221" spans="1:9" ht="12">
      <c r="A221" s="31" t="s">
        <v>138</v>
      </c>
      <c r="B221" s="42">
        <v>2240</v>
      </c>
      <c r="C221" s="2">
        <v>20000</v>
      </c>
      <c r="D221" s="2">
        <f t="shared" si="22"/>
        <v>65333</v>
      </c>
      <c r="E221" s="2">
        <v>85333</v>
      </c>
      <c r="F221" s="2">
        <f>'TRIBAL EARMARK'!C222</f>
        <v>1710</v>
      </c>
      <c r="G221" s="2">
        <f t="shared" si="23"/>
        <v>83623</v>
      </c>
      <c r="H221" s="2">
        <f t="shared" si="25"/>
        <v>85333</v>
      </c>
      <c r="I221" s="31">
        <f t="shared" si="24"/>
        <v>0</v>
      </c>
    </row>
    <row r="222" spans="1:9" ht="12">
      <c r="A222" s="31" t="s">
        <v>139</v>
      </c>
      <c r="B222" s="42">
        <v>3172</v>
      </c>
      <c r="C222" s="2">
        <v>20000</v>
      </c>
      <c r="D222" s="2">
        <f t="shared" si="22"/>
        <v>92517</v>
      </c>
      <c r="E222" s="2">
        <v>112517</v>
      </c>
      <c r="F222" s="2">
        <f>'TRIBAL EARMARK'!C223</f>
        <v>2214</v>
      </c>
      <c r="G222" s="2">
        <f t="shared" si="23"/>
        <v>110303</v>
      </c>
      <c r="H222" s="2">
        <f t="shared" si="25"/>
        <v>112517</v>
      </c>
      <c r="I222" s="31">
        <f t="shared" si="24"/>
        <v>0</v>
      </c>
    </row>
    <row r="223" spans="1:9" ht="12">
      <c r="A223" s="31" t="s">
        <v>140</v>
      </c>
      <c r="B223" s="42">
        <v>160</v>
      </c>
      <c r="C223" s="2">
        <v>20000</v>
      </c>
      <c r="D223" s="2">
        <f t="shared" si="22"/>
        <v>4667</v>
      </c>
      <c r="E223" s="2">
        <v>24667</v>
      </c>
      <c r="F223" s="2">
        <f>'TRIBAL EARMARK'!C224</f>
        <v>586</v>
      </c>
      <c r="G223" s="2">
        <f t="shared" si="23"/>
        <v>24081</v>
      </c>
      <c r="H223" s="2">
        <f t="shared" si="25"/>
        <v>24667</v>
      </c>
      <c r="I223" s="31">
        <f t="shared" si="24"/>
        <v>0</v>
      </c>
    </row>
    <row r="224" spans="1:9" ht="12">
      <c r="A224" s="31" t="s">
        <v>141</v>
      </c>
      <c r="B224" s="42">
        <v>377</v>
      </c>
      <c r="C224" s="2">
        <v>20000</v>
      </c>
      <c r="D224" s="2">
        <f t="shared" si="22"/>
        <v>10996</v>
      </c>
      <c r="E224" s="2">
        <v>30996</v>
      </c>
      <c r="F224" s="2">
        <f>'TRIBAL EARMARK'!C225</f>
        <v>704</v>
      </c>
      <c r="G224" s="2">
        <f t="shared" si="23"/>
        <v>30292</v>
      </c>
      <c r="H224" s="2">
        <f t="shared" si="25"/>
        <v>30996</v>
      </c>
      <c r="I224" s="31">
        <f t="shared" si="24"/>
        <v>0</v>
      </c>
    </row>
    <row r="225" spans="1:9" ht="12">
      <c r="A225" s="31" t="s">
        <v>142</v>
      </c>
      <c r="B225" s="42">
        <v>628</v>
      </c>
      <c r="C225" s="2">
        <v>20000</v>
      </c>
      <c r="D225" s="2">
        <f t="shared" si="22"/>
        <v>18317</v>
      </c>
      <c r="E225" s="2">
        <v>38317</v>
      </c>
      <c r="F225" s="2">
        <f>'TRIBAL EARMARK'!C226</f>
        <v>839</v>
      </c>
      <c r="G225" s="2">
        <f t="shared" si="23"/>
        <v>37478</v>
      </c>
      <c r="H225" s="2">
        <f t="shared" si="25"/>
        <v>38317</v>
      </c>
      <c r="I225" s="31">
        <f t="shared" si="24"/>
        <v>0</v>
      </c>
    </row>
    <row r="226" spans="1:9" ht="12">
      <c r="A226" s="31" t="s">
        <v>143</v>
      </c>
      <c r="B226" s="42">
        <v>3172</v>
      </c>
      <c r="C226" s="2">
        <v>20000</v>
      </c>
      <c r="D226" s="2">
        <f t="shared" si="22"/>
        <v>92517</v>
      </c>
      <c r="E226" s="2">
        <v>112517</v>
      </c>
      <c r="F226" s="2">
        <f>'TRIBAL EARMARK'!C227</f>
        <v>2214</v>
      </c>
      <c r="G226" s="2">
        <f t="shared" si="23"/>
        <v>110303</v>
      </c>
      <c r="H226" s="2">
        <f t="shared" si="25"/>
        <v>112517</v>
      </c>
      <c r="I226" s="31">
        <f t="shared" si="24"/>
        <v>0</v>
      </c>
    </row>
    <row r="227" spans="1:9" ht="12">
      <c r="A227" s="12" t="s">
        <v>144</v>
      </c>
      <c r="B227" s="42"/>
      <c r="C227" s="2"/>
      <c r="D227" s="2">
        <f t="shared" si="22"/>
        <v>0</v>
      </c>
      <c r="E227" s="2"/>
      <c r="F227" s="2">
        <f>'TRIBAL EARMARK'!C228</f>
      </c>
      <c r="G227" s="2">
        <f t="shared" si="23"/>
      </c>
      <c r="H227" s="2">
        <f t="shared" si="25"/>
      </c>
      <c r="I227" s="31">
        <f t="shared" si="24"/>
        <v>0</v>
      </c>
    </row>
    <row r="228" spans="1:9" ht="12">
      <c r="A228" s="31" t="s">
        <v>145</v>
      </c>
      <c r="B228" s="42">
        <v>73</v>
      </c>
      <c r="C228" s="2">
        <v>20000</v>
      </c>
      <c r="D228" s="2">
        <f t="shared" si="22"/>
        <v>2130</v>
      </c>
      <c r="E228" s="2">
        <v>22130</v>
      </c>
      <c r="F228" s="2">
        <f>'TRIBAL EARMARK'!C229</f>
        <v>539</v>
      </c>
      <c r="G228" s="2">
        <f t="shared" si="23"/>
        <v>21591</v>
      </c>
      <c r="H228" s="2">
        <f t="shared" si="25"/>
        <v>22130</v>
      </c>
      <c r="I228" s="31">
        <f t="shared" si="24"/>
        <v>0</v>
      </c>
    </row>
    <row r="229" spans="1:9" ht="12">
      <c r="A229" s="31" t="s">
        <v>146</v>
      </c>
      <c r="B229" s="42">
        <v>165</v>
      </c>
      <c r="C229" s="2">
        <v>20000</v>
      </c>
      <c r="D229" s="2">
        <f t="shared" si="22"/>
        <v>4812</v>
      </c>
      <c r="E229" s="2">
        <v>24812</v>
      </c>
      <c r="F229" s="2">
        <f>'TRIBAL EARMARK'!C230</f>
        <v>589</v>
      </c>
      <c r="G229" s="2">
        <f t="shared" si="23"/>
        <v>24223</v>
      </c>
      <c r="H229" s="2">
        <f t="shared" si="25"/>
        <v>24812</v>
      </c>
      <c r="I229" s="31">
        <f t="shared" si="24"/>
        <v>0</v>
      </c>
    </row>
    <row r="230" spans="1:9" ht="12">
      <c r="A230" s="31" t="s">
        <v>452</v>
      </c>
      <c r="B230" s="42">
        <v>1314</v>
      </c>
      <c r="C230" s="2">
        <v>20000</v>
      </c>
      <c r="D230" s="2">
        <f t="shared" si="22"/>
        <v>38325</v>
      </c>
      <c r="E230" s="2">
        <v>58325</v>
      </c>
      <c r="F230" s="2">
        <f>'TRIBAL EARMARK'!C231</f>
        <v>1210</v>
      </c>
      <c r="G230" s="2">
        <f t="shared" si="23"/>
        <v>57115</v>
      </c>
      <c r="H230" s="2">
        <f t="shared" si="25"/>
        <v>58325</v>
      </c>
      <c r="I230" s="31">
        <f t="shared" si="24"/>
        <v>0</v>
      </c>
    </row>
    <row r="231" spans="1:9" ht="12">
      <c r="A231" s="31" t="s">
        <v>453</v>
      </c>
      <c r="B231" s="42">
        <v>548</v>
      </c>
      <c r="C231" s="2">
        <v>20000</v>
      </c>
      <c r="D231" s="2">
        <f t="shared" si="22"/>
        <v>15983</v>
      </c>
      <c r="E231" s="2">
        <v>35983</v>
      </c>
      <c r="F231" s="2">
        <f>'TRIBAL EARMARK'!C232</f>
        <v>796</v>
      </c>
      <c r="G231" s="2">
        <f t="shared" si="23"/>
        <v>35187</v>
      </c>
      <c r="H231" s="2">
        <f t="shared" si="25"/>
        <v>35983</v>
      </c>
      <c r="I231" s="31">
        <f t="shared" si="24"/>
        <v>0</v>
      </c>
    </row>
    <row r="232" spans="1:9" ht="12">
      <c r="A232" s="31" t="s">
        <v>454</v>
      </c>
      <c r="B232" s="42">
        <v>480</v>
      </c>
      <c r="C232" s="2">
        <v>20000</v>
      </c>
      <c r="D232" s="2">
        <f t="shared" si="22"/>
        <v>14000</v>
      </c>
      <c r="E232" s="2">
        <v>34000</v>
      </c>
      <c r="F232" s="2">
        <f>'TRIBAL EARMARK'!C233</f>
        <v>759</v>
      </c>
      <c r="G232" s="2">
        <f t="shared" si="23"/>
        <v>33241</v>
      </c>
      <c r="H232" s="2">
        <f t="shared" si="25"/>
        <v>34000</v>
      </c>
      <c r="I232" s="31">
        <f t="shared" si="24"/>
        <v>0</v>
      </c>
    </row>
    <row r="233" spans="1:9" ht="12">
      <c r="A233" s="31" t="s">
        <v>455</v>
      </c>
      <c r="B233" s="42">
        <v>1114</v>
      </c>
      <c r="C233" s="2">
        <v>20000</v>
      </c>
      <c r="D233" s="2">
        <f t="shared" si="22"/>
        <v>32492</v>
      </c>
      <c r="E233" s="2">
        <v>52492</v>
      </c>
      <c r="F233" s="2">
        <f>'TRIBAL EARMARK'!C234</f>
        <v>1102</v>
      </c>
      <c r="G233" s="2">
        <f t="shared" si="23"/>
        <v>51390</v>
      </c>
      <c r="H233" s="2">
        <f aca="true" t="shared" si="26" ref="H233:H247">IF(E233&lt;&gt;"",E233,"")</f>
        <v>52492</v>
      </c>
      <c r="I233" s="31">
        <f t="shared" si="24"/>
        <v>0</v>
      </c>
    </row>
    <row r="234" spans="1:9" ht="12">
      <c r="A234" s="31" t="s">
        <v>456</v>
      </c>
      <c r="B234" s="42">
        <v>113</v>
      </c>
      <c r="C234" s="2">
        <v>20000</v>
      </c>
      <c r="D234" s="2">
        <f t="shared" si="22"/>
        <v>3296</v>
      </c>
      <c r="E234" s="2">
        <v>23296</v>
      </c>
      <c r="F234" s="2">
        <f>'TRIBAL EARMARK'!C235</f>
        <v>561</v>
      </c>
      <c r="G234" s="2">
        <f t="shared" si="23"/>
        <v>22735</v>
      </c>
      <c r="H234" s="2">
        <f t="shared" si="26"/>
        <v>23296</v>
      </c>
      <c r="I234" s="31">
        <f t="shared" si="24"/>
        <v>0</v>
      </c>
    </row>
    <row r="235" spans="1:9" ht="12">
      <c r="A235" s="31" t="s">
        <v>457</v>
      </c>
      <c r="B235" s="42">
        <v>124</v>
      </c>
      <c r="C235" s="2">
        <v>20000</v>
      </c>
      <c r="D235" s="2">
        <f t="shared" si="22"/>
        <v>3617</v>
      </c>
      <c r="E235" s="2">
        <v>23617</v>
      </c>
      <c r="F235" s="2">
        <f>'TRIBAL EARMARK'!C236</f>
        <v>567</v>
      </c>
      <c r="G235" s="2">
        <f t="shared" si="23"/>
        <v>23050</v>
      </c>
      <c r="H235" s="2">
        <f t="shared" si="26"/>
        <v>23617</v>
      </c>
      <c r="I235" s="31">
        <f t="shared" si="24"/>
        <v>0</v>
      </c>
    </row>
    <row r="236" spans="1:9" ht="12">
      <c r="A236" s="31" t="s">
        <v>458</v>
      </c>
      <c r="B236" s="42">
        <v>981</v>
      </c>
      <c r="C236" s="2">
        <v>20000</v>
      </c>
      <c r="D236" s="2">
        <f t="shared" si="22"/>
        <v>28612</v>
      </c>
      <c r="E236" s="2">
        <v>48612</v>
      </c>
      <c r="F236" s="2">
        <f>'TRIBAL EARMARK'!C237</f>
        <v>1030</v>
      </c>
      <c r="G236" s="2">
        <f t="shared" si="23"/>
        <v>47582</v>
      </c>
      <c r="H236" s="2">
        <f t="shared" si="26"/>
        <v>48612</v>
      </c>
      <c r="I236" s="31">
        <f t="shared" si="24"/>
        <v>0</v>
      </c>
    </row>
    <row r="237" spans="1:9" ht="12">
      <c r="A237" s="12" t="s">
        <v>459</v>
      </c>
      <c r="B237" s="42"/>
      <c r="C237" s="2"/>
      <c r="D237" s="2">
        <f t="shared" si="22"/>
        <v>0</v>
      </c>
      <c r="E237" s="2"/>
      <c r="F237" s="2">
        <f>'TRIBAL EARMARK'!C238</f>
      </c>
      <c r="G237" s="2">
        <f t="shared" si="23"/>
      </c>
      <c r="H237" s="2">
        <f t="shared" si="26"/>
      </c>
      <c r="I237" s="31">
        <f t="shared" si="24"/>
        <v>0</v>
      </c>
    </row>
    <row r="238" spans="1:9" ht="12">
      <c r="A238" s="31" t="s">
        <v>460</v>
      </c>
      <c r="B238" s="42">
        <v>509</v>
      </c>
      <c r="C238" s="2">
        <v>20000</v>
      </c>
      <c r="D238" s="2">
        <f t="shared" si="22"/>
        <v>14846</v>
      </c>
      <c r="E238" s="2">
        <v>34846</v>
      </c>
      <c r="F238" s="2">
        <f>'TRIBAL EARMARK'!C239</f>
        <v>775</v>
      </c>
      <c r="G238" s="2">
        <f t="shared" si="23"/>
        <v>34071</v>
      </c>
      <c r="H238" s="2">
        <f t="shared" si="26"/>
        <v>34846</v>
      </c>
      <c r="I238" s="31">
        <f t="shared" si="24"/>
        <v>0</v>
      </c>
    </row>
    <row r="239" spans="1:9" ht="12">
      <c r="A239" s="12" t="s">
        <v>461</v>
      </c>
      <c r="B239" s="42"/>
      <c r="C239" s="2"/>
      <c r="D239" s="2">
        <f t="shared" si="22"/>
        <v>0</v>
      </c>
      <c r="E239" s="2"/>
      <c r="F239" s="2">
        <f>'TRIBAL EARMARK'!C240</f>
      </c>
      <c r="G239" s="2">
        <f t="shared" si="23"/>
      </c>
      <c r="H239" s="2">
        <f t="shared" si="26"/>
      </c>
      <c r="I239" s="31">
        <f t="shared" si="24"/>
        <v>0</v>
      </c>
    </row>
    <row r="240" spans="1:9" ht="12">
      <c r="A240" s="31" t="s">
        <v>462</v>
      </c>
      <c r="B240" s="42">
        <v>856</v>
      </c>
      <c r="C240" s="2">
        <v>20000</v>
      </c>
      <c r="D240" s="2">
        <f t="shared" si="22"/>
        <v>24967</v>
      </c>
      <c r="E240" s="2">
        <v>44967</v>
      </c>
      <c r="F240" s="2">
        <f>'TRIBAL EARMARK'!C241</f>
        <v>963</v>
      </c>
      <c r="G240" s="2">
        <f t="shared" si="23"/>
        <v>44004</v>
      </c>
      <c r="H240" s="2">
        <f t="shared" si="26"/>
        <v>44967</v>
      </c>
      <c r="I240" s="31">
        <f t="shared" si="24"/>
        <v>0</v>
      </c>
    </row>
    <row r="241" spans="1:9" ht="12">
      <c r="A241" s="12" t="s">
        <v>463</v>
      </c>
      <c r="B241" s="42"/>
      <c r="C241" s="2"/>
      <c r="D241" s="2">
        <f t="shared" si="22"/>
        <v>0</v>
      </c>
      <c r="E241" s="2"/>
      <c r="F241" s="2">
        <f>'TRIBAL EARMARK'!C242</f>
      </c>
      <c r="G241" s="2">
        <f t="shared" si="23"/>
      </c>
      <c r="H241" s="2">
        <f t="shared" si="26"/>
      </c>
      <c r="I241" s="31">
        <f t="shared" si="24"/>
        <v>0</v>
      </c>
    </row>
    <row r="242" spans="1:9" ht="12">
      <c r="A242" s="31" t="s">
        <v>464</v>
      </c>
      <c r="B242" s="42">
        <v>3111</v>
      </c>
      <c r="C242" s="2">
        <v>20000</v>
      </c>
      <c r="D242" s="2">
        <f t="shared" si="22"/>
        <v>90737</v>
      </c>
      <c r="E242" s="2">
        <v>110737</v>
      </c>
      <c r="F242" s="2">
        <f>'TRIBAL EARMARK'!C243</f>
        <v>2181</v>
      </c>
      <c r="G242" s="2">
        <f t="shared" si="23"/>
        <v>108556</v>
      </c>
      <c r="H242" s="2">
        <f t="shared" si="26"/>
        <v>110737</v>
      </c>
      <c r="I242" s="31">
        <f t="shared" si="24"/>
        <v>0</v>
      </c>
    </row>
    <row r="243" spans="1:9" ht="12">
      <c r="A243" s="31" t="s">
        <v>465</v>
      </c>
      <c r="B243" s="42">
        <v>1087</v>
      </c>
      <c r="C243" s="2">
        <v>20000</v>
      </c>
      <c r="D243" s="2">
        <f t="shared" si="22"/>
        <v>31704</v>
      </c>
      <c r="E243" s="2">
        <v>51704</v>
      </c>
      <c r="F243" s="2">
        <f>'TRIBAL EARMARK'!C244</f>
        <v>1087</v>
      </c>
      <c r="G243" s="2">
        <f t="shared" si="23"/>
        <v>50617</v>
      </c>
      <c r="H243" s="2">
        <f t="shared" si="26"/>
        <v>51704</v>
      </c>
      <c r="I243" s="31">
        <f t="shared" si="24"/>
        <v>0</v>
      </c>
    </row>
    <row r="244" spans="1:9" ht="12">
      <c r="A244" s="31" t="s">
        <v>466</v>
      </c>
      <c r="B244" s="42">
        <v>425</v>
      </c>
      <c r="C244" s="2">
        <v>20000</v>
      </c>
      <c r="D244" s="2">
        <f t="shared" si="22"/>
        <v>12396</v>
      </c>
      <c r="E244" s="2">
        <v>32396</v>
      </c>
      <c r="F244" s="2">
        <f>'TRIBAL EARMARK'!C245</f>
        <v>730</v>
      </c>
      <c r="G244" s="2">
        <f t="shared" si="23"/>
        <v>31666</v>
      </c>
      <c r="H244" s="2">
        <f t="shared" si="26"/>
        <v>32396</v>
      </c>
      <c r="I244" s="31">
        <f t="shared" si="24"/>
        <v>0</v>
      </c>
    </row>
    <row r="245" spans="1:9" ht="12">
      <c r="A245" s="31" t="s">
        <v>467</v>
      </c>
      <c r="B245" s="42">
        <v>483</v>
      </c>
      <c r="C245" s="2">
        <v>20000</v>
      </c>
      <c r="D245" s="2">
        <f t="shared" si="22"/>
        <v>14087</v>
      </c>
      <c r="E245" s="2">
        <v>34087</v>
      </c>
      <c r="F245" s="2">
        <f>'TRIBAL EARMARK'!C246</f>
        <v>761</v>
      </c>
      <c r="G245" s="2">
        <f t="shared" si="23"/>
        <v>33326</v>
      </c>
      <c r="H245" s="2">
        <f t="shared" si="26"/>
        <v>34087</v>
      </c>
      <c r="I245" s="31">
        <f t="shared" si="24"/>
        <v>0</v>
      </c>
    </row>
    <row r="246" spans="1:9" ht="12">
      <c r="A246" s="31" t="s">
        <v>468</v>
      </c>
      <c r="B246" s="42">
        <v>13150</v>
      </c>
      <c r="C246" s="2">
        <v>20000</v>
      </c>
      <c r="D246" s="2">
        <f t="shared" si="22"/>
        <v>383541</v>
      </c>
      <c r="E246" s="2">
        <v>403541</v>
      </c>
      <c r="F246" s="2">
        <f>'TRIBAL EARMARK'!C247</f>
        <v>7605</v>
      </c>
      <c r="G246" s="2">
        <f t="shared" si="23"/>
        <v>395936</v>
      </c>
      <c r="H246" s="2">
        <f t="shared" si="26"/>
        <v>403541</v>
      </c>
      <c r="I246" s="31">
        <f t="shared" si="24"/>
        <v>0</v>
      </c>
    </row>
    <row r="247" spans="1:9" ht="12">
      <c r="A247" s="31" t="s">
        <v>469</v>
      </c>
      <c r="B247" s="42">
        <v>5871</v>
      </c>
      <c r="C247" s="2">
        <v>20000</v>
      </c>
      <c r="D247" s="2">
        <f t="shared" si="22"/>
        <v>171237</v>
      </c>
      <c r="E247" s="2">
        <v>191237</v>
      </c>
      <c r="F247" s="2">
        <f>'TRIBAL EARMARK'!C248</f>
        <v>3672</v>
      </c>
      <c r="G247" s="2">
        <f t="shared" si="23"/>
        <v>187565</v>
      </c>
      <c r="H247" s="2">
        <f t="shared" si="26"/>
        <v>191237</v>
      </c>
      <c r="I247" s="31">
        <f t="shared" si="24"/>
        <v>0</v>
      </c>
    </row>
    <row r="248" spans="1:8" ht="12">
      <c r="A248" s="31" t="s">
        <v>470</v>
      </c>
      <c r="B248" s="42">
        <v>1276</v>
      </c>
      <c r="C248" s="2">
        <v>20000</v>
      </c>
      <c r="D248" s="2">
        <f t="shared" si="22"/>
        <v>37217</v>
      </c>
      <c r="E248" s="2">
        <v>57217</v>
      </c>
      <c r="F248" s="2">
        <f>'TRIBAL EARMARK'!C249</f>
        <v>1189</v>
      </c>
      <c r="G248" s="2">
        <f t="shared" si="23"/>
        <v>56028</v>
      </c>
      <c r="H248" s="2">
        <v>0</v>
      </c>
    </row>
    <row r="249" spans="1:9" ht="12">
      <c r="A249" s="31" t="s">
        <v>471</v>
      </c>
      <c r="B249" s="42">
        <v>1771</v>
      </c>
      <c r="C249" s="2">
        <v>20000</v>
      </c>
      <c r="D249" s="2">
        <f t="shared" si="22"/>
        <v>51654</v>
      </c>
      <c r="E249" s="2">
        <v>71654</v>
      </c>
      <c r="F249" s="2">
        <f>'TRIBAL EARMARK'!C250</f>
        <v>1457</v>
      </c>
      <c r="G249" s="2">
        <f t="shared" si="23"/>
        <v>70197</v>
      </c>
      <c r="H249" s="2">
        <f aca="true" t="shared" si="27" ref="H249:H264">IF(E249&lt;&gt;"",E249,"")</f>
        <v>71654</v>
      </c>
      <c r="I249" s="31">
        <f t="shared" si="24"/>
        <v>0</v>
      </c>
    </row>
    <row r="250" spans="1:9" ht="12">
      <c r="A250" s="12" t="s">
        <v>472</v>
      </c>
      <c r="B250" s="42"/>
      <c r="C250" s="2"/>
      <c r="D250" s="2">
        <f t="shared" si="22"/>
        <v>0</v>
      </c>
      <c r="E250" s="2"/>
      <c r="F250" s="2">
        <f>'TRIBAL EARMARK'!C251</f>
      </c>
      <c r="G250" s="2">
        <f t="shared" si="23"/>
      </c>
      <c r="H250" s="2">
        <f t="shared" si="27"/>
      </c>
      <c r="I250" s="31">
        <f t="shared" si="24"/>
        <v>0</v>
      </c>
    </row>
    <row r="251" spans="1:9" ht="12">
      <c r="A251" s="31" t="s">
        <v>473</v>
      </c>
      <c r="B251" s="42">
        <v>212</v>
      </c>
      <c r="C251" s="2">
        <v>20000</v>
      </c>
      <c r="D251" s="2">
        <f t="shared" si="22"/>
        <v>6183</v>
      </c>
      <c r="E251" s="2">
        <v>26183</v>
      </c>
      <c r="F251" s="2">
        <f>'TRIBAL EARMARK'!C252</f>
        <v>615</v>
      </c>
      <c r="G251" s="2">
        <f t="shared" si="23"/>
        <v>25568</v>
      </c>
      <c r="H251" s="2">
        <f t="shared" si="27"/>
        <v>26183</v>
      </c>
      <c r="I251" s="31">
        <f t="shared" si="24"/>
        <v>0</v>
      </c>
    </row>
    <row r="252" spans="1:9" ht="12">
      <c r="A252" s="31" t="s">
        <v>474</v>
      </c>
      <c r="B252" s="42">
        <v>208</v>
      </c>
      <c r="C252" s="2">
        <v>20000</v>
      </c>
      <c r="D252" s="2">
        <f t="shared" si="22"/>
        <v>6067</v>
      </c>
      <c r="E252" s="2">
        <v>26067</v>
      </c>
      <c r="F252" s="2">
        <f>'TRIBAL EARMARK'!C253</f>
        <v>612</v>
      </c>
      <c r="G252" s="2">
        <f t="shared" si="23"/>
        <v>25455</v>
      </c>
      <c r="H252" s="2">
        <f t="shared" si="27"/>
        <v>26067</v>
      </c>
      <c r="I252" s="31">
        <f t="shared" si="24"/>
        <v>0</v>
      </c>
    </row>
    <row r="253" spans="1:9" ht="12">
      <c r="A253" s="12" t="s">
        <v>475</v>
      </c>
      <c r="B253" s="42"/>
      <c r="C253" s="2"/>
      <c r="D253" s="2">
        <f t="shared" si="22"/>
        <v>0</v>
      </c>
      <c r="E253" s="2"/>
      <c r="F253" s="2">
        <f>'TRIBAL EARMARK'!C254</f>
      </c>
      <c r="G253" s="2">
        <f t="shared" si="23"/>
      </c>
      <c r="H253" s="2">
        <f t="shared" si="27"/>
      </c>
      <c r="I253" s="31">
        <f t="shared" si="24"/>
        <v>0</v>
      </c>
    </row>
    <row r="254" spans="1:9" ht="12">
      <c r="A254" s="31" t="s">
        <v>476</v>
      </c>
      <c r="B254" s="42">
        <v>170</v>
      </c>
      <c r="C254" s="2">
        <v>20000</v>
      </c>
      <c r="D254" s="2">
        <f t="shared" si="22"/>
        <v>4958</v>
      </c>
      <c r="E254" s="2">
        <v>24958</v>
      </c>
      <c r="F254" s="2">
        <f>'TRIBAL EARMARK'!C255</f>
        <v>592</v>
      </c>
      <c r="G254" s="2">
        <f t="shared" si="23"/>
        <v>24366</v>
      </c>
      <c r="H254" s="2">
        <f t="shared" si="27"/>
        <v>24958</v>
      </c>
      <c r="I254" s="31">
        <f t="shared" si="24"/>
        <v>0</v>
      </c>
    </row>
    <row r="255" spans="1:9" ht="12">
      <c r="A255" s="31" t="s">
        <v>477</v>
      </c>
      <c r="B255" s="42">
        <v>1474</v>
      </c>
      <c r="C255" s="2">
        <v>20000</v>
      </c>
      <c r="D255" s="2">
        <f t="shared" si="22"/>
        <v>42992</v>
      </c>
      <c r="E255" s="2">
        <v>62992</v>
      </c>
      <c r="F255" s="2">
        <f>'TRIBAL EARMARK'!C256</f>
        <v>1296</v>
      </c>
      <c r="G255" s="2">
        <f t="shared" si="23"/>
        <v>61696</v>
      </c>
      <c r="H255" s="2">
        <f t="shared" si="27"/>
        <v>62992</v>
      </c>
      <c r="I255" s="31">
        <f t="shared" si="24"/>
        <v>0</v>
      </c>
    </row>
    <row r="256" spans="1:9" ht="12">
      <c r="A256" s="12" t="s">
        <v>478</v>
      </c>
      <c r="B256" s="42"/>
      <c r="C256" s="2"/>
      <c r="D256" s="2">
        <f t="shared" si="22"/>
        <v>0</v>
      </c>
      <c r="E256" s="2"/>
      <c r="F256" s="2">
        <f>'TRIBAL EARMARK'!C257</f>
      </c>
      <c r="G256" s="2">
        <f t="shared" si="23"/>
      </c>
      <c r="H256" s="2">
        <f t="shared" si="27"/>
      </c>
      <c r="I256" s="31">
        <f t="shared" si="24"/>
        <v>0</v>
      </c>
    </row>
    <row r="257" spans="1:8" ht="12">
      <c r="A257" s="31" t="s">
        <v>479</v>
      </c>
      <c r="B257" s="42">
        <v>1230</v>
      </c>
      <c r="C257" s="2">
        <v>20000</v>
      </c>
      <c r="D257" s="2">
        <f t="shared" si="22"/>
        <v>35875</v>
      </c>
      <c r="E257" s="2">
        <v>55875</v>
      </c>
      <c r="F257" s="2">
        <f>'TRIBAL EARMARK'!C258</f>
        <v>1165</v>
      </c>
      <c r="G257" s="2">
        <f t="shared" si="23"/>
        <v>54710</v>
      </c>
      <c r="H257" s="2">
        <v>0</v>
      </c>
    </row>
    <row r="258" spans="1:9" ht="12">
      <c r="A258" s="31" t="s">
        <v>480</v>
      </c>
      <c r="B258" s="42">
        <v>5184</v>
      </c>
      <c r="C258" s="2">
        <v>20000</v>
      </c>
      <c r="D258" s="2">
        <f t="shared" si="22"/>
        <v>151200</v>
      </c>
      <c r="E258" s="2">
        <v>171200</v>
      </c>
      <c r="F258" s="2">
        <f>'TRIBAL EARMARK'!C259</f>
        <v>3301</v>
      </c>
      <c r="G258" s="2">
        <f t="shared" si="23"/>
        <v>167899</v>
      </c>
      <c r="H258" s="2">
        <f t="shared" si="27"/>
        <v>171200</v>
      </c>
      <c r="I258" s="31">
        <f t="shared" si="24"/>
        <v>0</v>
      </c>
    </row>
    <row r="259" spans="1:9" ht="12">
      <c r="A259" s="31" t="s">
        <v>481</v>
      </c>
      <c r="B259" s="42">
        <v>1019</v>
      </c>
      <c r="C259" s="2">
        <v>20000</v>
      </c>
      <c r="D259" s="2">
        <f t="shared" si="22"/>
        <v>29721</v>
      </c>
      <c r="E259" s="2">
        <v>49721</v>
      </c>
      <c r="F259" s="2">
        <f>'TRIBAL EARMARK'!C260</f>
        <v>1051</v>
      </c>
      <c r="G259" s="2">
        <f t="shared" si="23"/>
        <v>48670</v>
      </c>
      <c r="H259" s="2">
        <f t="shared" si="27"/>
        <v>49721</v>
      </c>
      <c r="I259" s="31">
        <f t="shared" si="24"/>
        <v>0</v>
      </c>
    </row>
    <row r="260" spans="1:9" ht="12">
      <c r="A260" s="31" t="s">
        <v>482</v>
      </c>
      <c r="B260" s="42">
        <v>79</v>
      </c>
      <c r="C260" s="2">
        <v>20000</v>
      </c>
      <c r="D260" s="2">
        <f t="shared" si="22"/>
        <v>2304</v>
      </c>
      <c r="E260" s="2">
        <v>22304</v>
      </c>
      <c r="F260" s="2">
        <f>'TRIBAL EARMARK'!C261</f>
        <v>543</v>
      </c>
      <c r="G260" s="2">
        <f t="shared" si="23"/>
        <v>21761</v>
      </c>
      <c r="H260" s="2">
        <f t="shared" si="27"/>
        <v>22304</v>
      </c>
      <c r="I260" s="31">
        <f t="shared" si="24"/>
        <v>0</v>
      </c>
    </row>
    <row r="261" spans="1:9" ht="12">
      <c r="A261" s="31" t="s">
        <v>483</v>
      </c>
      <c r="B261" s="42">
        <v>1014</v>
      </c>
      <c r="C261" s="2">
        <v>20000</v>
      </c>
      <c r="D261" s="2">
        <f t="shared" si="22"/>
        <v>29575</v>
      </c>
      <c r="E261" s="2">
        <v>49575</v>
      </c>
      <c r="F261" s="2">
        <f>'TRIBAL EARMARK'!C262</f>
        <v>1048</v>
      </c>
      <c r="G261" s="2">
        <f t="shared" si="23"/>
        <v>48527</v>
      </c>
      <c r="H261" s="2">
        <f t="shared" si="27"/>
        <v>49575</v>
      </c>
      <c r="I261" s="31">
        <f t="shared" si="24"/>
        <v>0</v>
      </c>
    </row>
    <row r="262" spans="1:9" ht="12">
      <c r="A262" s="31" t="s">
        <v>484</v>
      </c>
      <c r="B262" s="42">
        <v>1218</v>
      </c>
      <c r="C262" s="2">
        <v>20000</v>
      </c>
      <c r="D262" s="2">
        <f t="shared" si="22"/>
        <v>35525</v>
      </c>
      <c r="E262" s="2">
        <v>55525</v>
      </c>
      <c r="F262" s="2">
        <f>'TRIBAL EARMARK'!C263</f>
        <v>1158</v>
      </c>
      <c r="G262" s="2">
        <f t="shared" si="23"/>
        <v>54367</v>
      </c>
      <c r="H262" s="2">
        <f t="shared" si="27"/>
        <v>55525</v>
      </c>
      <c r="I262" s="31">
        <f t="shared" si="24"/>
        <v>0</v>
      </c>
    </row>
    <row r="263" spans="1:9" ht="12">
      <c r="A263" s="31" t="s">
        <v>485</v>
      </c>
      <c r="B263" s="42">
        <v>583</v>
      </c>
      <c r="C263" s="2">
        <v>20000</v>
      </c>
      <c r="D263" s="2">
        <f t="shared" si="22"/>
        <v>17004</v>
      </c>
      <c r="E263" s="2">
        <v>37004</v>
      </c>
      <c r="F263" s="2">
        <f>'TRIBAL EARMARK'!C264</f>
        <v>815</v>
      </c>
      <c r="G263" s="2">
        <f t="shared" si="23"/>
        <v>36189</v>
      </c>
      <c r="H263" s="2">
        <f t="shared" si="27"/>
        <v>37004</v>
      </c>
      <c r="I263" s="31">
        <f t="shared" si="24"/>
        <v>0</v>
      </c>
    </row>
    <row r="264" spans="1:9" ht="12">
      <c r="A264" s="31" t="s">
        <v>486</v>
      </c>
      <c r="B264" s="42">
        <v>1134</v>
      </c>
      <c r="C264" s="2">
        <v>20000</v>
      </c>
      <c r="D264" s="2">
        <f t="shared" si="22"/>
        <v>33075</v>
      </c>
      <c r="E264" s="2">
        <v>53075</v>
      </c>
      <c r="F264" s="2">
        <f>'TRIBAL EARMARK'!C265</f>
        <v>1113</v>
      </c>
      <c r="G264" s="2">
        <f t="shared" si="23"/>
        <v>51962</v>
      </c>
      <c r="H264" s="2">
        <f t="shared" si="27"/>
        <v>53075</v>
      </c>
      <c r="I264" s="31">
        <f t="shared" si="24"/>
        <v>0</v>
      </c>
    </row>
    <row r="265" spans="1:9" ht="12">
      <c r="A265" s="31" t="s">
        <v>487</v>
      </c>
      <c r="B265" s="42">
        <v>378</v>
      </c>
      <c r="C265" s="2">
        <v>20000</v>
      </c>
      <c r="D265" s="2">
        <f t="shared" si="22"/>
        <v>11025</v>
      </c>
      <c r="E265" s="2">
        <v>31025</v>
      </c>
      <c r="F265" s="2">
        <f>'TRIBAL EARMARK'!C266</f>
        <v>704</v>
      </c>
      <c r="G265" s="2">
        <f t="shared" si="23"/>
        <v>30321</v>
      </c>
      <c r="H265" s="2">
        <f aca="true" t="shared" si="28" ref="H265:H280">IF(E265&lt;&gt;"",E265,"")</f>
        <v>31025</v>
      </c>
      <c r="I265" s="31">
        <f t="shared" si="24"/>
        <v>0</v>
      </c>
    </row>
    <row r="266" spans="1:8" ht="12">
      <c r="A266" s="31" t="s">
        <v>488</v>
      </c>
      <c r="B266" s="42">
        <v>229</v>
      </c>
      <c r="C266" s="2">
        <v>20000</v>
      </c>
      <c r="D266" s="2">
        <f aca="true" t="shared" si="29" ref="D266:D294">E266-C266</f>
        <v>6679</v>
      </c>
      <c r="E266" s="2">
        <v>26679</v>
      </c>
      <c r="F266" s="2">
        <f>'TRIBAL EARMARK'!C267</f>
        <v>624</v>
      </c>
      <c r="G266" s="2">
        <f aca="true" t="shared" si="30" ref="G266:G294">IF(F266&lt;&gt;"",E266-F266,"")</f>
        <v>26055</v>
      </c>
      <c r="H266" s="2">
        <v>0</v>
      </c>
    </row>
    <row r="267" spans="1:9" ht="12">
      <c r="A267" s="31" t="s">
        <v>489</v>
      </c>
      <c r="B267" s="42">
        <v>7518</v>
      </c>
      <c r="C267" s="2">
        <v>20000</v>
      </c>
      <c r="D267" s="2">
        <f t="shared" si="29"/>
        <v>219275</v>
      </c>
      <c r="E267" s="2">
        <v>239275</v>
      </c>
      <c r="F267" s="2">
        <f>'TRIBAL EARMARK'!C268</f>
        <v>4562</v>
      </c>
      <c r="G267" s="2">
        <f t="shared" si="30"/>
        <v>234713</v>
      </c>
      <c r="H267" s="2">
        <f t="shared" si="28"/>
        <v>239275</v>
      </c>
      <c r="I267" s="31">
        <f aca="true" t="shared" si="31" ref="I267:I294">IF(H267=E267,0,"****")</f>
        <v>0</v>
      </c>
    </row>
    <row r="268" spans="1:9" ht="12">
      <c r="A268" s="31" t="s">
        <v>490</v>
      </c>
      <c r="B268" s="42">
        <v>175</v>
      </c>
      <c r="C268" s="2">
        <v>20000</v>
      </c>
      <c r="D268" s="2">
        <f t="shared" si="29"/>
        <v>5104</v>
      </c>
      <c r="E268" s="2">
        <v>25104</v>
      </c>
      <c r="F268" s="2">
        <f>'TRIBAL EARMARK'!C269</f>
        <v>595</v>
      </c>
      <c r="G268" s="2">
        <f t="shared" si="30"/>
        <v>24509</v>
      </c>
      <c r="H268" s="2">
        <f t="shared" si="28"/>
        <v>25104</v>
      </c>
      <c r="I268" s="31">
        <f t="shared" si="31"/>
        <v>0</v>
      </c>
    </row>
    <row r="269" spans="1:9" ht="12">
      <c r="A269" s="31" t="s">
        <v>491</v>
      </c>
      <c r="B269" s="42">
        <v>489</v>
      </c>
      <c r="C269" s="2">
        <v>20000</v>
      </c>
      <c r="D269" s="2">
        <f t="shared" si="29"/>
        <v>14262</v>
      </c>
      <c r="E269" s="2">
        <v>34262</v>
      </c>
      <c r="F269" s="2">
        <f>'TRIBAL EARMARK'!C270</f>
        <v>764</v>
      </c>
      <c r="G269" s="2">
        <f t="shared" si="30"/>
        <v>33498</v>
      </c>
      <c r="H269" s="2">
        <f t="shared" si="28"/>
        <v>34262</v>
      </c>
      <c r="I269" s="31">
        <f t="shared" si="31"/>
        <v>0</v>
      </c>
    </row>
    <row r="270" spans="1:9" ht="12">
      <c r="A270" s="31" t="s">
        <v>492</v>
      </c>
      <c r="B270" s="42">
        <v>96</v>
      </c>
      <c r="C270" s="2">
        <v>20000</v>
      </c>
      <c r="D270" s="2">
        <f t="shared" si="29"/>
        <v>2800</v>
      </c>
      <c r="E270" s="2">
        <v>22800</v>
      </c>
      <c r="F270" s="2">
        <f>'TRIBAL EARMARK'!C271</f>
        <v>552</v>
      </c>
      <c r="G270" s="2">
        <f t="shared" si="30"/>
        <v>22248</v>
      </c>
      <c r="H270" s="2">
        <f t="shared" si="28"/>
        <v>22800</v>
      </c>
      <c r="I270" s="31">
        <f t="shared" si="31"/>
        <v>0</v>
      </c>
    </row>
    <row r="271" spans="1:9" ht="12">
      <c r="A271" s="31" t="s">
        <v>493</v>
      </c>
      <c r="B271" s="42">
        <v>59</v>
      </c>
      <c r="C271" s="2">
        <v>20000</v>
      </c>
      <c r="D271" s="2">
        <f t="shared" si="29"/>
        <v>1722</v>
      </c>
      <c r="E271" s="2">
        <v>21722</v>
      </c>
      <c r="F271" s="2">
        <f>'TRIBAL EARMARK'!C272</f>
        <v>532</v>
      </c>
      <c r="G271" s="2">
        <f t="shared" si="30"/>
        <v>21190</v>
      </c>
      <c r="H271" s="2">
        <f t="shared" si="28"/>
        <v>21722</v>
      </c>
      <c r="I271" s="31">
        <f t="shared" si="31"/>
        <v>0</v>
      </c>
    </row>
    <row r="272" spans="1:9" ht="12">
      <c r="A272" s="31" t="s">
        <v>494</v>
      </c>
      <c r="B272" s="42">
        <v>465</v>
      </c>
      <c r="C272" s="2">
        <v>20000</v>
      </c>
      <c r="D272" s="2">
        <f t="shared" si="29"/>
        <v>13562</v>
      </c>
      <c r="E272" s="2">
        <v>33562</v>
      </c>
      <c r="F272" s="2">
        <f>'TRIBAL EARMARK'!C273</f>
        <v>751</v>
      </c>
      <c r="G272" s="2">
        <f t="shared" si="30"/>
        <v>32811</v>
      </c>
      <c r="H272" s="2">
        <f t="shared" si="28"/>
        <v>33562</v>
      </c>
      <c r="I272" s="31">
        <f t="shared" si="31"/>
        <v>0</v>
      </c>
    </row>
    <row r="273" spans="1:9" ht="12">
      <c r="A273" s="31" t="s">
        <v>495</v>
      </c>
      <c r="B273" s="42">
        <v>2186</v>
      </c>
      <c r="C273" s="2">
        <v>80000</v>
      </c>
      <c r="D273" s="2">
        <f t="shared" si="29"/>
        <v>63758</v>
      </c>
      <c r="E273" s="2">
        <v>143758</v>
      </c>
      <c r="F273" s="2">
        <f>'TRIBAL EARMARK'!C274</f>
        <v>1681</v>
      </c>
      <c r="G273" s="2">
        <f t="shared" si="30"/>
        <v>142077</v>
      </c>
      <c r="H273" s="2">
        <f t="shared" si="28"/>
        <v>143758</v>
      </c>
      <c r="I273" s="31">
        <f t="shared" si="31"/>
        <v>0</v>
      </c>
    </row>
    <row r="274" spans="1:9" ht="12">
      <c r="A274" s="31" t="s">
        <v>496</v>
      </c>
      <c r="B274" s="42">
        <v>649</v>
      </c>
      <c r="C274" s="2">
        <v>20000</v>
      </c>
      <c r="D274" s="2">
        <f t="shared" si="29"/>
        <v>18929</v>
      </c>
      <c r="E274" s="2">
        <v>38929</v>
      </c>
      <c r="F274" s="2">
        <f>'TRIBAL EARMARK'!C275</f>
        <v>851</v>
      </c>
      <c r="G274" s="2">
        <f t="shared" si="30"/>
        <v>38078</v>
      </c>
      <c r="H274" s="2">
        <f t="shared" si="28"/>
        <v>38929</v>
      </c>
      <c r="I274" s="31">
        <f t="shared" si="31"/>
        <v>0</v>
      </c>
    </row>
    <row r="275" spans="1:9" ht="12">
      <c r="A275" s="31" t="s">
        <v>497</v>
      </c>
      <c r="B275" s="42">
        <v>495</v>
      </c>
      <c r="C275" s="2">
        <v>20000</v>
      </c>
      <c r="D275" s="2">
        <f t="shared" si="29"/>
        <v>14437</v>
      </c>
      <c r="E275" s="2">
        <v>34437</v>
      </c>
      <c r="F275" s="2">
        <f>'TRIBAL EARMARK'!C276</f>
        <v>767</v>
      </c>
      <c r="G275" s="2">
        <f t="shared" si="30"/>
        <v>33670</v>
      </c>
      <c r="H275" s="2">
        <f t="shared" si="28"/>
        <v>34437</v>
      </c>
      <c r="I275" s="31">
        <f t="shared" si="31"/>
        <v>0</v>
      </c>
    </row>
    <row r="276" spans="1:9" ht="12">
      <c r="A276" s="31" t="s">
        <v>498</v>
      </c>
      <c r="B276" s="42">
        <v>286</v>
      </c>
      <c r="C276" s="2">
        <v>20000</v>
      </c>
      <c r="D276" s="2">
        <f t="shared" si="29"/>
        <v>8342</v>
      </c>
      <c r="E276" s="2">
        <v>28342</v>
      </c>
      <c r="F276" s="2">
        <f>'TRIBAL EARMARK'!C277</f>
        <v>655</v>
      </c>
      <c r="G276" s="2">
        <f t="shared" si="30"/>
        <v>27687</v>
      </c>
      <c r="H276" s="2">
        <f t="shared" si="28"/>
        <v>28342</v>
      </c>
      <c r="I276" s="31">
        <f t="shared" si="31"/>
        <v>0</v>
      </c>
    </row>
    <row r="277" spans="1:9" ht="12">
      <c r="A277" s="31" t="s">
        <v>499</v>
      </c>
      <c r="B277" s="42">
        <v>235</v>
      </c>
      <c r="C277" s="2">
        <v>20000</v>
      </c>
      <c r="D277" s="2">
        <f t="shared" si="29"/>
        <v>6854</v>
      </c>
      <c r="E277" s="2">
        <v>26854</v>
      </c>
      <c r="F277" s="2">
        <f>'TRIBAL EARMARK'!C278</f>
        <v>627</v>
      </c>
      <c r="G277" s="2">
        <f t="shared" si="30"/>
        <v>26227</v>
      </c>
      <c r="H277" s="2">
        <f t="shared" si="28"/>
        <v>26854</v>
      </c>
      <c r="I277" s="31">
        <f t="shared" si="31"/>
        <v>0</v>
      </c>
    </row>
    <row r="278" spans="1:9" ht="12">
      <c r="A278" s="31" t="s">
        <v>500</v>
      </c>
      <c r="B278" s="42">
        <v>1267</v>
      </c>
      <c r="C278" s="2">
        <v>20000</v>
      </c>
      <c r="D278" s="2">
        <f t="shared" si="29"/>
        <v>36954</v>
      </c>
      <c r="E278" s="2">
        <v>56954</v>
      </c>
      <c r="F278" s="2">
        <f>'TRIBAL EARMARK'!C279</f>
        <v>1185</v>
      </c>
      <c r="G278" s="2">
        <f t="shared" si="30"/>
        <v>55769</v>
      </c>
      <c r="H278" s="2">
        <f t="shared" si="28"/>
        <v>56954</v>
      </c>
      <c r="I278" s="31">
        <f t="shared" si="31"/>
        <v>0</v>
      </c>
    </row>
    <row r="279" spans="1:9" ht="12">
      <c r="A279" s="31" t="s">
        <v>501</v>
      </c>
      <c r="B279" s="42">
        <v>165</v>
      </c>
      <c r="C279" s="2">
        <v>20000</v>
      </c>
      <c r="D279" s="2">
        <f t="shared" si="29"/>
        <v>4812</v>
      </c>
      <c r="E279" s="2">
        <v>24812</v>
      </c>
      <c r="F279" s="2">
        <f>'TRIBAL EARMARK'!C280</f>
        <v>589</v>
      </c>
      <c r="G279" s="2">
        <f t="shared" si="30"/>
        <v>24223</v>
      </c>
      <c r="H279" s="2">
        <f t="shared" si="28"/>
        <v>24812</v>
      </c>
      <c r="I279" s="31">
        <f t="shared" si="31"/>
        <v>0</v>
      </c>
    </row>
    <row r="280" spans="1:9" ht="12">
      <c r="A280" s="12" t="s">
        <v>502</v>
      </c>
      <c r="B280" s="42"/>
      <c r="C280" s="2"/>
      <c r="D280" s="2">
        <f t="shared" si="29"/>
        <v>0</v>
      </c>
      <c r="E280" s="2"/>
      <c r="F280" s="2">
        <f>'TRIBAL EARMARK'!C281</f>
      </c>
      <c r="G280" s="2">
        <f t="shared" si="30"/>
      </c>
      <c r="H280" s="2">
        <f t="shared" si="28"/>
      </c>
      <c r="I280" s="31">
        <f t="shared" si="31"/>
        <v>0</v>
      </c>
    </row>
    <row r="281" spans="1:9" ht="12">
      <c r="A281" s="31" t="s">
        <v>503</v>
      </c>
      <c r="B281" s="42">
        <v>385</v>
      </c>
      <c r="C281" s="2">
        <v>20000</v>
      </c>
      <c r="D281" s="2">
        <f t="shared" si="29"/>
        <v>11229</v>
      </c>
      <c r="E281" s="2">
        <v>31229</v>
      </c>
      <c r="F281" s="2">
        <f>'TRIBAL EARMARK'!C282</f>
        <v>708</v>
      </c>
      <c r="G281" s="2">
        <f t="shared" si="30"/>
        <v>30521</v>
      </c>
      <c r="H281" s="2">
        <f aca="true" t="shared" si="32" ref="H281:H294">IF(E281&lt;&gt;"",E281,"")</f>
        <v>31229</v>
      </c>
      <c r="I281" s="31">
        <f t="shared" si="31"/>
        <v>0</v>
      </c>
    </row>
    <row r="282" spans="1:9" ht="12">
      <c r="A282" s="31" t="s">
        <v>504</v>
      </c>
      <c r="B282" s="42">
        <v>440</v>
      </c>
      <c r="C282" s="2">
        <v>20000</v>
      </c>
      <c r="D282" s="2">
        <f t="shared" si="29"/>
        <v>12833</v>
      </c>
      <c r="E282" s="2">
        <v>32833</v>
      </c>
      <c r="F282" s="2">
        <f>'TRIBAL EARMARK'!C283</f>
        <v>738</v>
      </c>
      <c r="G282" s="2">
        <f t="shared" si="30"/>
        <v>32095</v>
      </c>
      <c r="H282" s="2">
        <f t="shared" si="32"/>
        <v>32833</v>
      </c>
      <c r="I282" s="31">
        <f t="shared" si="31"/>
        <v>0</v>
      </c>
    </row>
    <row r="283" spans="1:9" ht="12">
      <c r="A283" s="31" t="s">
        <v>505</v>
      </c>
      <c r="B283" s="42">
        <v>754</v>
      </c>
      <c r="C283" s="2">
        <v>20000</v>
      </c>
      <c r="D283" s="2">
        <f t="shared" si="29"/>
        <v>21992</v>
      </c>
      <c r="E283" s="2">
        <v>41992</v>
      </c>
      <c r="F283" s="2">
        <f>'TRIBAL EARMARK'!C284</f>
        <v>907</v>
      </c>
      <c r="G283" s="2">
        <f t="shared" si="30"/>
        <v>41085</v>
      </c>
      <c r="H283" s="2">
        <f t="shared" si="32"/>
        <v>41992</v>
      </c>
      <c r="I283" s="31">
        <f t="shared" si="31"/>
        <v>0</v>
      </c>
    </row>
    <row r="284" spans="1:9" ht="12">
      <c r="A284" s="31" t="s">
        <v>506</v>
      </c>
      <c r="B284" s="42">
        <v>938</v>
      </c>
      <c r="C284" s="2">
        <v>20000</v>
      </c>
      <c r="D284" s="2">
        <f t="shared" si="29"/>
        <v>27358</v>
      </c>
      <c r="E284" s="2">
        <v>47358</v>
      </c>
      <c r="F284" s="2">
        <f>'TRIBAL EARMARK'!C285</f>
        <v>1007</v>
      </c>
      <c r="G284" s="2">
        <f t="shared" si="30"/>
        <v>46351</v>
      </c>
      <c r="H284" s="2">
        <f t="shared" si="32"/>
        <v>47358</v>
      </c>
      <c r="I284" s="31">
        <f t="shared" si="31"/>
        <v>0</v>
      </c>
    </row>
    <row r="285" spans="1:9" ht="12">
      <c r="A285" s="31" t="s">
        <v>507</v>
      </c>
      <c r="B285" s="42">
        <v>618</v>
      </c>
      <c r="C285" s="2">
        <v>20000</v>
      </c>
      <c r="D285" s="2">
        <f t="shared" si="29"/>
        <v>18025</v>
      </c>
      <c r="E285" s="2">
        <v>38025</v>
      </c>
      <c r="F285" s="2">
        <f>'TRIBAL EARMARK'!C286</f>
        <v>834</v>
      </c>
      <c r="G285" s="2">
        <f t="shared" si="30"/>
        <v>37191</v>
      </c>
      <c r="H285" s="2">
        <f t="shared" si="32"/>
        <v>38025</v>
      </c>
      <c r="I285" s="31">
        <f t="shared" si="31"/>
        <v>0</v>
      </c>
    </row>
    <row r="286" spans="1:9" ht="12">
      <c r="A286" s="31" t="s">
        <v>238</v>
      </c>
      <c r="B286" s="42">
        <v>1647</v>
      </c>
      <c r="C286" s="2">
        <v>20000</v>
      </c>
      <c r="D286" s="2">
        <f t="shared" si="29"/>
        <v>48037</v>
      </c>
      <c r="E286" s="2">
        <v>68037</v>
      </c>
      <c r="F286" s="2">
        <f>'TRIBAL EARMARK'!C287</f>
        <v>1390</v>
      </c>
      <c r="G286" s="2">
        <f t="shared" si="30"/>
        <v>66647</v>
      </c>
      <c r="H286" s="2">
        <f t="shared" si="32"/>
        <v>68037</v>
      </c>
      <c r="I286" s="31">
        <f t="shared" si="31"/>
        <v>0</v>
      </c>
    </row>
    <row r="287" spans="1:9" ht="12">
      <c r="A287" s="31" t="s">
        <v>239</v>
      </c>
      <c r="B287" s="42">
        <v>2755</v>
      </c>
      <c r="C287" s="2">
        <v>20000</v>
      </c>
      <c r="D287" s="2">
        <f t="shared" si="29"/>
        <v>80354</v>
      </c>
      <c r="E287" s="2">
        <v>100354</v>
      </c>
      <c r="F287" s="2">
        <f>'TRIBAL EARMARK'!C288</f>
        <v>1989</v>
      </c>
      <c r="G287" s="2">
        <f t="shared" si="30"/>
        <v>98365</v>
      </c>
      <c r="H287" s="2">
        <f t="shared" si="32"/>
        <v>100354</v>
      </c>
      <c r="I287" s="31">
        <f t="shared" si="31"/>
        <v>0</v>
      </c>
    </row>
    <row r="288" spans="1:9" ht="12">
      <c r="A288" s="31" t="s">
        <v>240</v>
      </c>
      <c r="B288" s="42">
        <v>519</v>
      </c>
      <c r="C288" s="2">
        <v>20000</v>
      </c>
      <c r="D288" s="2">
        <f t="shared" si="29"/>
        <v>15137</v>
      </c>
      <c r="E288" s="2">
        <v>35137</v>
      </c>
      <c r="F288" s="2">
        <f>'TRIBAL EARMARK'!C289</f>
        <v>780</v>
      </c>
      <c r="G288" s="2">
        <f t="shared" si="30"/>
        <v>34357</v>
      </c>
      <c r="H288" s="2">
        <f t="shared" si="32"/>
        <v>35137</v>
      </c>
      <c r="I288" s="31">
        <f t="shared" si="31"/>
        <v>0</v>
      </c>
    </row>
    <row r="289" spans="1:9" ht="12">
      <c r="A289" s="31" t="s">
        <v>241</v>
      </c>
      <c r="B289" s="42">
        <v>108</v>
      </c>
      <c r="C289" s="2">
        <v>20000</v>
      </c>
      <c r="D289" s="2">
        <f t="shared" si="29"/>
        <v>3150</v>
      </c>
      <c r="E289" s="2">
        <v>23150</v>
      </c>
      <c r="F289" s="2">
        <f>'TRIBAL EARMARK'!C290</f>
        <v>558</v>
      </c>
      <c r="G289" s="2">
        <f t="shared" si="30"/>
        <v>22592</v>
      </c>
      <c r="H289" s="2">
        <f t="shared" si="32"/>
        <v>23150</v>
      </c>
      <c r="I289" s="31">
        <f t="shared" si="31"/>
        <v>0</v>
      </c>
    </row>
    <row r="290" spans="1:9" ht="12">
      <c r="A290" s="31" t="s">
        <v>242</v>
      </c>
      <c r="B290" s="42">
        <v>578</v>
      </c>
      <c r="C290" s="2">
        <v>20000</v>
      </c>
      <c r="D290" s="2">
        <f t="shared" si="29"/>
        <v>16858</v>
      </c>
      <c r="E290" s="2">
        <v>36858</v>
      </c>
      <c r="F290" s="2">
        <f>'TRIBAL EARMARK'!C291</f>
        <v>812</v>
      </c>
      <c r="G290" s="2">
        <f t="shared" si="30"/>
        <v>36046</v>
      </c>
      <c r="H290" s="2">
        <f t="shared" si="32"/>
        <v>36858</v>
      </c>
      <c r="I290" s="31">
        <f t="shared" si="31"/>
        <v>0</v>
      </c>
    </row>
    <row r="291" spans="1:9" ht="12">
      <c r="A291" s="31" t="s">
        <v>243</v>
      </c>
      <c r="B291" s="42">
        <v>216</v>
      </c>
      <c r="C291" s="2">
        <v>20000</v>
      </c>
      <c r="D291" s="2">
        <f t="shared" si="29"/>
        <v>6300</v>
      </c>
      <c r="E291" s="2">
        <v>26300</v>
      </c>
      <c r="F291" s="2">
        <f>'TRIBAL EARMARK'!C292</f>
        <v>617</v>
      </c>
      <c r="G291" s="2">
        <f t="shared" si="30"/>
        <v>25683</v>
      </c>
      <c r="H291" s="2">
        <f t="shared" si="32"/>
        <v>26300</v>
      </c>
      <c r="I291" s="31">
        <f t="shared" si="31"/>
        <v>0</v>
      </c>
    </row>
    <row r="292" spans="1:9" ht="12">
      <c r="A292" s="12" t="s">
        <v>244</v>
      </c>
      <c r="B292" s="42"/>
      <c r="C292" s="2"/>
      <c r="D292" s="2">
        <f t="shared" si="29"/>
        <v>0</v>
      </c>
      <c r="E292" s="2"/>
      <c r="F292" s="2">
        <f>'TRIBAL EARMARK'!C293</f>
      </c>
      <c r="G292" s="2">
        <f t="shared" si="30"/>
      </c>
      <c r="H292" s="2">
        <f t="shared" si="32"/>
      </c>
      <c r="I292" s="31">
        <f t="shared" si="31"/>
        <v>0</v>
      </c>
    </row>
    <row r="293" spans="1:9" ht="12">
      <c r="A293" s="31" t="s">
        <v>391</v>
      </c>
      <c r="B293" s="42">
        <v>676</v>
      </c>
      <c r="C293" s="2">
        <v>20000</v>
      </c>
      <c r="D293" s="2">
        <f t="shared" si="29"/>
        <v>19717</v>
      </c>
      <c r="E293" s="2">
        <v>39717</v>
      </c>
      <c r="F293" s="2">
        <f>'TRIBAL EARMARK'!C294</f>
        <v>865</v>
      </c>
      <c r="G293" s="2">
        <f t="shared" si="30"/>
        <v>38852</v>
      </c>
      <c r="H293" s="2">
        <f t="shared" si="32"/>
        <v>39717</v>
      </c>
      <c r="I293" s="31">
        <f t="shared" si="31"/>
        <v>0</v>
      </c>
    </row>
    <row r="294" spans="1:9" ht="12">
      <c r="A294" s="31" t="s">
        <v>392</v>
      </c>
      <c r="B294" s="42">
        <v>2373</v>
      </c>
      <c r="C294" s="2">
        <v>20000</v>
      </c>
      <c r="D294" s="2">
        <f t="shared" si="29"/>
        <v>69212</v>
      </c>
      <c r="E294" s="2">
        <v>89212</v>
      </c>
      <c r="F294" s="2">
        <f>'TRIBAL EARMARK'!C295</f>
        <v>1782</v>
      </c>
      <c r="G294" s="2">
        <f t="shared" si="30"/>
        <v>87430</v>
      </c>
      <c r="H294" s="2">
        <f t="shared" si="32"/>
        <v>89212</v>
      </c>
      <c r="I294" s="31">
        <f t="shared" si="31"/>
        <v>0</v>
      </c>
    </row>
    <row r="295" spans="3:8" ht="12">
      <c r="C295" s="2"/>
      <c r="D295" s="43"/>
      <c r="E295" s="2"/>
      <c r="F295" s="2"/>
      <c r="G295" s="2"/>
      <c r="H295" s="2"/>
    </row>
    <row r="296" spans="1:8" ht="12">
      <c r="A296" s="31" t="s">
        <v>393</v>
      </c>
      <c r="B296" s="2">
        <f aca="true" t="shared" si="33" ref="B296:H296">SUM(B8:B294)</f>
        <v>470820</v>
      </c>
      <c r="C296" s="2">
        <f t="shared" si="33"/>
        <v>8921200</v>
      </c>
      <c r="D296" s="2">
        <f t="shared" si="33"/>
        <v>13732240</v>
      </c>
      <c r="E296" s="2">
        <f t="shared" si="33"/>
        <v>22653440</v>
      </c>
      <c r="F296" s="2">
        <f t="shared" si="33"/>
        <v>382400</v>
      </c>
      <c r="G296" s="2">
        <f t="shared" si="33"/>
        <v>22271040</v>
      </c>
      <c r="H296" s="2">
        <f t="shared" si="33"/>
        <v>15374587</v>
      </c>
    </row>
    <row r="297" spans="3:8" ht="12">
      <c r="C297" s="2"/>
      <c r="D297" s="2"/>
      <c r="E297" s="2"/>
      <c r="F297" s="2"/>
      <c r="G297" s="2"/>
      <c r="H297" s="2"/>
    </row>
    <row r="298" spans="3:8" ht="12">
      <c r="C298" s="2"/>
      <c r="D298" s="2"/>
      <c r="E298" s="2"/>
      <c r="F298" s="2"/>
      <c r="G298" s="2"/>
      <c r="H298" s="2"/>
    </row>
    <row r="299" spans="1:8" ht="12">
      <c r="A299" s="12"/>
      <c r="C299" s="2"/>
      <c r="D299" s="2"/>
      <c r="E299" s="2"/>
      <c r="F299" s="2"/>
      <c r="G299" s="2"/>
      <c r="H299" s="2"/>
    </row>
    <row r="300" spans="3:8" ht="12">
      <c r="C300" s="2"/>
      <c r="D300" s="2"/>
      <c r="E300" s="2"/>
      <c r="F300" s="2"/>
      <c r="G300" s="2"/>
      <c r="H300" s="2"/>
    </row>
    <row r="301" spans="3:8" ht="12">
      <c r="C301" s="2"/>
      <c r="D301" s="2"/>
      <c r="E301" s="2"/>
      <c r="F301" s="2"/>
      <c r="G301" s="2"/>
      <c r="H301" s="2"/>
    </row>
    <row r="302" spans="3:8" ht="12">
      <c r="C302" s="2"/>
      <c r="D302" s="2"/>
      <c r="E302" s="2"/>
      <c r="F302" s="2"/>
      <c r="G302" s="2"/>
      <c r="H302" s="2"/>
    </row>
    <row r="303" spans="3:8" ht="12">
      <c r="C303" s="2"/>
      <c r="D303" s="2"/>
      <c r="E303" s="2"/>
      <c r="F303" s="2"/>
      <c r="G303" s="2"/>
      <c r="H303" s="2"/>
    </row>
    <row r="304" spans="3:8" ht="12">
      <c r="C304" s="2"/>
      <c r="D304" s="2"/>
      <c r="E304" s="2"/>
      <c r="F304" s="2"/>
      <c r="G304" s="2"/>
      <c r="H304" s="2"/>
    </row>
    <row r="305" spans="3:8" ht="12">
      <c r="C305" s="2"/>
      <c r="D305" s="2"/>
      <c r="E305" s="2"/>
      <c r="F305" s="2"/>
      <c r="G305" s="2"/>
      <c r="H305" s="2"/>
    </row>
    <row r="306" spans="3:8" ht="12">
      <c r="C306" s="2"/>
      <c r="D306" s="2"/>
      <c r="E306" s="2"/>
      <c r="F306" s="2"/>
      <c r="G306" s="2"/>
      <c r="H306" s="2"/>
    </row>
    <row r="307" spans="3:8" ht="12">
      <c r="C307" s="2"/>
      <c r="D307" s="2"/>
      <c r="E307" s="2"/>
      <c r="F307" s="2"/>
      <c r="G307" s="2"/>
      <c r="H307" s="2"/>
    </row>
    <row r="308" spans="3:8" ht="12">
      <c r="C308" s="2"/>
      <c r="D308" s="2"/>
      <c r="E308" s="2"/>
      <c r="F308" s="2"/>
      <c r="G308" s="2"/>
      <c r="H308" s="2"/>
    </row>
    <row r="309" spans="3:8" ht="12">
      <c r="C309" s="2"/>
      <c r="D309" s="2"/>
      <c r="E309" s="2"/>
      <c r="F309" s="2"/>
      <c r="G309" s="2"/>
      <c r="H309" s="2"/>
    </row>
    <row r="310" spans="3:8" ht="12">
      <c r="C310" s="2"/>
      <c r="D310" s="2"/>
      <c r="E310" s="2"/>
      <c r="F310" s="2"/>
      <c r="G310" s="2"/>
      <c r="H310" s="2"/>
    </row>
    <row r="311" spans="3:8" ht="12">
      <c r="C311" s="2"/>
      <c r="D311" s="2"/>
      <c r="E311" s="2"/>
      <c r="F311" s="2"/>
      <c r="G311" s="2"/>
      <c r="H311" s="2"/>
    </row>
    <row r="312" spans="3:8" ht="12">
      <c r="C312" s="2"/>
      <c r="D312" s="2"/>
      <c r="E312" s="2"/>
      <c r="F312" s="2"/>
      <c r="G312" s="2"/>
      <c r="H312" s="2"/>
    </row>
    <row r="313" spans="3:8" ht="12">
      <c r="C313" s="2"/>
      <c r="D313" s="2"/>
      <c r="E313" s="2"/>
      <c r="F313" s="2"/>
      <c r="G313" s="2"/>
      <c r="H313" s="2"/>
    </row>
    <row r="314" spans="3:8" ht="12">
      <c r="C314" s="2"/>
      <c r="D314" s="2"/>
      <c r="E314" s="2"/>
      <c r="F314" s="2"/>
      <c r="G314" s="2"/>
      <c r="H314" s="2"/>
    </row>
    <row r="315" spans="3:8" ht="12">
      <c r="C315" s="2"/>
      <c r="D315" s="2"/>
      <c r="E315" s="2"/>
      <c r="F315" s="2"/>
      <c r="G315" s="2"/>
      <c r="H315" s="2"/>
    </row>
    <row r="316" spans="3:8" ht="12">
      <c r="C316" s="2"/>
      <c r="D316" s="2"/>
      <c r="E316" s="2"/>
      <c r="F316" s="2"/>
      <c r="G316" s="2"/>
      <c r="H316" s="2"/>
    </row>
    <row r="317" spans="3:8" ht="12">
      <c r="C317" s="2"/>
      <c r="D317" s="2"/>
      <c r="E317" s="2"/>
      <c r="F317" s="2"/>
      <c r="G317" s="2"/>
      <c r="H317" s="2"/>
    </row>
    <row r="318" spans="3:8" ht="12">
      <c r="C318" s="2"/>
      <c r="D318" s="2"/>
      <c r="E318" s="2"/>
      <c r="F318" s="2"/>
      <c r="G318" s="2"/>
      <c r="H318" s="2"/>
    </row>
    <row r="319" spans="3:8" ht="12">
      <c r="C319" s="2"/>
      <c r="D319" s="2"/>
      <c r="E319" s="2"/>
      <c r="F319" s="2"/>
      <c r="G319" s="2"/>
      <c r="H319" s="2"/>
    </row>
    <row r="320" spans="3:8" ht="12">
      <c r="C320" s="2"/>
      <c r="D320" s="2"/>
      <c r="E320" s="2"/>
      <c r="F320" s="2"/>
      <c r="G320" s="2"/>
      <c r="H320" s="2"/>
    </row>
    <row r="321" spans="3:8" ht="12">
      <c r="C321" s="2"/>
      <c r="D321" s="2"/>
      <c r="E321" s="2"/>
      <c r="F321" s="2"/>
      <c r="G321" s="2"/>
      <c r="H321" s="2"/>
    </row>
    <row r="322" spans="3:8" ht="12">
      <c r="C322" s="2"/>
      <c r="D322" s="2"/>
      <c r="E322" s="2"/>
      <c r="F322" s="2"/>
      <c r="G322" s="2"/>
      <c r="H322" s="2"/>
    </row>
    <row r="323" spans="3:8" ht="12">
      <c r="C323" s="2"/>
      <c r="D323" s="2"/>
      <c r="E323" s="2"/>
      <c r="F323" s="2"/>
      <c r="G323" s="2"/>
      <c r="H323" s="2"/>
    </row>
    <row r="324" spans="3:8" ht="12">
      <c r="C324" s="2"/>
      <c r="D324" s="2"/>
      <c r="E324" s="2"/>
      <c r="F324" s="2"/>
      <c r="G324" s="2"/>
      <c r="H324" s="2"/>
    </row>
    <row r="325" spans="3:8" ht="12">
      <c r="C325" s="2"/>
      <c r="D325" s="2"/>
      <c r="E325" s="2"/>
      <c r="F325" s="2"/>
      <c r="G325" s="2"/>
      <c r="H325" s="2"/>
    </row>
    <row r="326" spans="3:8" ht="12">
      <c r="C326" s="2"/>
      <c r="D326" s="2"/>
      <c r="E326" s="2"/>
      <c r="F326" s="2"/>
      <c r="G326" s="2"/>
      <c r="H326" s="2"/>
    </row>
    <row r="327" spans="3:8" ht="12">
      <c r="C327" s="2"/>
      <c r="D327" s="2"/>
      <c r="E327" s="2"/>
      <c r="F327" s="2"/>
      <c r="G327" s="2"/>
      <c r="H327" s="2"/>
    </row>
    <row r="328" spans="3:8" ht="12">
      <c r="C328" s="2"/>
      <c r="D328" s="2"/>
      <c r="E328" s="2"/>
      <c r="F328" s="2"/>
      <c r="G328" s="2"/>
      <c r="H328" s="2"/>
    </row>
    <row r="329" spans="3:8" ht="12">
      <c r="C329" s="2"/>
      <c r="D329" s="2"/>
      <c r="E329" s="2"/>
      <c r="F329" s="2"/>
      <c r="G329" s="2"/>
      <c r="H329" s="2"/>
    </row>
    <row r="330" spans="3:8" ht="12">
      <c r="C330" s="2"/>
      <c r="D330" s="2"/>
      <c r="E330" s="2"/>
      <c r="F330" s="2"/>
      <c r="G330" s="2"/>
      <c r="H330" s="2"/>
    </row>
    <row r="331" spans="3:8" ht="12">
      <c r="C331" s="2"/>
      <c r="D331" s="2"/>
      <c r="E331" s="2"/>
      <c r="F331" s="2"/>
      <c r="G331" s="2"/>
      <c r="H331" s="2"/>
    </row>
    <row r="332" spans="3:8" ht="12">
      <c r="C332" s="2"/>
      <c r="D332" s="2"/>
      <c r="E332" s="2"/>
      <c r="F332" s="2"/>
      <c r="G332" s="2"/>
      <c r="H332" s="2"/>
    </row>
    <row r="333" spans="3:8" ht="12">
      <c r="C333" s="2"/>
      <c r="D333" s="2"/>
      <c r="E333" s="2"/>
      <c r="F333" s="2"/>
      <c r="G333" s="2"/>
      <c r="H333" s="2"/>
    </row>
    <row r="334" spans="3:8" ht="12">
      <c r="C334" s="2"/>
      <c r="D334" s="2"/>
      <c r="E334" s="2"/>
      <c r="F334" s="2"/>
      <c r="G334" s="2"/>
      <c r="H334" s="2"/>
    </row>
    <row r="335" spans="3:8" ht="12">
      <c r="C335" s="2"/>
      <c r="D335" s="2"/>
      <c r="E335" s="2"/>
      <c r="F335" s="2"/>
      <c r="G335" s="2"/>
      <c r="H335" s="2"/>
    </row>
    <row r="336" spans="3:8" ht="12">
      <c r="C336" s="2"/>
      <c r="D336" s="2"/>
      <c r="E336" s="2"/>
      <c r="F336" s="2"/>
      <c r="G336" s="2"/>
      <c r="H336" s="2"/>
    </row>
    <row r="337" spans="3:8" ht="12">
      <c r="C337" s="2"/>
      <c r="D337" s="2"/>
      <c r="E337" s="2"/>
      <c r="F337" s="2"/>
      <c r="G337" s="2"/>
      <c r="H337" s="2"/>
    </row>
    <row r="338" spans="3:8" ht="12">
      <c r="C338" s="2"/>
      <c r="D338" s="2"/>
      <c r="E338" s="2"/>
      <c r="F338" s="2"/>
      <c r="G338" s="2"/>
      <c r="H338" s="2"/>
    </row>
    <row r="339" spans="3:8" ht="12">
      <c r="C339" s="2"/>
      <c r="D339" s="2"/>
      <c r="E339" s="2"/>
      <c r="F339" s="2"/>
      <c r="G339" s="2"/>
      <c r="H339" s="2"/>
    </row>
    <row r="340" spans="3:8" ht="12">
      <c r="C340" s="2"/>
      <c r="D340" s="2"/>
      <c r="E340" s="2"/>
      <c r="F340" s="2"/>
      <c r="G340" s="2"/>
      <c r="H340" s="2"/>
    </row>
    <row r="341" spans="3:8" ht="12">
      <c r="C341" s="2"/>
      <c r="D341" s="2"/>
      <c r="E341" s="2"/>
      <c r="F341" s="2"/>
      <c r="G341" s="2"/>
      <c r="H341" s="2"/>
    </row>
    <row r="342" spans="3:8" ht="12">
      <c r="C342" s="2"/>
      <c r="D342" s="2"/>
      <c r="E342" s="2"/>
      <c r="F342" s="2"/>
      <c r="G342" s="2"/>
      <c r="H342" s="2"/>
    </row>
    <row r="343" spans="3:8" ht="12">
      <c r="C343" s="2"/>
      <c r="D343" s="2"/>
      <c r="E343" s="2"/>
      <c r="F343" s="2"/>
      <c r="G343" s="2"/>
      <c r="H343" s="2"/>
    </row>
    <row r="344" spans="3:8" ht="12">
      <c r="C344" s="2"/>
      <c r="D344" s="2"/>
      <c r="E344" s="2"/>
      <c r="F344" s="2"/>
      <c r="G344" s="2"/>
      <c r="H344" s="2"/>
    </row>
    <row r="345" spans="3:8" ht="12">
      <c r="C345" s="2"/>
      <c r="D345" s="2"/>
      <c r="E345" s="2"/>
      <c r="F345" s="2"/>
      <c r="G345" s="2"/>
      <c r="H345" s="2"/>
    </row>
    <row r="346" spans="3:8" ht="12">
      <c r="C346" s="2"/>
      <c r="D346" s="2"/>
      <c r="E346" s="2"/>
      <c r="F346" s="2"/>
      <c r="G346" s="2"/>
      <c r="H346" s="2"/>
    </row>
    <row r="347" spans="3:8" ht="12">
      <c r="C347" s="2"/>
      <c r="D347" s="2"/>
      <c r="E347" s="2"/>
      <c r="F347" s="2"/>
      <c r="G347" s="2"/>
      <c r="H347" s="2"/>
    </row>
    <row r="348" spans="3:8" ht="12">
      <c r="C348" s="2"/>
      <c r="D348" s="2"/>
      <c r="E348" s="2"/>
      <c r="F348" s="2"/>
      <c r="G348" s="2"/>
      <c r="H348" s="2"/>
    </row>
    <row r="349" spans="3:8" ht="12">
      <c r="C349" s="2"/>
      <c r="D349" s="2"/>
      <c r="E349" s="2"/>
      <c r="F349" s="2"/>
      <c r="G349" s="2"/>
      <c r="H349" s="2"/>
    </row>
    <row r="350" spans="3:8" ht="12">
      <c r="C350" s="2"/>
      <c r="D350" s="2"/>
      <c r="E350" s="2"/>
      <c r="F350" s="2"/>
      <c r="G350" s="2"/>
      <c r="H350" s="2"/>
    </row>
    <row r="351" spans="3:8" ht="12">
      <c r="C351" s="2"/>
      <c r="D351" s="2"/>
      <c r="E351" s="2"/>
      <c r="F351" s="2"/>
      <c r="G351" s="2"/>
      <c r="H351" s="2"/>
    </row>
    <row r="352" spans="3:8" ht="12">
      <c r="C352" s="2"/>
      <c r="D352" s="2"/>
      <c r="E352" s="2"/>
      <c r="F352" s="2"/>
      <c r="G352" s="2"/>
      <c r="H352" s="2"/>
    </row>
    <row r="353" spans="3:8" ht="12">
      <c r="C353" s="2"/>
      <c r="D353" s="2"/>
      <c r="E353" s="2"/>
      <c r="F353" s="2"/>
      <c r="G353" s="2"/>
      <c r="H353" s="2"/>
    </row>
    <row r="354" spans="3:8" ht="12">
      <c r="C354" s="2"/>
      <c r="D354" s="2"/>
      <c r="E354" s="2"/>
      <c r="F354" s="2"/>
      <c r="G354" s="2"/>
      <c r="H354" s="2"/>
    </row>
    <row r="355" spans="3:8" ht="12">
      <c r="C355" s="2"/>
      <c r="D355" s="2"/>
      <c r="E355" s="2"/>
      <c r="F355" s="2"/>
      <c r="G355" s="2"/>
      <c r="H355" s="2"/>
    </row>
    <row r="356" spans="3:8" ht="12">
      <c r="C356" s="2"/>
      <c r="D356" s="2"/>
      <c r="E356" s="2"/>
      <c r="F356" s="2"/>
      <c r="G356" s="2"/>
      <c r="H356" s="2"/>
    </row>
    <row r="357" spans="3:8" ht="12">
      <c r="C357" s="2"/>
      <c r="D357" s="2"/>
      <c r="E357" s="2"/>
      <c r="F357" s="2"/>
      <c r="G357" s="2"/>
      <c r="H357" s="2"/>
    </row>
    <row r="358" spans="3:8" ht="12">
      <c r="C358" s="2"/>
      <c r="D358" s="2"/>
      <c r="E358" s="2"/>
      <c r="F358" s="2"/>
      <c r="G358" s="2"/>
      <c r="H358" s="2"/>
    </row>
    <row r="359" spans="3:8" ht="12">
      <c r="C359" s="2"/>
      <c r="D359" s="2"/>
      <c r="E359" s="2"/>
      <c r="F359" s="2"/>
      <c r="G359" s="2"/>
      <c r="H359" s="2"/>
    </row>
    <row r="360" spans="3:8" ht="12">
      <c r="C360" s="2"/>
      <c r="D360" s="2"/>
      <c r="E360" s="2"/>
      <c r="F360" s="2"/>
      <c r="G360" s="2"/>
      <c r="H360" s="2"/>
    </row>
    <row r="361" spans="3:8" ht="12">
      <c r="C361" s="2"/>
      <c r="D361" s="2"/>
      <c r="E361" s="2"/>
      <c r="F361" s="2"/>
      <c r="G361" s="2"/>
      <c r="H361" s="2"/>
    </row>
    <row r="362" spans="3:8" ht="12">
      <c r="C362" s="2"/>
      <c r="D362" s="2"/>
      <c r="E362" s="2"/>
      <c r="F362" s="2"/>
      <c r="G362" s="2"/>
      <c r="H362" s="2"/>
    </row>
    <row r="363" spans="3:8" ht="12">
      <c r="C363" s="2"/>
      <c r="D363" s="2"/>
      <c r="E363" s="2"/>
      <c r="F363" s="2"/>
      <c r="G363" s="2"/>
      <c r="H363" s="2"/>
    </row>
    <row r="364" spans="3:8" ht="12">
      <c r="C364" s="2"/>
      <c r="D364" s="2"/>
      <c r="E364" s="2"/>
      <c r="F364" s="2"/>
      <c r="G364" s="2"/>
      <c r="H364" s="2"/>
    </row>
    <row r="365" spans="3:8" ht="12">
      <c r="C365" s="2"/>
      <c r="D365" s="2"/>
      <c r="E365" s="2"/>
      <c r="F365" s="2"/>
      <c r="G365" s="2"/>
      <c r="H365" s="2"/>
    </row>
    <row r="366" spans="3:8" ht="12">
      <c r="C366" s="2"/>
      <c r="D366" s="2"/>
      <c r="E366" s="2"/>
      <c r="F366" s="2"/>
      <c r="G366" s="2"/>
      <c r="H366" s="2"/>
    </row>
    <row r="367" spans="3:8" ht="12">
      <c r="C367" s="2"/>
      <c r="D367" s="2"/>
      <c r="E367" s="2"/>
      <c r="F367" s="2"/>
      <c r="G367" s="2"/>
      <c r="H367" s="2"/>
    </row>
    <row r="368" spans="3:8" ht="12">
      <c r="C368" s="2"/>
      <c r="D368" s="2"/>
      <c r="E368" s="2"/>
      <c r="F368" s="2"/>
      <c r="G368" s="2"/>
      <c r="H368" s="2"/>
    </row>
    <row r="369" spans="3:8" ht="12">
      <c r="C369" s="2"/>
      <c r="D369" s="2"/>
      <c r="E369" s="2"/>
      <c r="F369" s="2"/>
      <c r="G369" s="2"/>
      <c r="H369" s="2"/>
    </row>
    <row r="370" spans="3:8" ht="12">
      <c r="C370" s="2"/>
      <c r="D370" s="2"/>
      <c r="E370" s="2"/>
      <c r="F370" s="2"/>
      <c r="G370" s="2"/>
      <c r="H370" s="2"/>
    </row>
    <row r="371" spans="3:8" ht="12">
      <c r="C371" s="2"/>
      <c r="D371" s="2"/>
      <c r="E371" s="2"/>
      <c r="F371" s="2"/>
      <c r="G371" s="2"/>
      <c r="H371" s="2"/>
    </row>
    <row r="372" spans="3:8" ht="12">
      <c r="C372" s="2"/>
      <c r="D372" s="2"/>
      <c r="E372" s="2"/>
      <c r="F372" s="2"/>
      <c r="G372" s="2"/>
      <c r="H372" s="2"/>
    </row>
    <row r="373" spans="3:8" ht="12">
      <c r="C373" s="2"/>
      <c r="D373" s="2"/>
      <c r="E373" s="2"/>
      <c r="F373" s="2"/>
      <c r="G373" s="2"/>
      <c r="H373" s="2"/>
    </row>
    <row r="374" spans="3:8" ht="12">
      <c r="C374" s="2"/>
      <c r="D374" s="2"/>
      <c r="E374" s="2"/>
      <c r="F374" s="2"/>
      <c r="G374" s="2"/>
      <c r="H374" s="2"/>
    </row>
    <row r="375" spans="3:8" ht="12">
      <c r="C375" s="2"/>
      <c r="D375" s="2"/>
      <c r="E375" s="2"/>
      <c r="F375" s="2"/>
      <c r="G375" s="2"/>
      <c r="H375" s="2"/>
    </row>
    <row r="376" spans="3:8" ht="12">
      <c r="C376" s="2"/>
      <c r="D376" s="2"/>
      <c r="E376" s="2"/>
      <c r="F376" s="2"/>
      <c r="G376" s="2"/>
      <c r="H376" s="2"/>
    </row>
    <row r="377" spans="3:8" ht="12">
      <c r="C377" s="2"/>
      <c r="D377" s="2"/>
      <c r="E377" s="2"/>
      <c r="F377" s="2"/>
      <c r="G377" s="2"/>
      <c r="H377" s="2"/>
    </row>
    <row r="378" spans="3:8" ht="12">
      <c r="C378" s="2"/>
      <c r="D378" s="2"/>
      <c r="E378" s="2"/>
      <c r="F378" s="2"/>
      <c r="G378" s="2"/>
      <c r="H378" s="2"/>
    </row>
    <row r="379" spans="3:8" ht="12">
      <c r="C379" s="2"/>
      <c r="D379" s="2"/>
      <c r="E379" s="2"/>
      <c r="F379" s="2"/>
      <c r="G379" s="2"/>
      <c r="H379" s="2"/>
    </row>
    <row r="380" spans="3:8" ht="12">
      <c r="C380" s="2"/>
      <c r="D380" s="2"/>
      <c r="E380" s="2"/>
      <c r="F380" s="2"/>
      <c r="G380" s="2"/>
      <c r="H380" s="2"/>
    </row>
    <row r="381" spans="3:8" ht="12">
      <c r="C381" s="2"/>
      <c r="D381" s="2"/>
      <c r="E381" s="2"/>
      <c r="F381" s="2"/>
      <c r="G381" s="2"/>
      <c r="H381" s="2"/>
    </row>
    <row r="382" spans="3:8" ht="12">
      <c r="C382" s="2"/>
      <c r="D382" s="2"/>
      <c r="E382" s="2"/>
      <c r="F382" s="2"/>
      <c r="G382" s="2"/>
      <c r="H382" s="2"/>
    </row>
    <row r="383" spans="3:8" ht="12">
      <c r="C383" s="2"/>
      <c r="D383" s="2"/>
      <c r="E383" s="2"/>
      <c r="F383" s="2"/>
      <c r="G383" s="2"/>
      <c r="H383" s="2"/>
    </row>
    <row r="384" spans="3:8" ht="12">
      <c r="C384" s="2"/>
      <c r="D384" s="2"/>
      <c r="E384" s="2"/>
      <c r="F384" s="2"/>
      <c r="G384" s="2"/>
      <c r="H384" s="2"/>
    </row>
    <row r="385" spans="3:8" ht="12">
      <c r="C385" s="2"/>
      <c r="D385" s="2"/>
      <c r="E385" s="2"/>
      <c r="F385" s="2"/>
      <c r="G385" s="2"/>
      <c r="H385" s="2"/>
    </row>
    <row r="386" spans="3:8" ht="12">
      <c r="C386" s="2"/>
      <c r="D386" s="2"/>
      <c r="E386" s="2"/>
      <c r="F386" s="2"/>
      <c r="G386" s="2"/>
      <c r="H386" s="2"/>
    </row>
    <row r="387" spans="3:8" ht="12">
      <c r="C387" s="2"/>
      <c r="D387" s="2"/>
      <c r="E387" s="2"/>
      <c r="F387" s="2"/>
      <c r="G387" s="2"/>
      <c r="H387" s="2"/>
    </row>
    <row r="388" spans="3:8" ht="12">
      <c r="C388" s="2"/>
      <c r="D388" s="2"/>
      <c r="E388" s="2"/>
      <c r="F388" s="2"/>
      <c r="G388" s="2"/>
      <c r="H388" s="2"/>
    </row>
    <row r="389" spans="3:8" ht="12">
      <c r="C389" s="2"/>
      <c r="D389" s="2"/>
      <c r="E389" s="2"/>
      <c r="F389" s="2"/>
      <c r="G389" s="2"/>
      <c r="H389" s="2"/>
    </row>
    <row r="390" spans="3:8" ht="12">
      <c r="C390" s="2"/>
      <c r="D390" s="2"/>
      <c r="E390" s="2"/>
      <c r="F390" s="2"/>
      <c r="G390" s="2"/>
      <c r="H390" s="2"/>
    </row>
    <row r="391" spans="3:8" ht="12">
      <c r="C391" s="2"/>
      <c r="D391" s="2"/>
      <c r="E391" s="2"/>
      <c r="F391" s="2"/>
      <c r="G391" s="2"/>
      <c r="H391" s="2"/>
    </row>
    <row r="392" spans="3:8" ht="12">
      <c r="C392" s="2"/>
      <c r="D392" s="2"/>
      <c r="E392" s="2"/>
      <c r="F392" s="2"/>
      <c r="G392" s="2"/>
      <c r="H392" s="2"/>
    </row>
    <row r="393" spans="3:8" ht="12">
      <c r="C393" s="2"/>
      <c r="D393" s="2"/>
      <c r="E393" s="2"/>
      <c r="F393" s="2"/>
      <c r="G393" s="2"/>
      <c r="H393" s="2"/>
    </row>
    <row r="394" spans="3:8" ht="12">
      <c r="C394" s="2"/>
      <c r="D394" s="2"/>
      <c r="E394" s="2"/>
      <c r="F394" s="2"/>
      <c r="G394" s="2"/>
      <c r="H394" s="2"/>
    </row>
    <row r="395" spans="3:8" ht="12">
      <c r="C395" s="2"/>
      <c r="D395" s="2"/>
      <c r="E395" s="2"/>
      <c r="F395" s="2"/>
      <c r="G395" s="2"/>
      <c r="H395" s="2"/>
    </row>
    <row r="396" spans="3:8" ht="12">
      <c r="C396" s="2"/>
      <c r="D396" s="2"/>
      <c r="E396" s="2"/>
      <c r="F396" s="2"/>
      <c r="G396" s="2"/>
      <c r="H396" s="2"/>
    </row>
    <row r="397" spans="3:8" ht="12">
      <c r="C397" s="2"/>
      <c r="D397" s="2"/>
      <c r="E397" s="2"/>
      <c r="F397" s="2"/>
      <c r="G397" s="2"/>
      <c r="H397" s="2"/>
    </row>
    <row r="398" spans="3:8" ht="12">
      <c r="C398" s="2"/>
      <c r="D398" s="2"/>
      <c r="E398" s="2"/>
      <c r="F398" s="2"/>
      <c r="G398" s="2"/>
      <c r="H398" s="2"/>
    </row>
    <row r="399" spans="3:8" ht="12">
      <c r="C399" s="2"/>
      <c r="D399" s="2"/>
      <c r="E399" s="2"/>
      <c r="F399" s="2"/>
      <c r="G399" s="2"/>
      <c r="H399" s="2"/>
    </row>
    <row r="400" spans="3:8" ht="12">
      <c r="C400" s="2"/>
      <c r="D400" s="2"/>
      <c r="E400" s="2"/>
      <c r="F400" s="2"/>
      <c r="G400" s="2"/>
      <c r="H400" s="2"/>
    </row>
    <row r="401" spans="3:8" ht="12">
      <c r="C401" s="2"/>
      <c r="D401" s="2"/>
      <c r="E401" s="2"/>
      <c r="F401" s="2"/>
      <c r="G401" s="2"/>
      <c r="H401" s="2"/>
    </row>
    <row r="402" spans="3:8" ht="12">
      <c r="C402" s="2"/>
      <c r="D402" s="2"/>
      <c r="E402" s="2"/>
      <c r="F402" s="2"/>
      <c r="G402" s="2"/>
      <c r="H402" s="2"/>
    </row>
    <row r="403" spans="3:8" ht="12">
      <c r="C403" s="2"/>
      <c r="D403" s="2"/>
      <c r="E403" s="2"/>
      <c r="F403" s="2"/>
      <c r="G403" s="2"/>
      <c r="H403" s="2"/>
    </row>
    <row r="404" spans="3:8" ht="12">
      <c r="C404" s="2"/>
      <c r="D404" s="2"/>
      <c r="E404" s="2"/>
      <c r="F404" s="2"/>
      <c r="G404" s="2"/>
      <c r="H404" s="2"/>
    </row>
    <row r="405" spans="3:8" ht="12">
      <c r="C405" s="2"/>
      <c r="D405" s="2"/>
      <c r="E405" s="2"/>
      <c r="F405" s="2"/>
      <c r="G405" s="2"/>
      <c r="H405" s="2"/>
    </row>
    <row r="406" spans="3:8" ht="12">
      <c r="C406" s="2"/>
      <c r="D406" s="2"/>
      <c r="E406" s="2"/>
      <c r="F406" s="2"/>
      <c r="G406" s="2"/>
      <c r="H406" s="2"/>
    </row>
    <row r="407" spans="3:8" ht="12">
      <c r="C407" s="2"/>
      <c r="D407" s="2"/>
      <c r="E407" s="2"/>
      <c r="F407" s="2"/>
      <c r="G407" s="2"/>
      <c r="H407" s="2"/>
    </row>
    <row r="408" spans="3:8" ht="12">
      <c r="C408" s="2"/>
      <c r="D408" s="2"/>
      <c r="E408" s="2"/>
      <c r="F408" s="2"/>
      <c r="G408" s="2"/>
      <c r="H408" s="2"/>
    </row>
    <row r="409" spans="3:8" ht="12">
      <c r="C409" s="2"/>
      <c r="D409" s="2"/>
      <c r="E409" s="2"/>
      <c r="F409" s="2"/>
      <c r="G409" s="2"/>
      <c r="H409" s="2"/>
    </row>
    <row r="410" spans="3:8" ht="12">
      <c r="C410" s="2"/>
      <c r="D410" s="2"/>
      <c r="E410" s="2"/>
      <c r="F410" s="2"/>
      <c r="G410" s="2"/>
      <c r="H410" s="2"/>
    </row>
    <row r="411" spans="3:8" ht="12">
      <c r="C411" s="2"/>
      <c r="D411" s="2"/>
      <c r="E411" s="2"/>
      <c r="F411" s="2"/>
      <c r="G411" s="2"/>
      <c r="H411" s="2"/>
    </row>
    <row r="412" spans="3:8" ht="12">
      <c r="C412" s="2"/>
      <c r="D412" s="2"/>
      <c r="E412" s="2"/>
      <c r="F412" s="2"/>
      <c r="G412" s="2"/>
      <c r="H412" s="2"/>
    </row>
    <row r="413" spans="3:8" ht="12">
      <c r="C413" s="2"/>
      <c r="D413" s="2"/>
      <c r="E413" s="2"/>
      <c r="F413" s="2"/>
      <c r="G413" s="2"/>
      <c r="H413" s="2"/>
    </row>
    <row r="414" spans="3:8" ht="12">
      <c r="C414" s="2"/>
      <c r="D414" s="2"/>
      <c r="E414" s="2"/>
      <c r="F414" s="2"/>
      <c r="G414" s="2"/>
      <c r="H414" s="2"/>
    </row>
    <row r="415" spans="3:8" ht="12">
      <c r="C415" s="2"/>
      <c r="D415" s="2"/>
      <c r="E415" s="2"/>
      <c r="F415" s="2"/>
      <c r="G415" s="2"/>
      <c r="H415" s="2"/>
    </row>
    <row r="416" spans="3:8" ht="12">
      <c r="C416" s="2"/>
      <c r="D416" s="2"/>
      <c r="E416" s="2"/>
      <c r="F416" s="2"/>
      <c r="G416" s="2"/>
      <c r="H416" s="2"/>
    </row>
    <row r="417" spans="3:8" ht="12">
      <c r="C417" s="2"/>
      <c r="D417" s="2"/>
      <c r="E417" s="2"/>
      <c r="F417" s="2"/>
      <c r="G417" s="2"/>
      <c r="H417" s="2"/>
    </row>
    <row r="418" spans="3:8" ht="12">
      <c r="C418" s="2"/>
      <c r="D418" s="2"/>
      <c r="E418" s="2"/>
      <c r="F418" s="2"/>
      <c r="G418" s="2"/>
      <c r="H418" s="2"/>
    </row>
    <row r="419" spans="3:8" ht="12">
      <c r="C419" s="2"/>
      <c r="D419" s="2"/>
      <c r="E419" s="2"/>
      <c r="F419" s="2"/>
      <c r="G419" s="2"/>
      <c r="H419" s="2"/>
    </row>
    <row r="420" spans="3:8" ht="12">
      <c r="C420" s="2"/>
      <c r="D420" s="2"/>
      <c r="E420" s="2"/>
      <c r="F420" s="2"/>
      <c r="G420" s="2"/>
      <c r="H420" s="2"/>
    </row>
    <row r="421" spans="3:8" ht="12">
      <c r="C421" s="2"/>
      <c r="D421" s="2"/>
      <c r="E421" s="2"/>
      <c r="F421" s="2"/>
      <c r="G421" s="2"/>
      <c r="H421" s="2"/>
    </row>
    <row r="422" spans="3:8" ht="12">
      <c r="C422" s="2"/>
      <c r="D422" s="2"/>
      <c r="E422" s="2"/>
      <c r="F422" s="2"/>
      <c r="G422" s="2"/>
      <c r="H422" s="2"/>
    </row>
    <row r="423" spans="3:8" ht="12">
      <c r="C423" s="2"/>
      <c r="D423" s="2"/>
      <c r="E423" s="2"/>
      <c r="F423" s="2"/>
      <c r="G423" s="2"/>
      <c r="H423" s="2"/>
    </row>
    <row r="424" spans="3:8" ht="12">
      <c r="C424" s="2"/>
      <c r="D424" s="2"/>
      <c r="E424" s="2"/>
      <c r="F424" s="2"/>
      <c r="G424" s="2"/>
      <c r="H424" s="2"/>
    </row>
    <row r="425" spans="3:8" ht="12">
      <c r="C425" s="2"/>
      <c r="D425" s="2"/>
      <c r="E425" s="2"/>
      <c r="F425" s="2"/>
      <c r="G425" s="2"/>
      <c r="H425" s="2"/>
    </row>
    <row r="426" spans="3:8" ht="12">
      <c r="C426" s="2"/>
      <c r="D426" s="2"/>
      <c r="E426" s="2"/>
      <c r="F426" s="2"/>
      <c r="G426" s="2"/>
      <c r="H426" s="2"/>
    </row>
    <row r="427" spans="3:8" ht="12">
      <c r="C427" s="2"/>
      <c r="D427" s="2"/>
      <c r="E427" s="2"/>
      <c r="F427" s="2"/>
      <c r="G427" s="2"/>
      <c r="H427" s="2"/>
    </row>
    <row r="428" spans="3:8" ht="12">
      <c r="C428" s="2"/>
      <c r="D428" s="2"/>
      <c r="E428" s="2"/>
      <c r="F428" s="2"/>
      <c r="G428" s="2"/>
      <c r="H428" s="2"/>
    </row>
    <row r="429" spans="3:8" ht="12">
      <c r="C429" s="2"/>
      <c r="D429" s="2"/>
      <c r="E429" s="2"/>
      <c r="F429" s="2"/>
      <c r="G429" s="2"/>
      <c r="H429" s="2"/>
    </row>
    <row r="430" spans="3:8" ht="12">
      <c r="C430" s="2"/>
      <c r="D430" s="2"/>
      <c r="E430" s="2"/>
      <c r="F430" s="2"/>
      <c r="G430" s="2"/>
      <c r="H430" s="2"/>
    </row>
    <row r="431" spans="3:8" ht="12">
      <c r="C431" s="2"/>
      <c r="D431" s="2"/>
      <c r="E431" s="2"/>
      <c r="F431" s="2"/>
      <c r="G431" s="2"/>
      <c r="H431" s="2"/>
    </row>
    <row r="432" spans="3:8" ht="12">
      <c r="C432" s="2"/>
      <c r="D432" s="2"/>
      <c r="E432" s="2"/>
      <c r="F432" s="2"/>
      <c r="G432" s="2"/>
      <c r="H432" s="2"/>
    </row>
    <row r="433" spans="3:8" ht="12">
      <c r="C433" s="2"/>
      <c r="D433" s="2"/>
      <c r="E433" s="2"/>
      <c r="F433" s="2"/>
      <c r="G433" s="2"/>
      <c r="H433" s="2"/>
    </row>
    <row r="434" spans="3:8" ht="12">
      <c r="C434" s="2"/>
      <c r="D434" s="2"/>
      <c r="E434" s="2"/>
      <c r="F434" s="2"/>
      <c r="G434" s="2"/>
      <c r="H434" s="2"/>
    </row>
    <row r="435" spans="3:8" ht="12">
      <c r="C435" s="2"/>
      <c r="D435" s="2"/>
      <c r="E435" s="2"/>
      <c r="F435" s="2"/>
      <c r="G435" s="2"/>
      <c r="H435" s="2"/>
    </row>
    <row r="436" spans="3:8" ht="12">
      <c r="C436" s="2"/>
      <c r="D436" s="2"/>
      <c r="E436" s="2"/>
      <c r="F436" s="2"/>
      <c r="G436" s="2"/>
      <c r="H436" s="2"/>
    </row>
    <row r="437" spans="3:8" ht="12">
      <c r="C437" s="2"/>
      <c r="D437" s="2"/>
      <c r="E437" s="2"/>
      <c r="F437" s="2"/>
      <c r="G437" s="2"/>
      <c r="H437" s="2"/>
    </row>
    <row r="438" spans="3:8" ht="12">
      <c r="C438" s="2"/>
      <c r="D438" s="2"/>
      <c r="E438" s="2"/>
      <c r="F438" s="2"/>
      <c r="G438" s="2"/>
      <c r="H438" s="2"/>
    </row>
    <row r="439" spans="3:8" ht="12">
      <c r="C439" s="2"/>
      <c r="D439" s="2"/>
      <c r="E439" s="2"/>
      <c r="F439" s="2"/>
      <c r="G439" s="2"/>
      <c r="H439" s="2"/>
    </row>
    <row r="440" spans="3:8" ht="12">
      <c r="C440" s="2"/>
      <c r="D440" s="2"/>
      <c r="E440" s="2"/>
      <c r="F440" s="2"/>
      <c r="G440" s="2"/>
      <c r="H440" s="2"/>
    </row>
    <row r="441" spans="3:8" ht="12">
      <c r="C441" s="2"/>
      <c r="D441" s="2"/>
      <c r="E441" s="2"/>
      <c r="F441" s="2"/>
      <c r="G441" s="2"/>
      <c r="H441" s="2"/>
    </row>
    <row r="442" spans="3:8" ht="12">
      <c r="C442" s="2"/>
      <c r="D442" s="2"/>
      <c r="E442" s="2"/>
      <c r="F442" s="2"/>
      <c r="G442" s="2"/>
      <c r="H442" s="2"/>
    </row>
    <row r="443" spans="3:8" ht="12">
      <c r="C443" s="2"/>
      <c r="D443" s="2"/>
      <c r="E443" s="2"/>
      <c r="F443" s="2"/>
      <c r="G443" s="2"/>
      <c r="H443" s="2"/>
    </row>
    <row r="444" spans="3:8" ht="12">
      <c r="C444" s="2"/>
      <c r="D444" s="2"/>
      <c r="E444" s="2"/>
      <c r="F444" s="2"/>
      <c r="G444" s="2"/>
      <c r="H444" s="2"/>
    </row>
    <row r="445" spans="3:8" ht="12">
      <c r="C445" s="2"/>
      <c r="D445" s="2"/>
      <c r="E445" s="2"/>
      <c r="F445" s="2"/>
      <c r="G445" s="2"/>
      <c r="H445" s="2"/>
    </row>
    <row r="446" spans="3:8" ht="12">
      <c r="C446" s="2"/>
      <c r="D446" s="2"/>
      <c r="E446" s="2"/>
      <c r="F446" s="2"/>
      <c r="G446" s="2"/>
      <c r="H446" s="2"/>
    </row>
    <row r="447" spans="3:8" ht="12">
      <c r="C447" s="2"/>
      <c r="D447" s="2"/>
      <c r="E447" s="2"/>
      <c r="F447" s="2"/>
      <c r="G447" s="2"/>
      <c r="H447" s="2"/>
    </row>
    <row r="448" spans="3:8" ht="12">
      <c r="C448" s="2"/>
      <c r="D448" s="2"/>
      <c r="E448" s="2"/>
      <c r="F448" s="2"/>
      <c r="G448" s="2"/>
      <c r="H448" s="2"/>
    </row>
    <row r="449" spans="3:8" ht="12">
      <c r="C449" s="2"/>
      <c r="D449" s="2"/>
      <c r="E449" s="2"/>
      <c r="F449" s="2"/>
      <c r="G449" s="2"/>
      <c r="H449" s="2"/>
    </row>
    <row r="450" spans="3:8" ht="12">
      <c r="C450" s="2"/>
      <c r="D450" s="2"/>
      <c r="E450" s="2"/>
      <c r="F450" s="2"/>
      <c r="G450" s="2"/>
      <c r="H450" s="2"/>
    </row>
    <row r="451" spans="3:8" ht="12">
      <c r="C451" s="2"/>
      <c r="D451" s="2"/>
      <c r="E451" s="2"/>
      <c r="F451" s="2"/>
      <c r="G451" s="2"/>
      <c r="H451" s="2"/>
    </row>
    <row r="452" spans="3:8" ht="12">
      <c r="C452" s="2"/>
      <c r="D452" s="2"/>
      <c r="E452" s="2"/>
      <c r="F452" s="2"/>
      <c r="G452" s="2"/>
      <c r="H452" s="2"/>
    </row>
    <row r="453" spans="3:8" ht="12">
      <c r="C453" s="2"/>
      <c r="D453" s="2"/>
      <c r="E453" s="2"/>
      <c r="F453" s="2"/>
      <c r="G453" s="2"/>
      <c r="H453" s="2"/>
    </row>
    <row r="454" spans="3:8" ht="12">
      <c r="C454" s="2"/>
      <c r="D454" s="2"/>
      <c r="E454" s="2"/>
      <c r="F454" s="2"/>
      <c r="G454" s="2"/>
      <c r="H454" s="2"/>
    </row>
    <row r="455" spans="3:8" ht="12">
      <c r="C455" s="2"/>
      <c r="D455" s="2"/>
      <c r="E455" s="2"/>
      <c r="F455" s="2"/>
      <c r="G455" s="2"/>
      <c r="H455" s="2"/>
    </row>
    <row r="456" spans="3:8" ht="12">
      <c r="C456" s="2"/>
      <c r="D456" s="2"/>
      <c r="E456" s="2"/>
      <c r="F456" s="2"/>
      <c r="G456" s="2"/>
      <c r="H456" s="2"/>
    </row>
    <row r="457" spans="3:8" ht="12">
      <c r="C457" s="2"/>
      <c r="D457" s="2"/>
      <c r="E457" s="2"/>
      <c r="F457" s="2"/>
      <c r="G457" s="2"/>
      <c r="H457" s="2"/>
    </row>
    <row r="458" spans="3:8" ht="12">
      <c r="C458" s="2"/>
      <c r="D458" s="2"/>
      <c r="E458" s="2"/>
      <c r="F458" s="2"/>
      <c r="G458" s="2"/>
      <c r="H458" s="2"/>
    </row>
    <row r="459" spans="3:8" ht="12">
      <c r="C459" s="2"/>
      <c r="D459" s="2"/>
      <c r="E459" s="2"/>
      <c r="F459" s="2"/>
      <c r="G459" s="2"/>
      <c r="H459" s="2"/>
    </row>
    <row r="460" spans="3:8" ht="12">
      <c r="C460" s="2"/>
      <c r="D460" s="2"/>
      <c r="E460" s="2"/>
      <c r="F460" s="2"/>
      <c r="G460" s="2"/>
      <c r="H460" s="2"/>
    </row>
    <row r="461" spans="3:8" ht="12">
      <c r="C461" s="2"/>
      <c r="D461" s="2"/>
      <c r="E461" s="2"/>
      <c r="F461" s="2"/>
      <c r="G461" s="2"/>
      <c r="H461" s="2"/>
    </row>
    <row r="462" spans="3:8" ht="12">
      <c r="C462" s="2"/>
      <c r="D462" s="2"/>
      <c r="E462" s="2"/>
      <c r="F462" s="2"/>
      <c r="G462" s="2"/>
      <c r="H462" s="2"/>
    </row>
    <row r="463" spans="3:8" ht="12">
      <c r="C463" s="2"/>
      <c r="D463" s="2"/>
      <c r="E463" s="2"/>
      <c r="F463" s="2"/>
      <c r="G463" s="2"/>
      <c r="H463" s="2"/>
    </row>
    <row r="464" spans="3:8" ht="12">
      <c r="C464" s="2"/>
      <c r="D464" s="2"/>
      <c r="E464" s="2"/>
      <c r="F464" s="2"/>
      <c r="G464" s="2"/>
      <c r="H464" s="2"/>
    </row>
    <row r="465" spans="3:8" ht="12">
      <c r="C465" s="2"/>
      <c r="D465" s="2"/>
      <c r="E465" s="2"/>
      <c r="F465" s="2"/>
      <c r="G465" s="2"/>
      <c r="H465" s="2"/>
    </row>
    <row r="466" spans="3:8" ht="12">
      <c r="C466" s="2"/>
      <c r="D466" s="2"/>
      <c r="E466" s="2"/>
      <c r="F466" s="2"/>
      <c r="G466" s="2"/>
      <c r="H466" s="2"/>
    </row>
    <row r="467" spans="3:8" ht="12">
      <c r="C467" s="2"/>
      <c r="D467" s="2"/>
      <c r="E467" s="2"/>
      <c r="F467" s="2"/>
      <c r="G467" s="2"/>
      <c r="H467" s="2"/>
    </row>
    <row r="468" spans="3:8" ht="12">
      <c r="C468" s="2"/>
      <c r="D468" s="2"/>
      <c r="E468" s="2"/>
      <c r="F468" s="2"/>
      <c r="G468" s="2"/>
      <c r="H468" s="2"/>
    </row>
    <row r="469" spans="3:8" ht="12">
      <c r="C469" s="2"/>
      <c r="D469" s="2"/>
      <c r="E469" s="2"/>
      <c r="F469" s="2"/>
      <c r="G469" s="2"/>
      <c r="H469" s="2"/>
    </row>
    <row r="470" spans="3:8" ht="12">
      <c r="C470" s="2"/>
      <c r="D470" s="2"/>
      <c r="E470" s="2"/>
      <c r="F470" s="2"/>
      <c r="G470" s="2"/>
      <c r="H470" s="2"/>
    </row>
    <row r="471" spans="3:8" ht="12">
      <c r="C471" s="2"/>
      <c r="D471" s="2"/>
      <c r="E471" s="2"/>
      <c r="F471" s="2"/>
      <c r="G471" s="2"/>
      <c r="H471" s="2"/>
    </row>
    <row r="472" spans="3:8" ht="12">
      <c r="C472" s="2"/>
      <c r="D472" s="2"/>
      <c r="E472" s="2"/>
      <c r="F472" s="2"/>
      <c r="G472" s="2"/>
      <c r="H472" s="2"/>
    </row>
    <row r="473" spans="3:8" ht="12">
      <c r="C473" s="2"/>
      <c r="D473" s="2"/>
      <c r="E473" s="2"/>
      <c r="F473" s="2"/>
      <c r="G473" s="2"/>
      <c r="H473" s="2"/>
    </row>
    <row r="474" spans="3:8" ht="12">
      <c r="C474" s="2"/>
      <c r="D474" s="2"/>
      <c r="E474" s="2"/>
      <c r="F474" s="2"/>
      <c r="G474" s="2"/>
      <c r="H474" s="2"/>
    </row>
    <row r="475" spans="3:8" ht="12">
      <c r="C475" s="2"/>
      <c r="D475" s="2"/>
      <c r="E475" s="2"/>
      <c r="F475" s="2"/>
      <c r="G475" s="2"/>
      <c r="H475" s="2"/>
    </row>
    <row r="476" spans="3:8" ht="12">
      <c r="C476" s="2"/>
      <c r="D476" s="2"/>
      <c r="E476" s="2"/>
      <c r="F476" s="2"/>
      <c r="G476" s="2"/>
      <c r="H476" s="2"/>
    </row>
    <row r="477" spans="3:8" ht="12">
      <c r="C477" s="2"/>
      <c r="D477" s="2"/>
      <c r="E477" s="2"/>
      <c r="F477" s="2"/>
      <c r="G477" s="2"/>
      <c r="H477" s="2"/>
    </row>
    <row r="478" spans="3:8" ht="12">
      <c r="C478" s="2"/>
      <c r="D478" s="2"/>
      <c r="E478" s="2"/>
      <c r="F478" s="2"/>
      <c r="G478" s="2"/>
      <c r="H478" s="2"/>
    </row>
    <row r="479" spans="3:8" ht="12">
      <c r="C479" s="2"/>
      <c r="D479" s="2"/>
      <c r="E479" s="2"/>
      <c r="F479" s="2"/>
      <c r="G479" s="2"/>
      <c r="H479" s="2"/>
    </row>
    <row r="480" spans="3:8" ht="12">
      <c r="C480" s="2"/>
      <c r="D480" s="2"/>
      <c r="E480" s="2"/>
      <c r="F480" s="2"/>
      <c r="G480" s="2"/>
      <c r="H480" s="2"/>
    </row>
    <row r="481" spans="3:8" ht="12">
      <c r="C481" s="2"/>
      <c r="D481" s="2"/>
      <c r="E481" s="2"/>
      <c r="F481" s="2"/>
      <c r="G481" s="2"/>
      <c r="H481" s="2"/>
    </row>
    <row r="482" spans="3:8" ht="12">
      <c r="C482" s="2"/>
      <c r="D482" s="2"/>
      <c r="E482" s="2"/>
      <c r="F482" s="2"/>
      <c r="G482" s="2"/>
      <c r="H482" s="2"/>
    </row>
    <row r="483" spans="3:8" ht="12">
      <c r="C483" s="2"/>
      <c r="D483" s="2"/>
      <c r="E483" s="2"/>
      <c r="F483" s="2"/>
      <c r="G483" s="2"/>
      <c r="H483" s="2"/>
    </row>
    <row r="484" spans="3:8" ht="12">
      <c r="C484" s="2"/>
      <c r="D484" s="2"/>
      <c r="E484" s="2"/>
      <c r="F484" s="2"/>
      <c r="G484" s="2"/>
      <c r="H484" s="2"/>
    </row>
    <row r="485" spans="3:8" ht="12">
      <c r="C485" s="2"/>
      <c r="D485" s="2"/>
      <c r="E485" s="2"/>
      <c r="F485" s="2"/>
      <c r="G485" s="2"/>
      <c r="H485" s="2"/>
    </row>
    <row r="486" spans="3:8" ht="12">
      <c r="C486" s="2"/>
      <c r="D486" s="2"/>
      <c r="E486" s="2"/>
      <c r="F486" s="2"/>
      <c r="G486" s="2"/>
      <c r="H486" s="2"/>
    </row>
    <row r="487" spans="3:8" ht="12">
      <c r="C487" s="2"/>
      <c r="D487" s="2"/>
      <c r="E487" s="2"/>
      <c r="F487" s="2"/>
      <c r="G487" s="2"/>
      <c r="H487" s="2"/>
    </row>
    <row r="488" spans="3:8" ht="12">
      <c r="C488" s="2"/>
      <c r="D488" s="2"/>
      <c r="E488" s="2"/>
      <c r="F488" s="2"/>
      <c r="G488" s="2"/>
      <c r="H488" s="2"/>
    </row>
    <row r="489" spans="3:8" ht="12">
      <c r="C489" s="2"/>
      <c r="D489" s="2"/>
      <c r="E489" s="2"/>
      <c r="F489" s="2"/>
      <c r="G489" s="2"/>
      <c r="H489" s="2"/>
    </row>
    <row r="490" spans="3:8" ht="12">
      <c r="C490" s="2"/>
      <c r="D490" s="2"/>
      <c r="E490" s="2"/>
      <c r="F490" s="2"/>
      <c r="G490" s="2"/>
      <c r="H490" s="2"/>
    </row>
    <row r="491" spans="3:8" ht="12">
      <c r="C491" s="2"/>
      <c r="D491" s="2"/>
      <c r="E491" s="2"/>
      <c r="F491" s="2"/>
      <c r="G491" s="2"/>
      <c r="H491" s="2"/>
    </row>
    <row r="492" spans="3:8" ht="12">
      <c r="C492" s="2"/>
      <c r="D492" s="2"/>
      <c r="E492" s="2"/>
      <c r="F492" s="2"/>
      <c r="G492" s="2"/>
      <c r="H492" s="2"/>
    </row>
    <row r="493" spans="3:8" ht="12">
      <c r="C493" s="2"/>
      <c r="D493" s="2"/>
      <c r="E493" s="2"/>
      <c r="F493" s="2"/>
      <c r="G493" s="2"/>
      <c r="H493" s="2"/>
    </row>
    <row r="494" spans="3:8" ht="12">
      <c r="C494" s="2"/>
      <c r="D494" s="2"/>
      <c r="E494" s="2"/>
      <c r="F494" s="2"/>
      <c r="G494" s="2"/>
      <c r="H494" s="2"/>
    </row>
    <row r="495" spans="3:8" ht="12">
      <c r="C495" s="2"/>
      <c r="D495" s="2"/>
      <c r="E495" s="2"/>
      <c r="F495" s="2"/>
      <c r="G495" s="2"/>
      <c r="H495" s="2"/>
    </row>
    <row r="496" spans="3:8" ht="12">
      <c r="C496" s="2"/>
      <c r="D496" s="2"/>
      <c r="E496" s="2"/>
      <c r="F496" s="2"/>
      <c r="G496" s="2"/>
      <c r="H496" s="2"/>
    </row>
    <row r="497" spans="3:8" ht="12">
      <c r="C497" s="2"/>
      <c r="D497" s="2"/>
      <c r="E497" s="2"/>
      <c r="F497" s="2"/>
      <c r="G497" s="2"/>
      <c r="H497" s="2"/>
    </row>
    <row r="498" spans="3:8" ht="12">
      <c r="C498" s="2"/>
      <c r="D498" s="2"/>
      <c r="E498" s="2"/>
      <c r="F498" s="2"/>
      <c r="G498" s="2"/>
      <c r="H498" s="2"/>
    </row>
    <row r="499" spans="3:8" ht="12">
      <c r="C499" s="2"/>
      <c r="D499" s="2"/>
      <c r="E499" s="2"/>
      <c r="F499" s="2"/>
      <c r="G499" s="2"/>
      <c r="H499" s="2"/>
    </row>
    <row r="500" spans="3:8" ht="12">
      <c r="C500" s="2"/>
      <c r="D500" s="2"/>
      <c r="E500" s="2"/>
      <c r="F500" s="2"/>
      <c r="G500" s="2"/>
      <c r="H500" s="2"/>
    </row>
    <row r="501" spans="3:8" ht="12">
      <c r="C501" s="2"/>
      <c r="D501" s="2"/>
      <c r="E501" s="2"/>
      <c r="F501" s="2"/>
      <c r="G501" s="2"/>
      <c r="H501" s="2"/>
    </row>
    <row r="502" spans="3:8" ht="12">
      <c r="C502" s="2"/>
      <c r="D502" s="2"/>
      <c r="E502" s="2"/>
      <c r="F502" s="2"/>
      <c r="G502" s="2"/>
      <c r="H502" s="2"/>
    </row>
    <row r="503" spans="3:8" ht="12">
      <c r="C503" s="2"/>
      <c r="D503" s="2"/>
      <c r="E503" s="2"/>
      <c r="F503" s="2"/>
      <c r="G503" s="2"/>
      <c r="H503" s="2"/>
    </row>
    <row r="504" spans="3:8" ht="12">
      <c r="C504" s="2"/>
      <c r="D504" s="2"/>
      <c r="E504" s="2"/>
      <c r="F504" s="2"/>
      <c r="G504" s="2"/>
      <c r="H504" s="2"/>
    </row>
    <row r="505" spans="3:8" ht="12">
      <c r="C505" s="2"/>
      <c r="D505" s="2"/>
      <c r="E505" s="2"/>
      <c r="F505" s="2"/>
      <c r="G505" s="2"/>
      <c r="H505" s="2"/>
    </row>
    <row r="506" spans="3:8" ht="12">
      <c r="C506" s="2"/>
      <c r="D506" s="2"/>
      <c r="E506" s="2"/>
      <c r="F506" s="2"/>
      <c r="G506" s="2"/>
      <c r="H506" s="2"/>
    </row>
    <row r="507" spans="3:8" ht="12">
      <c r="C507" s="2"/>
      <c r="D507" s="2"/>
      <c r="E507" s="2"/>
      <c r="F507" s="2"/>
      <c r="G507" s="2"/>
      <c r="H507" s="2"/>
    </row>
    <row r="508" spans="3:8" ht="12">
      <c r="C508" s="2"/>
      <c r="D508" s="2"/>
      <c r="E508" s="2"/>
      <c r="F508" s="2"/>
      <c r="G508" s="2"/>
      <c r="H508" s="2"/>
    </row>
    <row r="509" spans="3:8" ht="12">
      <c r="C509" s="2"/>
      <c r="D509" s="2"/>
      <c r="E509" s="2"/>
      <c r="F509" s="2"/>
      <c r="G509" s="2"/>
      <c r="H509" s="2"/>
    </row>
    <row r="510" spans="3:8" ht="12">
      <c r="C510" s="2"/>
      <c r="D510" s="2"/>
      <c r="E510" s="2"/>
      <c r="F510" s="2"/>
      <c r="G510" s="2"/>
      <c r="H510" s="2"/>
    </row>
    <row r="511" spans="3:8" ht="12">
      <c r="C511" s="2"/>
      <c r="D511" s="2"/>
      <c r="E511" s="2"/>
      <c r="F511" s="2"/>
      <c r="G511" s="2"/>
      <c r="H511" s="2"/>
    </row>
    <row r="512" spans="3:8" ht="12">
      <c r="C512" s="2"/>
      <c r="D512" s="2"/>
      <c r="E512" s="2"/>
      <c r="F512" s="2"/>
      <c r="G512" s="2"/>
      <c r="H512" s="2"/>
    </row>
    <row r="513" spans="3:8" ht="12">
      <c r="C513" s="2"/>
      <c r="D513" s="2"/>
      <c r="E513" s="2"/>
      <c r="F513" s="2"/>
      <c r="G513" s="2"/>
      <c r="H513" s="2"/>
    </row>
    <row r="514" spans="3:8" ht="12">
      <c r="C514" s="2"/>
      <c r="D514" s="2"/>
      <c r="E514" s="2"/>
      <c r="F514" s="2"/>
      <c r="G514" s="2"/>
      <c r="H514" s="2"/>
    </row>
    <row r="515" spans="3:8" ht="12">
      <c r="C515" s="2"/>
      <c r="D515" s="2"/>
      <c r="E515" s="2"/>
      <c r="F515" s="2"/>
      <c r="G515" s="2"/>
      <c r="H515" s="2"/>
    </row>
    <row r="516" spans="3:8" ht="12">
      <c r="C516" s="2"/>
      <c r="D516" s="2"/>
      <c r="E516" s="2"/>
      <c r="F516" s="2"/>
      <c r="G516" s="2"/>
      <c r="H516" s="2"/>
    </row>
    <row r="517" spans="3:8" ht="12">
      <c r="C517" s="2"/>
      <c r="D517" s="2"/>
      <c r="E517" s="2"/>
      <c r="F517" s="2"/>
      <c r="G517" s="2"/>
      <c r="H517" s="2"/>
    </row>
    <row r="518" spans="3:8" ht="12">
      <c r="C518" s="2"/>
      <c r="D518" s="2"/>
      <c r="E518" s="2"/>
      <c r="F518" s="2"/>
      <c r="G518" s="2"/>
      <c r="H518" s="2"/>
    </row>
    <row r="519" spans="3:8" ht="12">
      <c r="C519" s="2"/>
      <c r="D519" s="2"/>
      <c r="E519" s="2"/>
      <c r="F519" s="2"/>
      <c r="G519" s="2"/>
      <c r="H519" s="2"/>
    </row>
    <row r="520" spans="3:8" ht="12">
      <c r="C520" s="2"/>
      <c r="D520" s="2"/>
      <c r="E520" s="2"/>
      <c r="F520" s="2"/>
      <c r="G520" s="2"/>
      <c r="H520" s="2"/>
    </row>
    <row r="521" spans="3:8" ht="12">
      <c r="C521" s="2"/>
      <c r="D521" s="2"/>
      <c r="E521" s="2"/>
      <c r="F521" s="2"/>
      <c r="G521" s="2"/>
      <c r="H521" s="2"/>
    </row>
    <row r="522" spans="3:8" ht="12">
      <c r="C522" s="2"/>
      <c r="D522" s="2"/>
      <c r="E522" s="2"/>
      <c r="F522" s="2"/>
      <c r="G522" s="2"/>
      <c r="H522" s="2"/>
    </row>
    <row r="523" spans="3:8" ht="12">
      <c r="C523" s="2"/>
      <c r="D523" s="2"/>
      <c r="E523" s="2"/>
      <c r="F523" s="2"/>
      <c r="G523" s="2"/>
      <c r="H523" s="2"/>
    </row>
    <row r="524" spans="3:8" ht="12">
      <c r="C524" s="2"/>
      <c r="D524" s="2"/>
      <c r="E524" s="2"/>
      <c r="F524" s="2"/>
      <c r="G524" s="2"/>
      <c r="H524" s="2"/>
    </row>
    <row r="525" spans="3:8" ht="12">
      <c r="C525" s="2"/>
      <c r="D525" s="2"/>
      <c r="E525" s="2"/>
      <c r="F525" s="2"/>
      <c r="G525" s="2"/>
      <c r="H525" s="2"/>
    </row>
    <row r="526" spans="3:8" ht="12">
      <c r="C526" s="2"/>
      <c r="D526" s="2"/>
      <c r="E526" s="2"/>
      <c r="F526" s="2"/>
      <c r="G526" s="2"/>
      <c r="H526" s="2"/>
    </row>
    <row r="527" spans="3:8" ht="12">
      <c r="C527" s="2"/>
      <c r="D527" s="2"/>
      <c r="E527" s="2"/>
      <c r="F527" s="2"/>
      <c r="G527" s="2"/>
      <c r="H527" s="2"/>
    </row>
    <row r="528" spans="3:8" ht="12">
      <c r="C528" s="2"/>
      <c r="D528" s="2"/>
      <c r="E528" s="2"/>
      <c r="F528" s="2"/>
      <c r="G528" s="2"/>
      <c r="H528" s="2"/>
    </row>
    <row r="529" spans="3:8" ht="12">
      <c r="C529" s="2"/>
      <c r="D529" s="2"/>
      <c r="E529" s="2"/>
      <c r="F529" s="2"/>
      <c r="G529" s="2"/>
      <c r="H529" s="2"/>
    </row>
    <row r="530" spans="3:8" ht="12">
      <c r="C530" s="2"/>
      <c r="D530" s="2"/>
      <c r="E530" s="2"/>
      <c r="F530" s="2"/>
      <c r="G530" s="2"/>
      <c r="H530" s="2"/>
    </row>
    <row r="531" spans="3:8" ht="12">
      <c r="C531" s="2"/>
      <c r="D531" s="2"/>
      <c r="E531" s="2"/>
      <c r="F531" s="2"/>
      <c r="G531" s="2"/>
      <c r="H531" s="2"/>
    </row>
    <row r="532" spans="3:8" ht="12">
      <c r="C532" s="2"/>
      <c r="D532" s="2"/>
      <c r="E532" s="2"/>
      <c r="F532" s="2"/>
      <c r="G532" s="2"/>
      <c r="H532" s="2"/>
    </row>
    <row r="533" spans="3:8" ht="12">
      <c r="C533" s="2"/>
      <c r="D533" s="2"/>
      <c r="E533" s="2"/>
      <c r="F533" s="2"/>
      <c r="G533" s="2"/>
      <c r="H533" s="2"/>
    </row>
    <row r="534" spans="3:8" ht="12">
      <c r="C534" s="2"/>
      <c r="D534" s="2"/>
      <c r="E534" s="2"/>
      <c r="F534" s="2"/>
      <c r="G534" s="2"/>
      <c r="H534" s="2"/>
    </row>
    <row r="535" spans="3:8" ht="12">
      <c r="C535" s="2"/>
      <c r="D535" s="2"/>
      <c r="E535" s="2"/>
      <c r="F535" s="2"/>
      <c r="G535" s="2"/>
      <c r="H535" s="2"/>
    </row>
    <row r="536" spans="3:8" ht="12">
      <c r="C536" s="2"/>
      <c r="D536" s="2"/>
      <c r="E536" s="2"/>
      <c r="F536" s="2"/>
      <c r="G536" s="2"/>
      <c r="H536" s="2"/>
    </row>
    <row r="537" spans="3:8" ht="12">
      <c r="C537" s="2"/>
      <c r="D537" s="2"/>
      <c r="E537" s="2"/>
      <c r="F537" s="2"/>
      <c r="G537" s="2"/>
      <c r="H537" s="2"/>
    </row>
    <row r="538" spans="3:8" ht="12">
      <c r="C538" s="2"/>
      <c r="D538" s="2"/>
      <c r="E538" s="2"/>
      <c r="F538" s="2"/>
      <c r="G538" s="2"/>
      <c r="H538" s="2"/>
    </row>
    <row r="539" spans="3:8" ht="12">
      <c r="C539" s="2"/>
      <c r="D539" s="2"/>
      <c r="E539" s="2"/>
      <c r="F539" s="2"/>
      <c r="G539" s="2"/>
      <c r="H539" s="2"/>
    </row>
    <row r="540" spans="3:8" ht="12">
      <c r="C540" s="2"/>
      <c r="D540" s="2"/>
      <c r="E540" s="2"/>
      <c r="F540" s="2"/>
      <c r="G540" s="2"/>
      <c r="H540" s="2"/>
    </row>
    <row r="541" spans="3:8" ht="12">
      <c r="C541" s="2"/>
      <c r="D541" s="2"/>
      <c r="E541" s="2"/>
      <c r="F541" s="2"/>
      <c r="G541" s="2"/>
      <c r="H541" s="2"/>
    </row>
    <row r="542" spans="3:8" ht="12">
      <c r="C542" s="2"/>
      <c r="D542" s="2"/>
      <c r="E542" s="2"/>
      <c r="F542" s="2"/>
      <c r="G542" s="2"/>
      <c r="H542" s="2"/>
    </row>
    <row r="543" spans="3:8" ht="12">
      <c r="C543" s="2"/>
      <c r="D543" s="2"/>
      <c r="E543" s="2"/>
      <c r="F543" s="2"/>
      <c r="G543" s="2"/>
      <c r="H543" s="2"/>
    </row>
    <row r="544" spans="3:8" ht="12">
      <c r="C544" s="2"/>
      <c r="D544" s="2"/>
      <c r="E544" s="2"/>
      <c r="F544" s="2"/>
      <c r="G544" s="2"/>
      <c r="H544" s="2"/>
    </row>
    <row r="545" spans="3:8" ht="12">
      <c r="C545" s="2"/>
      <c r="D545" s="2"/>
      <c r="E545" s="2"/>
      <c r="F545" s="2"/>
      <c r="G545" s="2"/>
      <c r="H545" s="2"/>
    </row>
    <row r="546" spans="3:8" ht="12">
      <c r="C546" s="2"/>
      <c r="D546" s="2"/>
      <c r="E546" s="2"/>
      <c r="F546" s="2"/>
      <c r="G546" s="2"/>
      <c r="H546" s="2"/>
    </row>
    <row r="547" spans="3:8" ht="12">
      <c r="C547" s="2"/>
      <c r="D547" s="2"/>
      <c r="E547" s="2"/>
      <c r="F547" s="2"/>
      <c r="G547" s="2"/>
      <c r="H547" s="2"/>
    </row>
    <row r="548" spans="3:8" ht="12">
      <c r="C548" s="2"/>
      <c r="D548" s="2"/>
      <c r="E548" s="2"/>
      <c r="F548" s="2"/>
      <c r="G548" s="2"/>
      <c r="H548" s="2"/>
    </row>
    <row r="549" spans="3:8" ht="12">
      <c r="C549" s="2"/>
      <c r="D549" s="2"/>
      <c r="E549" s="2"/>
      <c r="F549" s="2"/>
      <c r="G549" s="2"/>
      <c r="H549" s="2"/>
    </row>
    <row r="550" spans="3:8" ht="12">
      <c r="C550" s="2"/>
      <c r="D550" s="2"/>
      <c r="E550" s="2"/>
      <c r="F550" s="2"/>
      <c r="G550" s="2"/>
      <c r="H550" s="2"/>
    </row>
    <row r="551" spans="3:8" ht="12">
      <c r="C551" s="2"/>
      <c r="D551" s="2"/>
      <c r="E551" s="2"/>
      <c r="F551" s="2"/>
      <c r="G551" s="2"/>
      <c r="H551" s="2"/>
    </row>
    <row r="552" spans="3:8" ht="12">
      <c r="C552" s="2"/>
      <c r="D552" s="2"/>
      <c r="E552" s="2"/>
      <c r="F552" s="2"/>
      <c r="G552" s="2"/>
      <c r="H552" s="2"/>
    </row>
    <row r="553" spans="3:8" ht="12">
      <c r="C553" s="2"/>
      <c r="D553" s="2"/>
      <c r="E553" s="2"/>
      <c r="F553" s="2"/>
      <c r="G553" s="2"/>
      <c r="H553" s="2"/>
    </row>
    <row r="554" spans="3:8" ht="12">
      <c r="C554" s="2"/>
      <c r="D554" s="2"/>
      <c r="E554" s="2"/>
      <c r="F554" s="2"/>
      <c r="G554" s="2"/>
      <c r="H554" s="2"/>
    </row>
    <row r="555" spans="3:8" ht="12">
      <c r="C555" s="2"/>
      <c r="D555" s="2"/>
      <c r="E555" s="2"/>
      <c r="F555" s="2"/>
      <c r="G555" s="2"/>
      <c r="H555" s="2"/>
    </row>
    <row r="556" spans="3:8" ht="12">
      <c r="C556" s="2"/>
      <c r="D556" s="2"/>
      <c r="E556" s="2"/>
      <c r="F556" s="2"/>
      <c r="G556" s="2"/>
      <c r="H556" s="2"/>
    </row>
    <row r="557" spans="3:8" ht="12">
      <c r="C557" s="2"/>
      <c r="D557" s="2"/>
      <c r="E557" s="2"/>
      <c r="F557" s="2"/>
      <c r="G557" s="2"/>
      <c r="H557" s="2"/>
    </row>
    <row r="558" spans="3:8" ht="12">
      <c r="C558" s="2"/>
      <c r="D558" s="2"/>
      <c r="E558" s="2"/>
      <c r="F558" s="2"/>
      <c r="G558" s="2"/>
      <c r="H558" s="2"/>
    </row>
    <row r="559" spans="3:8" ht="12">
      <c r="C559" s="2"/>
      <c r="D559" s="2"/>
      <c r="E559" s="2"/>
      <c r="F559" s="2"/>
      <c r="G559" s="2"/>
      <c r="H559" s="2"/>
    </row>
    <row r="560" spans="3:8" ht="12">
      <c r="C560" s="2"/>
      <c r="D560" s="2"/>
      <c r="E560" s="2"/>
      <c r="F560" s="2"/>
      <c r="G560" s="2"/>
      <c r="H560" s="2"/>
    </row>
    <row r="561" spans="3:8" ht="12">
      <c r="C561" s="2"/>
      <c r="D561" s="2"/>
      <c r="E561" s="2"/>
      <c r="F561" s="2"/>
      <c r="G561" s="2"/>
      <c r="H561" s="2"/>
    </row>
    <row r="562" spans="3:8" ht="12">
      <c r="C562" s="2"/>
      <c r="D562" s="2"/>
      <c r="E562" s="2"/>
      <c r="F562" s="2"/>
      <c r="G562" s="2"/>
      <c r="H562" s="2"/>
    </row>
    <row r="563" spans="3:8" ht="12">
      <c r="C563" s="2"/>
      <c r="D563" s="2"/>
      <c r="E563" s="2"/>
      <c r="F563" s="2"/>
      <c r="G563" s="2"/>
      <c r="H563" s="2"/>
    </row>
    <row r="564" spans="3:8" ht="12">
      <c r="C564" s="2"/>
      <c r="D564" s="2"/>
      <c r="E564" s="2"/>
      <c r="F564" s="2"/>
      <c r="G564" s="2"/>
      <c r="H564" s="2"/>
    </row>
    <row r="565" spans="3:8" ht="12">
      <c r="C565" s="2"/>
      <c r="D565" s="2"/>
      <c r="E565" s="2"/>
      <c r="F565" s="2"/>
      <c r="G565" s="2"/>
      <c r="H565" s="2"/>
    </row>
    <row r="566" spans="3:8" ht="12">
      <c r="C566" s="2"/>
      <c r="D566" s="2"/>
      <c r="E566" s="2"/>
      <c r="F566" s="2"/>
      <c r="G566" s="2"/>
      <c r="H566" s="2"/>
    </row>
    <row r="567" spans="3:8" ht="12">
      <c r="C567" s="2"/>
      <c r="D567" s="2"/>
      <c r="E567" s="2"/>
      <c r="F567" s="2"/>
      <c r="G567" s="2"/>
      <c r="H567" s="2"/>
    </row>
    <row r="568" spans="3:8" ht="12">
      <c r="C568" s="2"/>
      <c r="D568" s="2"/>
      <c r="E568" s="2"/>
      <c r="F568" s="2"/>
      <c r="G568" s="2"/>
      <c r="H568" s="2"/>
    </row>
    <row r="569" spans="3:8" ht="12">
      <c r="C569" s="2"/>
      <c r="D569" s="2"/>
      <c r="E569" s="2"/>
      <c r="F569" s="2"/>
      <c r="G569" s="2"/>
      <c r="H569" s="2"/>
    </row>
    <row r="570" spans="3:8" ht="12">
      <c r="C570" s="2"/>
      <c r="D570" s="2"/>
      <c r="E570" s="2"/>
      <c r="F570" s="2"/>
      <c r="G570" s="2"/>
      <c r="H570" s="2"/>
    </row>
    <row r="571" spans="3:8" ht="12">
      <c r="C571" s="2"/>
      <c r="D571" s="2"/>
      <c r="E571" s="2"/>
      <c r="F571" s="2"/>
      <c r="G571" s="2"/>
      <c r="H571" s="2"/>
    </row>
    <row r="572" spans="3:8" ht="12">
      <c r="C572" s="2"/>
      <c r="D572" s="2"/>
      <c r="E572" s="2"/>
      <c r="F572" s="2"/>
      <c r="G572" s="2"/>
      <c r="H572" s="2"/>
    </row>
    <row r="573" spans="3:8" ht="12">
      <c r="C573" s="2"/>
      <c r="D573" s="2"/>
      <c r="E573" s="2"/>
      <c r="F573" s="2"/>
      <c r="G573" s="2"/>
      <c r="H573" s="2"/>
    </row>
    <row r="574" spans="3:8" ht="12">
      <c r="C574" s="2"/>
      <c r="D574" s="2"/>
      <c r="E574" s="2"/>
      <c r="F574" s="2"/>
      <c r="G574" s="2"/>
      <c r="H574" s="2"/>
    </row>
    <row r="575" spans="3:8" ht="12">
      <c r="C575" s="2"/>
      <c r="D575" s="2"/>
      <c r="E575" s="2"/>
      <c r="F575" s="2"/>
      <c r="G575" s="2"/>
      <c r="H575" s="2"/>
    </row>
    <row r="576" spans="3:8" ht="12">
      <c r="C576" s="2"/>
      <c r="D576" s="2"/>
      <c r="E576" s="2"/>
      <c r="F576" s="2"/>
      <c r="G576" s="2"/>
      <c r="H576" s="2"/>
    </row>
    <row r="577" spans="3:8" ht="12">
      <c r="C577" s="2"/>
      <c r="D577" s="2"/>
      <c r="E577" s="2"/>
      <c r="F577" s="2"/>
      <c r="G577" s="2"/>
      <c r="H577" s="2"/>
    </row>
    <row r="578" spans="3:8" ht="12">
      <c r="C578" s="2"/>
      <c r="D578" s="2"/>
      <c r="E578" s="2"/>
      <c r="F578" s="2"/>
      <c r="G578" s="2"/>
      <c r="H578" s="2"/>
    </row>
    <row r="579" spans="3:8" ht="12">
      <c r="C579" s="2"/>
      <c r="D579" s="2"/>
      <c r="E579" s="2"/>
      <c r="F579" s="2"/>
      <c r="G579" s="2"/>
      <c r="H579" s="2"/>
    </row>
    <row r="580" spans="3:8" ht="12">
      <c r="C580" s="2"/>
      <c r="D580" s="2"/>
      <c r="E580" s="2"/>
      <c r="F580" s="2"/>
      <c r="G580" s="2"/>
      <c r="H580" s="2"/>
    </row>
    <row r="581" spans="3:8" ht="12">
      <c r="C581" s="2"/>
      <c r="D581" s="2"/>
      <c r="E581" s="2"/>
      <c r="F581" s="2"/>
      <c r="G581" s="2"/>
      <c r="H581" s="2"/>
    </row>
    <row r="582" spans="3:8" ht="12">
      <c r="C582" s="2"/>
      <c r="D582" s="2"/>
      <c r="E582" s="2"/>
      <c r="F582" s="2"/>
      <c r="G582" s="2"/>
      <c r="H582" s="2"/>
    </row>
    <row r="583" spans="3:8" ht="12">
      <c r="C583" s="2"/>
      <c r="D583" s="2"/>
      <c r="E583" s="2"/>
      <c r="F583" s="2"/>
      <c r="G583" s="2"/>
      <c r="H583" s="2"/>
    </row>
    <row r="584" spans="3:8" ht="12">
      <c r="C584" s="2"/>
      <c r="D584" s="2"/>
      <c r="E584" s="2"/>
      <c r="F584" s="2"/>
      <c r="G584" s="2"/>
      <c r="H584" s="2"/>
    </row>
    <row r="585" spans="3:8" ht="12">
      <c r="C585" s="2"/>
      <c r="D585" s="2"/>
      <c r="E585" s="2"/>
      <c r="F585" s="2"/>
      <c r="G585" s="2"/>
      <c r="H585" s="2"/>
    </row>
    <row r="586" spans="3:8" ht="12">
      <c r="C586" s="2"/>
      <c r="D586" s="2"/>
      <c r="E586" s="2"/>
      <c r="F586" s="2"/>
      <c r="G586" s="2"/>
      <c r="H586" s="2"/>
    </row>
    <row r="587" spans="3:8" ht="12">
      <c r="C587" s="2"/>
      <c r="D587" s="2"/>
      <c r="E587" s="2"/>
      <c r="F587" s="2"/>
      <c r="G587" s="2"/>
      <c r="H587" s="2"/>
    </row>
    <row r="588" spans="3:8" ht="12">
      <c r="C588" s="2"/>
      <c r="D588" s="2"/>
      <c r="E588" s="2"/>
      <c r="F588" s="2"/>
      <c r="G588" s="2"/>
      <c r="H588" s="2"/>
    </row>
    <row r="589" spans="3:8" ht="12">
      <c r="C589" s="2"/>
      <c r="D589" s="2"/>
      <c r="E589" s="2"/>
      <c r="F589" s="2"/>
      <c r="G589" s="2"/>
      <c r="H589" s="2"/>
    </row>
    <row r="590" spans="3:8" ht="12">
      <c r="C590" s="2"/>
      <c r="D590" s="2"/>
      <c r="E590" s="2"/>
      <c r="F590" s="2"/>
      <c r="G590" s="2"/>
      <c r="H590" s="2"/>
    </row>
    <row r="591" spans="3:8" ht="12">
      <c r="C591" s="2"/>
      <c r="D591" s="2"/>
      <c r="E591" s="2"/>
      <c r="F591" s="2"/>
      <c r="G591" s="2"/>
      <c r="H591" s="2"/>
    </row>
    <row r="592" spans="3:8" ht="12">
      <c r="C592" s="2"/>
      <c r="D592" s="2"/>
      <c r="E592" s="2"/>
      <c r="F592" s="2"/>
      <c r="G592" s="2"/>
      <c r="H592" s="2"/>
    </row>
    <row r="593" spans="3:8" ht="12">
      <c r="C593" s="2"/>
      <c r="D593" s="2"/>
      <c r="E593" s="2"/>
      <c r="F593" s="2"/>
      <c r="G593" s="2"/>
      <c r="H593" s="2"/>
    </row>
    <row r="594" spans="3:8" ht="12">
      <c r="C594" s="2"/>
      <c r="D594" s="2"/>
      <c r="E594" s="2"/>
      <c r="F594" s="2"/>
      <c r="G594" s="2"/>
      <c r="H594" s="2"/>
    </row>
    <row r="595" spans="3:8" ht="12">
      <c r="C595" s="2"/>
      <c r="D595" s="2"/>
      <c r="E595" s="2"/>
      <c r="F595" s="2"/>
      <c r="G595" s="2"/>
      <c r="H595" s="2"/>
    </row>
    <row r="596" spans="3:8" ht="12">
      <c r="C596" s="2"/>
      <c r="D596" s="2"/>
      <c r="E596" s="2"/>
      <c r="F596" s="2"/>
      <c r="G596" s="2"/>
      <c r="H596" s="2"/>
    </row>
    <row r="597" spans="3:8" ht="12">
      <c r="C597" s="2"/>
      <c r="D597" s="2"/>
      <c r="E597" s="2"/>
      <c r="F597" s="2"/>
      <c r="G597" s="2"/>
      <c r="H597" s="2"/>
    </row>
    <row r="598" spans="3:8" ht="12">
      <c r="C598" s="2"/>
      <c r="D598" s="2"/>
      <c r="E598" s="2"/>
      <c r="F598" s="2"/>
      <c r="G598" s="2"/>
      <c r="H598" s="2"/>
    </row>
    <row r="599" spans="3:8" ht="12">
      <c r="C599" s="2"/>
      <c r="D599" s="2"/>
      <c r="E599" s="2"/>
      <c r="F599" s="2"/>
      <c r="G599" s="2"/>
      <c r="H599" s="2"/>
    </row>
    <row r="600" spans="3:8" ht="12">
      <c r="C600" s="2"/>
      <c r="D600" s="2"/>
      <c r="E600" s="2"/>
      <c r="F600" s="2"/>
      <c r="G600" s="2"/>
      <c r="H600" s="2"/>
    </row>
    <row r="601" spans="3:8" ht="12">
      <c r="C601" s="2"/>
      <c r="D601" s="2"/>
      <c r="E601" s="2"/>
      <c r="F601" s="2"/>
      <c r="G601" s="2"/>
      <c r="H601" s="2"/>
    </row>
    <row r="602" spans="3:8" ht="12">
      <c r="C602" s="2"/>
      <c r="D602" s="2"/>
      <c r="E602" s="2"/>
      <c r="F602" s="2"/>
      <c r="G602" s="2"/>
      <c r="H602" s="2"/>
    </row>
    <row r="603" spans="3:8" ht="12">
      <c r="C603" s="2"/>
      <c r="D603" s="2"/>
      <c r="E603" s="2"/>
      <c r="F603" s="2"/>
      <c r="G603" s="2"/>
      <c r="H603" s="2"/>
    </row>
    <row r="604" spans="3:8" ht="12">
      <c r="C604" s="2"/>
      <c r="D604" s="2"/>
      <c r="E604" s="2"/>
      <c r="F604" s="2"/>
      <c r="G604" s="2"/>
      <c r="H604" s="2"/>
    </row>
    <row r="605" spans="3:8" ht="12">
      <c r="C605" s="2"/>
      <c r="D605" s="2"/>
      <c r="E605" s="2"/>
      <c r="F605" s="2"/>
      <c r="G605" s="2"/>
      <c r="H605" s="2"/>
    </row>
    <row r="606" spans="3:8" ht="12">
      <c r="C606" s="2"/>
      <c r="D606" s="2"/>
      <c r="E606" s="2"/>
      <c r="F606" s="2"/>
      <c r="G606" s="2"/>
      <c r="H606" s="2"/>
    </row>
    <row r="607" spans="3:8" ht="12">
      <c r="C607" s="2"/>
      <c r="D607" s="2"/>
      <c r="E607" s="2"/>
      <c r="F607" s="2"/>
      <c r="G607" s="2"/>
      <c r="H607" s="2"/>
    </row>
    <row r="608" spans="3:8" ht="12">
      <c r="C608" s="2"/>
      <c r="D608" s="2"/>
      <c r="E608" s="2"/>
      <c r="F608" s="2"/>
      <c r="G608" s="2"/>
      <c r="H608" s="2"/>
    </row>
    <row r="609" spans="3:8" ht="12">
      <c r="C609" s="2"/>
      <c r="D609" s="2"/>
      <c r="E609" s="2"/>
      <c r="F609" s="2"/>
      <c r="G609" s="2"/>
      <c r="H609" s="2"/>
    </row>
    <row r="610" spans="3:8" ht="12">
      <c r="C610" s="2"/>
      <c r="D610" s="2"/>
      <c r="E610" s="2"/>
      <c r="F610" s="2"/>
      <c r="G610" s="2"/>
      <c r="H610" s="2"/>
    </row>
    <row r="611" spans="3:8" ht="12">
      <c r="C611" s="2"/>
      <c r="D611" s="2"/>
      <c r="E611" s="2"/>
      <c r="F611" s="2"/>
      <c r="G611" s="2"/>
      <c r="H611" s="2"/>
    </row>
    <row r="612" spans="3:8" ht="12">
      <c r="C612" s="2"/>
      <c r="D612" s="2"/>
      <c r="E612" s="2"/>
      <c r="F612" s="2"/>
      <c r="G612" s="2"/>
      <c r="H612" s="2"/>
    </row>
    <row r="613" spans="3:8" ht="12">
      <c r="C613" s="2"/>
      <c r="D613" s="2"/>
      <c r="E613" s="2"/>
      <c r="F613" s="2"/>
      <c r="G613" s="2"/>
      <c r="H613" s="2"/>
    </row>
    <row r="614" spans="3:8" ht="12">
      <c r="C614" s="2"/>
      <c r="D614" s="2"/>
      <c r="E614" s="2"/>
      <c r="F614" s="2"/>
      <c r="G614" s="2"/>
      <c r="H614" s="2"/>
    </row>
    <row r="615" spans="3:8" ht="12">
      <c r="C615" s="2"/>
      <c r="D615" s="2"/>
      <c r="E615" s="2"/>
      <c r="F615" s="2"/>
      <c r="G615" s="2"/>
      <c r="H615" s="2"/>
    </row>
    <row r="616" spans="3:8" ht="12">
      <c r="C616" s="2"/>
      <c r="D616" s="2"/>
      <c r="E616" s="2"/>
      <c r="F616" s="2"/>
      <c r="G616" s="2"/>
      <c r="H616" s="2"/>
    </row>
    <row r="617" spans="3:8" ht="12">
      <c r="C617" s="2"/>
      <c r="D617" s="2"/>
      <c r="E617" s="2"/>
      <c r="F617" s="2"/>
      <c r="G617" s="2"/>
      <c r="H617" s="2"/>
    </row>
    <row r="618" spans="3:8" ht="12">
      <c r="C618" s="2"/>
      <c r="D618" s="2"/>
      <c r="E618" s="2"/>
      <c r="F618" s="2"/>
      <c r="G618" s="2"/>
      <c r="H618" s="2"/>
    </row>
    <row r="619" spans="3:8" ht="12">
      <c r="C619" s="2"/>
      <c r="D619" s="2"/>
      <c r="E619" s="2"/>
      <c r="F619" s="2"/>
      <c r="G619" s="2"/>
      <c r="H619" s="2"/>
    </row>
    <row r="620" spans="3:8" ht="12">
      <c r="C620" s="2"/>
      <c r="D620" s="2"/>
      <c r="E620" s="2"/>
      <c r="F620" s="2"/>
      <c r="G620" s="2"/>
      <c r="H620" s="2"/>
    </row>
    <row r="621" spans="3:8" ht="12">
      <c r="C621" s="2"/>
      <c r="D621" s="2"/>
      <c r="E621" s="2"/>
      <c r="F621" s="2"/>
      <c r="G621" s="2"/>
      <c r="H621" s="2"/>
    </row>
    <row r="622" spans="3:8" ht="12">
      <c r="C622" s="2"/>
      <c r="D622" s="2"/>
      <c r="E622" s="2"/>
      <c r="F622" s="2"/>
      <c r="G622" s="2"/>
      <c r="H622" s="2"/>
    </row>
    <row r="623" spans="3:8" ht="12">
      <c r="C623" s="2"/>
      <c r="D623" s="2"/>
      <c r="E623" s="2"/>
      <c r="F623" s="2"/>
      <c r="G623" s="2"/>
      <c r="H623" s="2"/>
    </row>
    <row r="624" spans="3:8" ht="12">
      <c r="C624" s="2"/>
      <c r="D624" s="2"/>
      <c r="E624" s="2"/>
      <c r="F624" s="2"/>
      <c r="G624" s="2"/>
      <c r="H624" s="2"/>
    </row>
    <row r="625" spans="3:8" ht="12">
      <c r="C625" s="2"/>
      <c r="D625" s="2"/>
      <c r="E625" s="2"/>
      <c r="F625" s="2"/>
      <c r="G625" s="2"/>
      <c r="H625" s="2"/>
    </row>
    <row r="626" spans="3:8" ht="12">
      <c r="C626" s="2"/>
      <c r="D626" s="2"/>
      <c r="E626" s="2"/>
      <c r="F626" s="2"/>
      <c r="G626" s="2"/>
      <c r="H626" s="2"/>
    </row>
    <row r="627" spans="3:8" ht="12">
      <c r="C627" s="2"/>
      <c r="D627" s="2"/>
      <c r="E627" s="2"/>
      <c r="F627" s="2"/>
      <c r="G627" s="2"/>
      <c r="H627" s="2"/>
    </row>
    <row r="628" spans="3:8" ht="12">
      <c r="C628" s="2"/>
      <c r="D628" s="2"/>
      <c r="E628" s="2"/>
      <c r="F628" s="2"/>
      <c r="G628" s="2"/>
      <c r="H628" s="2"/>
    </row>
    <row r="629" spans="3:8" ht="12">
      <c r="C629" s="2"/>
      <c r="D629" s="2"/>
      <c r="E629" s="2"/>
      <c r="F629" s="2"/>
      <c r="G629" s="2"/>
      <c r="H629" s="2"/>
    </row>
    <row r="630" spans="3:8" ht="12">
      <c r="C630" s="2"/>
      <c r="D630" s="2"/>
      <c r="E630" s="2"/>
      <c r="F630" s="2"/>
      <c r="G630" s="2"/>
      <c r="H630" s="2"/>
    </row>
    <row r="631" spans="3:8" ht="12">
      <c r="C631" s="2"/>
      <c r="D631" s="2"/>
      <c r="E631" s="2"/>
      <c r="F631" s="2"/>
      <c r="G631" s="2"/>
      <c r="H631" s="2"/>
    </row>
    <row r="632" spans="3:8" ht="12">
      <c r="C632" s="2"/>
      <c r="D632" s="2"/>
      <c r="E632" s="2"/>
      <c r="F632" s="2"/>
      <c r="G632" s="2"/>
      <c r="H632" s="2"/>
    </row>
    <row r="633" spans="3:8" ht="12">
      <c r="C633" s="2"/>
      <c r="D633" s="2"/>
      <c r="E633" s="2"/>
      <c r="F633" s="2"/>
      <c r="G633" s="2"/>
      <c r="H633" s="2"/>
    </row>
    <row r="634" spans="3:8" ht="12">
      <c r="C634" s="2"/>
      <c r="D634" s="2"/>
      <c r="E634" s="2"/>
      <c r="F634" s="2"/>
      <c r="G634" s="2"/>
      <c r="H634" s="2"/>
    </row>
    <row r="635" spans="3:8" ht="12">
      <c r="C635" s="2"/>
      <c r="D635" s="2"/>
      <c r="E635" s="2"/>
      <c r="F635" s="2"/>
      <c r="G635" s="2"/>
      <c r="H635" s="2"/>
    </row>
    <row r="636" spans="3:8" ht="12">
      <c r="C636" s="2"/>
      <c r="D636" s="2"/>
      <c r="E636" s="2"/>
      <c r="F636" s="2"/>
      <c r="G636" s="2"/>
      <c r="H636" s="2"/>
    </row>
    <row r="637" spans="3:8" ht="12">
      <c r="C637" s="2"/>
      <c r="D637" s="2"/>
      <c r="E637" s="2"/>
      <c r="F637" s="2"/>
      <c r="G637" s="2"/>
      <c r="H637" s="2"/>
    </row>
    <row r="638" spans="3:8" ht="12">
      <c r="C638" s="2"/>
      <c r="D638" s="2"/>
      <c r="E638" s="2"/>
      <c r="F638" s="2"/>
      <c r="G638" s="2"/>
      <c r="H638" s="2"/>
    </row>
    <row r="639" spans="3:8" ht="12">
      <c r="C639" s="2"/>
      <c r="D639" s="2"/>
      <c r="E639" s="2"/>
      <c r="F639" s="2"/>
      <c r="G639" s="2"/>
      <c r="H639" s="2"/>
    </row>
    <row r="640" spans="3:8" ht="12">
      <c r="C640" s="2"/>
      <c r="D640" s="2"/>
      <c r="E640" s="2"/>
      <c r="F640" s="2"/>
      <c r="G640" s="2"/>
      <c r="H640" s="2"/>
    </row>
    <row r="641" spans="3:8" ht="12">
      <c r="C641" s="2"/>
      <c r="D641" s="2"/>
      <c r="E641" s="2"/>
      <c r="F641" s="2"/>
      <c r="G641" s="2"/>
      <c r="H641" s="2"/>
    </row>
    <row r="642" spans="3:8" ht="12">
      <c r="C642" s="2"/>
      <c r="D642" s="2"/>
      <c r="E642" s="2"/>
      <c r="F642" s="2"/>
      <c r="G642" s="2"/>
      <c r="H642" s="2"/>
    </row>
    <row r="643" spans="3:8" ht="12">
      <c r="C643" s="2"/>
      <c r="D643" s="2"/>
      <c r="E643" s="2"/>
      <c r="F643" s="2"/>
      <c r="G643" s="2"/>
      <c r="H643" s="2"/>
    </row>
    <row r="644" spans="3:8" ht="12">
      <c r="C644" s="2"/>
      <c r="D644" s="2"/>
      <c r="E644" s="2"/>
      <c r="F644" s="2"/>
      <c r="G644" s="2"/>
      <c r="H644" s="2"/>
    </row>
    <row r="645" spans="3:8" ht="12">
      <c r="C645" s="2"/>
      <c r="D645" s="2"/>
      <c r="E645" s="2"/>
      <c r="F645" s="2"/>
      <c r="G645" s="2"/>
      <c r="H645" s="2"/>
    </row>
    <row r="646" spans="3:8" ht="12">
      <c r="C646" s="2"/>
      <c r="D646" s="2"/>
      <c r="E646" s="2"/>
      <c r="F646" s="2"/>
      <c r="G646" s="2"/>
      <c r="H646" s="2"/>
    </row>
    <row r="647" spans="3:8" ht="12">
      <c r="C647" s="2"/>
      <c r="D647" s="2"/>
      <c r="E647" s="2"/>
      <c r="F647" s="2"/>
      <c r="G647" s="2"/>
      <c r="H647" s="2"/>
    </row>
    <row r="648" spans="3:8" ht="12">
      <c r="C648" s="2"/>
      <c r="D648" s="2"/>
      <c r="E648" s="2"/>
      <c r="F648" s="2"/>
      <c r="G648" s="2"/>
      <c r="H648" s="2"/>
    </row>
    <row r="649" spans="3:8" ht="12">
      <c r="C649" s="2"/>
      <c r="D649" s="2"/>
      <c r="E649" s="2"/>
      <c r="F649" s="2"/>
      <c r="G649" s="2"/>
      <c r="H649" s="2"/>
    </row>
    <row r="650" spans="3:8" ht="12">
      <c r="C650" s="2"/>
      <c r="D650" s="2"/>
      <c r="E650" s="2"/>
      <c r="F650" s="2"/>
      <c r="G650" s="2"/>
      <c r="H650" s="2"/>
    </row>
    <row r="651" spans="3:8" ht="12">
      <c r="C651" s="2"/>
      <c r="D651" s="2"/>
      <c r="E651" s="2"/>
      <c r="F651" s="2"/>
      <c r="G651" s="2"/>
      <c r="H651" s="2"/>
    </row>
    <row r="652" spans="3:8" ht="12">
      <c r="C652" s="2"/>
      <c r="D652" s="2"/>
      <c r="E652" s="2"/>
      <c r="F652" s="2"/>
      <c r="G652" s="2"/>
      <c r="H652" s="2"/>
    </row>
    <row r="653" spans="3:8" ht="12">
      <c r="C653" s="2"/>
      <c r="D653" s="2"/>
      <c r="E653" s="2"/>
      <c r="F653" s="2"/>
      <c r="G653" s="2"/>
      <c r="H653" s="2"/>
    </row>
    <row r="654" spans="3:8" ht="12">
      <c r="C654" s="2"/>
      <c r="D654" s="2"/>
      <c r="E654" s="2"/>
      <c r="F654" s="2"/>
      <c r="G654" s="2"/>
      <c r="H654" s="2"/>
    </row>
    <row r="655" spans="3:8" ht="12">
      <c r="C655" s="2"/>
      <c r="D655" s="2"/>
      <c r="E655" s="2"/>
      <c r="F655" s="2"/>
      <c r="G655" s="2"/>
      <c r="H655" s="2"/>
    </row>
    <row r="656" spans="3:8" ht="12">
      <c r="C656" s="2"/>
      <c r="D656" s="2"/>
      <c r="E656" s="2"/>
      <c r="F656" s="2"/>
      <c r="G656" s="2"/>
      <c r="H656" s="2"/>
    </row>
    <row r="657" spans="3:8" ht="12">
      <c r="C657" s="2"/>
      <c r="D657" s="2"/>
      <c r="E657" s="2"/>
      <c r="F657" s="2"/>
      <c r="G657" s="2"/>
      <c r="H657" s="2"/>
    </row>
    <row r="658" spans="3:8" ht="12">
      <c r="C658" s="2"/>
      <c r="D658" s="2"/>
      <c r="E658" s="2"/>
      <c r="F658" s="2"/>
      <c r="G658" s="2"/>
      <c r="H658" s="2"/>
    </row>
    <row r="659" spans="3:8" ht="12">
      <c r="C659" s="2"/>
      <c r="D659" s="2"/>
      <c r="E659" s="2"/>
      <c r="F659" s="2"/>
      <c r="G659" s="2"/>
      <c r="H659" s="2"/>
    </row>
    <row r="660" spans="3:8" ht="12">
      <c r="C660" s="2"/>
      <c r="D660" s="2"/>
      <c r="E660" s="2"/>
      <c r="F660" s="2"/>
      <c r="G660" s="2"/>
      <c r="H660" s="2"/>
    </row>
    <row r="661" spans="3:8" ht="12">
      <c r="C661" s="2"/>
      <c r="D661" s="2"/>
      <c r="E661" s="2"/>
      <c r="F661" s="2"/>
      <c r="G661" s="2"/>
      <c r="H661" s="2"/>
    </row>
    <row r="662" spans="3:8" ht="12">
      <c r="C662" s="2"/>
      <c r="D662" s="2"/>
      <c r="E662" s="2"/>
      <c r="F662" s="2"/>
      <c r="G662" s="2"/>
      <c r="H662" s="2"/>
    </row>
    <row r="663" spans="3:8" ht="12">
      <c r="C663" s="2"/>
      <c r="D663" s="2"/>
      <c r="E663" s="2"/>
      <c r="F663" s="2"/>
      <c r="G663" s="2"/>
      <c r="H663" s="2"/>
    </row>
    <row r="664" spans="3:8" ht="12">
      <c r="C664" s="2"/>
      <c r="D664" s="2"/>
      <c r="E664" s="2"/>
      <c r="F664" s="2"/>
      <c r="G664" s="2"/>
      <c r="H664" s="2"/>
    </row>
    <row r="665" spans="3:8" ht="12">
      <c r="C665" s="2"/>
      <c r="D665" s="2"/>
      <c r="E665" s="2"/>
      <c r="F665" s="2"/>
      <c r="G665" s="2"/>
      <c r="H665" s="2"/>
    </row>
    <row r="666" spans="3:8" ht="12">
      <c r="C666" s="2"/>
      <c r="D666" s="2"/>
      <c r="E666" s="2"/>
      <c r="F666" s="2"/>
      <c r="G666" s="2"/>
      <c r="H666" s="2"/>
    </row>
    <row r="667" spans="3:8" ht="12">
      <c r="C667" s="2"/>
      <c r="D667" s="2"/>
      <c r="E667" s="2"/>
      <c r="F667" s="2"/>
      <c r="G667" s="2"/>
      <c r="H667" s="2"/>
    </row>
    <row r="668" spans="3:8" ht="12">
      <c r="C668" s="2"/>
      <c r="D668" s="2"/>
      <c r="E668" s="2"/>
      <c r="F668" s="2"/>
      <c r="G668" s="2"/>
      <c r="H668" s="2"/>
    </row>
    <row r="669" spans="3:8" ht="12">
      <c r="C669" s="2"/>
      <c r="D669" s="2"/>
      <c r="E669" s="2"/>
      <c r="F669" s="2"/>
      <c r="G669" s="2"/>
      <c r="H669" s="2"/>
    </row>
    <row r="670" spans="3:8" ht="12">
      <c r="C670" s="2"/>
      <c r="D670" s="2"/>
      <c r="E670" s="2"/>
      <c r="F670" s="2"/>
      <c r="G670" s="2"/>
      <c r="H670" s="2"/>
    </row>
    <row r="671" spans="3:8" ht="12">
      <c r="C671" s="2"/>
      <c r="D671" s="2"/>
      <c r="E671" s="2"/>
      <c r="F671" s="2"/>
      <c r="G671" s="2"/>
      <c r="H671" s="2"/>
    </row>
    <row r="672" spans="3:8" ht="12">
      <c r="C672" s="2"/>
      <c r="D672" s="2"/>
      <c r="E672" s="2"/>
      <c r="F672" s="2"/>
      <c r="G672" s="2"/>
      <c r="H672" s="2"/>
    </row>
    <row r="673" spans="3:8" ht="12">
      <c r="C673" s="2"/>
      <c r="D673" s="2"/>
      <c r="E673" s="2"/>
      <c r="F673" s="2"/>
      <c r="G673" s="2"/>
      <c r="H673" s="2"/>
    </row>
    <row r="674" spans="3:8" ht="12">
      <c r="C674" s="2"/>
      <c r="D674" s="2"/>
      <c r="E674" s="2"/>
      <c r="F674" s="2"/>
      <c r="G674" s="2"/>
      <c r="H674" s="2"/>
    </row>
    <row r="675" spans="3:8" ht="12">
      <c r="C675" s="2"/>
      <c r="D675" s="2"/>
      <c r="E675" s="2"/>
      <c r="F675" s="2"/>
      <c r="G675" s="2"/>
      <c r="H675" s="2"/>
    </row>
    <row r="676" spans="3:8" ht="12">
      <c r="C676" s="2"/>
      <c r="D676" s="2"/>
      <c r="E676" s="2"/>
      <c r="F676" s="2"/>
      <c r="G676" s="2"/>
      <c r="H676" s="2"/>
    </row>
    <row r="677" spans="3:8" ht="12">
      <c r="C677" s="2"/>
      <c r="D677" s="2"/>
      <c r="E677" s="2"/>
      <c r="F677" s="2"/>
      <c r="G677" s="2"/>
      <c r="H677" s="2"/>
    </row>
    <row r="678" spans="3:8" ht="12">
      <c r="C678" s="2"/>
      <c r="D678" s="2"/>
      <c r="E678" s="2"/>
      <c r="F678" s="2"/>
      <c r="G678" s="2"/>
      <c r="H678" s="2"/>
    </row>
    <row r="679" spans="3:8" ht="12">
      <c r="C679" s="2"/>
      <c r="D679" s="2"/>
      <c r="E679" s="2"/>
      <c r="F679" s="2"/>
      <c r="G679" s="2"/>
      <c r="H679" s="2"/>
    </row>
    <row r="680" spans="3:8" ht="12">
      <c r="C680" s="2"/>
      <c r="D680" s="2"/>
      <c r="E680" s="2"/>
      <c r="F680" s="2"/>
      <c r="G680" s="2"/>
      <c r="H680" s="2"/>
    </row>
    <row r="681" spans="3:8" ht="12">
      <c r="C681" s="2"/>
      <c r="D681" s="2"/>
      <c r="E681" s="2"/>
      <c r="F681" s="2"/>
      <c r="G681" s="2"/>
      <c r="H681" s="2"/>
    </row>
    <row r="682" spans="3:8" ht="12">
      <c r="C682" s="2"/>
      <c r="D682" s="2"/>
      <c r="E682" s="2"/>
      <c r="F682" s="2"/>
      <c r="G682" s="2"/>
      <c r="H682" s="2"/>
    </row>
    <row r="683" spans="3:8" ht="12">
      <c r="C683" s="2"/>
      <c r="D683" s="2"/>
      <c r="E683" s="2"/>
      <c r="F683" s="2"/>
      <c r="G683" s="2"/>
      <c r="H683" s="2"/>
    </row>
    <row r="684" spans="3:8" ht="12">
      <c r="C684" s="2"/>
      <c r="D684" s="2"/>
      <c r="E684" s="2"/>
      <c r="F684" s="2"/>
      <c r="G684" s="2"/>
      <c r="H684" s="2"/>
    </row>
    <row r="685" spans="3:8" ht="12">
      <c r="C685" s="2"/>
      <c r="D685" s="2"/>
      <c r="E685" s="2"/>
      <c r="F685" s="2"/>
      <c r="G685" s="2"/>
      <c r="H685" s="2"/>
    </row>
    <row r="686" spans="3:8" ht="12">
      <c r="C686" s="2"/>
      <c r="D686" s="2"/>
      <c r="E686" s="2"/>
      <c r="F686" s="2"/>
      <c r="G686" s="2"/>
      <c r="H686" s="2"/>
    </row>
    <row r="687" spans="3:8" ht="12">
      <c r="C687" s="2"/>
      <c r="D687" s="2"/>
      <c r="E687" s="2"/>
      <c r="F687" s="2"/>
      <c r="G687" s="2"/>
      <c r="H687" s="2"/>
    </row>
    <row r="688" spans="3:8" ht="12">
      <c r="C688" s="2"/>
      <c r="D688" s="2"/>
      <c r="E688" s="2"/>
      <c r="F688" s="2"/>
      <c r="G688" s="2"/>
      <c r="H688" s="2"/>
    </row>
    <row r="689" spans="3:8" ht="12">
      <c r="C689" s="2"/>
      <c r="D689" s="2"/>
      <c r="E689" s="2"/>
      <c r="F689" s="2"/>
      <c r="G689" s="2"/>
      <c r="H689" s="2"/>
    </row>
    <row r="690" spans="3:8" ht="12">
      <c r="C690" s="2"/>
      <c r="D690" s="2"/>
      <c r="E690" s="2"/>
      <c r="F690" s="2"/>
      <c r="G690" s="2"/>
      <c r="H690" s="2"/>
    </row>
    <row r="691" spans="3:8" ht="12">
      <c r="C691" s="2"/>
      <c r="D691" s="2"/>
      <c r="E691" s="2"/>
      <c r="F691" s="2"/>
      <c r="G691" s="2"/>
      <c r="H691" s="2"/>
    </row>
    <row r="692" spans="3:8" ht="12">
      <c r="C692" s="2"/>
      <c r="D692" s="2"/>
      <c r="E692" s="2"/>
      <c r="F692" s="2"/>
      <c r="G692" s="2"/>
      <c r="H692" s="2"/>
    </row>
    <row r="693" spans="3:8" ht="12">
      <c r="C693" s="2"/>
      <c r="D693" s="2"/>
      <c r="E693" s="2"/>
      <c r="F693" s="2"/>
      <c r="G693" s="2"/>
      <c r="H693" s="2"/>
    </row>
    <row r="694" spans="3:8" ht="12">
      <c r="C694" s="2"/>
      <c r="D694" s="2"/>
      <c r="E694" s="2"/>
      <c r="F694" s="2"/>
      <c r="G694" s="2"/>
      <c r="H694" s="2"/>
    </row>
    <row r="695" spans="3:8" ht="12">
      <c r="C695" s="2"/>
      <c r="D695" s="2"/>
      <c r="E695" s="2"/>
      <c r="F695" s="2"/>
      <c r="G695" s="2"/>
      <c r="H695" s="2"/>
    </row>
    <row r="696" spans="3:8" ht="12">
      <c r="C696" s="2"/>
      <c r="D696" s="2"/>
      <c r="E696" s="2"/>
      <c r="F696" s="2"/>
      <c r="G696" s="2"/>
      <c r="H696" s="2"/>
    </row>
    <row r="697" spans="3:8" ht="12">
      <c r="C697" s="2"/>
      <c r="D697" s="2"/>
      <c r="E697" s="2"/>
      <c r="F697" s="2"/>
      <c r="G697" s="2"/>
      <c r="H697" s="2"/>
    </row>
    <row r="698" spans="3:8" ht="12">
      <c r="C698" s="2"/>
      <c r="D698" s="2"/>
      <c r="E698" s="2"/>
      <c r="F698" s="2"/>
      <c r="G698" s="2"/>
      <c r="H698" s="2"/>
    </row>
    <row r="699" spans="3:8" ht="12">
      <c r="C699" s="2"/>
      <c r="D699" s="2"/>
      <c r="E699" s="2"/>
      <c r="F699" s="2"/>
      <c r="G699" s="2"/>
      <c r="H699" s="2"/>
    </row>
    <row r="700" spans="3:8" ht="12">
      <c r="C700" s="2"/>
      <c r="D700" s="2"/>
      <c r="E700" s="2"/>
      <c r="F700" s="2"/>
      <c r="G700" s="2"/>
      <c r="H700" s="2"/>
    </row>
    <row r="701" spans="3:8" ht="12">
      <c r="C701" s="2"/>
      <c r="D701" s="2"/>
      <c r="E701" s="2"/>
      <c r="F701" s="2"/>
      <c r="G701" s="2"/>
      <c r="H701" s="2"/>
    </row>
    <row r="702" spans="3:8" ht="12">
      <c r="C702" s="2"/>
      <c r="D702" s="2"/>
      <c r="E702" s="2"/>
      <c r="F702" s="2"/>
      <c r="G702" s="2"/>
      <c r="H702" s="2"/>
    </row>
    <row r="703" spans="3:8" ht="12">
      <c r="C703" s="2"/>
      <c r="D703" s="2"/>
      <c r="E703" s="2"/>
      <c r="F703" s="2"/>
      <c r="G703" s="2"/>
      <c r="H703" s="2"/>
    </row>
    <row r="704" spans="3:8" ht="12">
      <c r="C704" s="2"/>
      <c r="D704" s="2"/>
      <c r="E704" s="2"/>
      <c r="F704" s="2"/>
      <c r="G704" s="2"/>
      <c r="H704" s="2"/>
    </row>
    <row r="705" spans="3:8" ht="12">
      <c r="C705" s="2"/>
      <c r="D705" s="2"/>
      <c r="E705" s="2"/>
      <c r="F705" s="2"/>
      <c r="G705" s="2"/>
      <c r="H705" s="2"/>
    </row>
    <row r="706" spans="3:8" ht="12">
      <c r="C706" s="2"/>
      <c r="D706" s="2"/>
      <c r="E706" s="2"/>
      <c r="F706" s="2"/>
      <c r="G706" s="2"/>
      <c r="H706" s="2"/>
    </row>
    <row r="707" spans="3:8" ht="12">
      <c r="C707" s="2"/>
      <c r="D707" s="2"/>
      <c r="E707" s="2"/>
      <c r="F707" s="2"/>
      <c r="G707" s="2"/>
      <c r="H707" s="2"/>
    </row>
    <row r="708" spans="3:8" ht="12">
      <c r="C708" s="2"/>
      <c r="D708" s="2"/>
      <c r="E708" s="2"/>
      <c r="F708" s="2"/>
      <c r="G708" s="2"/>
      <c r="H708" s="2"/>
    </row>
    <row r="709" spans="3:8" ht="12">
      <c r="C709" s="2"/>
      <c r="D709" s="2"/>
      <c r="E709" s="2"/>
      <c r="F709" s="2"/>
      <c r="G709" s="2"/>
      <c r="H709" s="2"/>
    </row>
    <row r="710" spans="3:8" ht="12">
      <c r="C710" s="2"/>
      <c r="D710" s="2"/>
      <c r="E710" s="2"/>
      <c r="F710" s="2"/>
      <c r="G710" s="2"/>
      <c r="H710" s="2"/>
    </row>
    <row r="711" spans="3:8" ht="12">
      <c r="C711" s="2"/>
      <c r="D711" s="2"/>
      <c r="E711" s="2"/>
      <c r="F711" s="2"/>
      <c r="G711" s="2"/>
      <c r="H711" s="2"/>
    </row>
    <row r="712" spans="3:8" ht="12">
      <c r="C712" s="2"/>
      <c r="D712" s="2"/>
      <c r="E712" s="2"/>
      <c r="F712" s="2"/>
      <c r="G712" s="2"/>
      <c r="H712" s="2"/>
    </row>
    <row r="713" spans="3:8" ht="12">
      <c r="C713" s="2"/>
      <c r="D713" s="2"/>
      <c r="E713" s="2"/>
      <c r="F713" s="2"/>
      <c r="G713" s="2"/>
      <c r="H713" s="2"/>
    </row>
    <row r="714" spans="3:8" ht="12">
      <c r="C714" s="2"/>
      <c r="D714" s="2"/>
      <c r="E714" s="2"/>
      <c r="F714" s="2"/>
      <c r="G714" s="2"/>
      <c r="H714" s="2"/>
    </row>
    <row r="715" spans="3:8" ht="12">
      <c r="C715" s="2"/>
      <c r="D715" s="2"/>
      <c r="E715" s="2"/>
      <c r="F715" s="2"/>
      <c r="G715" s="2"/>
      <c r="H715" s="2"/>
    </row>
    <row r="716" spans="3:8" ht="12">
      <c r="C716" s="2"/>
      <c r="D716" s="2"/>
      <c r="E716" s="2"/>
      <c r="F716" s="2"/>
      <c r="G716" s="2"/>
      <c r="H716" s="2"/>
    </row>
    <row r="717" spans="3:8" ht="12">
      <c r="C717" s="2"/>
      <c r="D717" s="2"/>
      <c r="E717" s="2"/>
      <c r="F717" s="2"/>
      <c r="G717" s="2"/>
      <c r="H717" s="2"/>
    </row>
    <row r="718" spans="3:8" ht="12">
      <c r="C718" s="2"/>
      <c r="D718" s="2"/>
      <c r="E718" s="2"/>
      <c r="F718" s="2"/>
      <c r="G718" s="2"/>
      <c r="H718" s="2"/>
    </row>
    <row r="719" spans="3:8" ht="12">
      <c r="C719" s="2"/>
      <c r="D719" s="2"/>
      <c r="E719" s="2"/>
      <c r="F719" s="2"/>
      <c r="G719" s="2"/>
      <c r="H719" s="2"/>
    </row>
    <row r="720" spans="3:8" ht="12">
      <c r="C720" s="2"/>
      <c r="D720" s="2"/>
      <c r="E720" s="2"/>
      <c r="F720" s="2"/>
      <c r="G720" s="2"/>
      <c r="H720" s="2"/>
    </row>
    <row r="721" spans="3:8" ht="12">
      <c r="C721" s="2"/>
      <c r="D721" s="2"/>
      <c r="E721" s="2"/>
      <c r="F721" s="2"/>
      <c r="G721" s="2"/>
      <c r="H721" s="2"/>
    </row>
    <row r="722" spans="3:8" ht="12">
      <c r="C722" s="2"/>
      <c r="D722" s="2"/>
      <c r="E722" s="2"/>
      <c r="F722" s="2"/>
      <c r="G722" s="2"/>
      <c r="H722" s="2"/>
    </row>
    <row r="723" spans="3:8" ht="12">
      <c r="C723" s="2"/>
      <c r="D723" s="2"/>
      <c r="E723" s="2"/>
      <c r="F723" s="2"/>
      <c r="G723" s="2"/>
      <c r="H723" s="2"/>
    </row>
    <row r="724" spans="3:8" ht="12">
      <c r="C724" s="2"/>
      <c r="D724" s="2"/>
      <c r="E724" s="2"/>
      <c r="F724" s="2"/>
      <c r="G724" s="2"/>
      <c r="H724" s="2"/>
    </row>
    <row r="725" spans="3:8" ht="12">
      <c r="C725" s="2"/>
      <c r="D725" s="2"/>
      <c r="E725" s="2"/>
      <c r="F725" s="2"/>
      <c r="G725" s="2"/>
      <c r="H725" s="2"/>
    </row>
    <row r="726" spans="3:8" ht="12">
      <c r="C726" s="2"/>
      <c r="D726" s="2"/>
      <c r="E726" s="2"/>
      <c r="F726" s="2"/>
      <c r="G726" s="2"/>
      <c r="H726" s="2"/>
    </row>
    <row r="727" spans="3:8" ht="12">
      <c r="C727" s="2"/>
      <c r="D727" s="2"/>
      <c r="E727" s="2"/>
      <c r="F727" s="2"/>
      <c r="G727" s="2"/>
      <c r="H727" s="2"/>
    </row>
    <row r="728" spans="3:8" ht="12">
      <c r="C728" s="2"/>
      <c r="D728" s="2"/>
      <c r="E728" s="2"/>
      <c r="F728" s="2"/>
      <c r="G728" s="2"/>
      <c r="H728" s="2"/>
    </row>
    <row r="729" spans="3:8" ht="12">
      <c r="C729" s="2"/>
      <c r="D729" s="2"/>
      <c r="E729" s="2"/>
      <c r="F729" s="2"/>
      <c r="G729" s="2"/>
      <c r="H729" s="2"/>
    </row>
    <row r="730" spans="3:8" ht="12">
      <c r="C730" s="2"/>
      <c r="D730" s="2"/>
      <c r="E730" s="2"/>
      <c r="F730" s="2"/>
      <c r="G730" s="2"/>
      <c r="H730" s="2"/>
    </row>
    <row r="731" spans="3:8" ht="12">
      <c r="C731" s="2"/>
      <c r="D731" s="2"/>
      <c r="E731" s="2"/>
      <c r="F731" s="2"/>
      <c r="G731" s="2"/>
      <c r="H731" s="2"/>
    </row>
    <row r="732" spans="3:8" ht="12">
      <c r="C732" s="2"/>
      <c r="D732" s="2"/>
      <c r="E732" s="2"/>
      <c r="F732" s="2"/>
      <c r="G732" s="2"/>
      <c r="H732" s="2"/>
    </row>
    <row r="733" spans="3:8" ht="12">
      <c r="C733" s="2"/>
      <c r="D733" s="2"/>
      <c r="E733" s="2"/>
      <c r="F733" s="2"/>
      <c r="G733" s="2"/>
      <c r="H733" s="2"/>
    </row>
    <row r="734" spans="3:8" ht="12">
      <c r="C734" s="2"/>
      <c r="D734" s="2"/>
      <c r="E734" s="2"/>
      <c r="F734" s="2"/>
      <c r="G734" s="2"/>
      <c r="H734" s="2"/>
    </row>
    <row r="735" spans="3:8" ht="12">
      <c r="C735" s="2"/>
      <c r="D735" s="2"/>
      <c r="E735" s="2"/>
      <c r="F735" s="2"/>
      <c r="G735" s="2"/>
      <c r="H735" s="2"/>
    </row>
    <row r="736" spans="3:8" ht="12">
      <c r="C736" s="2"/>
      <c r="D736" s="2"/>
      <c r="E736" s="2"/>
      <c r="F736" s="2"/>
      <c r="G736" s="2"/>
      <c r="H736" s="2"/>
    </row>
    <row r="737" spans="3:8" ht="12">
      <c r="C737" s="2"/>
      <c r="D737" s="2"/>
      <c r="E737" s="2"/>
      <c r="F737" s="2"/>
      <c r="G737" s="2"/>
      <c r="H737" s="2"/>
    </row>
    <row r="738" spans="3:8" ht="12">
      <c r="C738" s="2"/>
      <c r="D738" s="2"/>
      <c r="E738" s="2"/>
      <c r="F738" s="2"/>
      <c r="G738" s="2"/>
      <c r="H738" s="2"/>
    </row>
    <row r="739" spans="3:8" ht="12">
      <c r="C739" s="2"/>
      <c r="D739" s="2"/>
      <c r="E739" s="2"/>
      <c r="F739" s="2"/>
      <c r="G739" s="2"/>
      <c r="H739" s="2"/>
    </row>
    <row r="740" spans="3:8" ht="12">
      <c r="C740" s="2"/>
      <c r="D740" s="2"/>
      <c r="E740" s="2"/>
      <c r="F740" s="2"/>
      <c r="G740" s="2"/>
      <c r="H740" s="2"/>
    </row>
    <row r="741" spans="3:8" ht="12">
      <c r="C741" s="2"/>
      <c r="D741" s="2"/>
      <c r="E741" s="2"/>
      <c r="F741" s="2"/>
      <c r="G741" s="2"/>
      <c r="H741" s="2"/>
    </row>
    <row r="742" spans="3:8" ht="12">
      <c r="C742" s="2"/>
      <c r="D742" s="2"/>
      <c r="E742" s="2"/>
      <c r="F742" s="2"/>
      <c r="G742" s="2"/>
      <c r="H742" s="2"/>
    </row>
    <row r="743" spans="3:8" ht="12">
      <c r="C743" s="2"/>
      <c r="D743" s="2"/>
      <c r="E743" s="2"/>
      <c r="F743" s="2"/>
      <c r="G743" s="2"/>
      <c r="H743" s="2"/>
    </row>
    <row r="744" spans="3:8" ht="12">
      <c r="C744" s="2"/>
      <c r="D744" s="2"/>
      <c r="E744" s="2"/>
      <c r="F744" s="2"/>
      <c r="G744" s="2"/>
      <c r="H744" s="2"/>
    </row>
    <row r="745" spans="3:8" ht="12">
      <c r="C745" s="2"/>
      <c r="D745" s="2"/>
      <c r="E745" s="2"/>
      <c r="F745" s="2"/>
      <c r="G745" s="2"/>
      <c r="H745" s="2"/>
    </row>
    <row r="746" spans="3:8" ht="12">
      <c r="C746" s="2"/>
      <c r="D746" s="2"/>
      <c r="E746" s="2"/>
      <c r="F746" s="2"/>
      <c r="G746" s="2"/>
      <c r="H746" s="2"/>
    </row>
    <row r="747" spans="3:8" ht="12">
      <c r="C747" s="2"/>
      <c r="D747" s="2"/>
      <c r="E747" s="2"/>
      <c r="F747" s="2"/>
      <c r="G747" s="2"/>
      <c r="H747" s="2"/>
    </row>
    <row r="748" spans="3:8" ht="12">
      <c r="C748" s="2"/>
      <c r="D748" s="2"/>
      <c r="E748" s="2"/>
      <c r="F748" s="2"/>
      <c r="G748" s="2"/>
      <c r="H748" s="2"/>
    </row>
    <row r="749" spans="3:8" ht="12">
      <c r="C749" s="2"/>
      <c r="D749" s="2"/>
      <c r="E749" s="2"/>
      <c r="F749" s="2"/>
      <c r="G749" s="2"/>
      <c r="H749" s="2"/>
    </row>
    <row r="750" spans="3:8" ht="12">
      <c r="C750" s="2"/>
      <c r="D750" s="2"/>
      <c r="E750" s="2"/>
      <c r="F750" s="2"/>
      <c r="G750" s="2"/>
      <c r="H750" s="2"/>
    </row>
    <row r="751" spans="3:8" ht="12">
      <c r="C751" s="2"/>
      <c r="D751" s="2"/>
      <c r="E751" s="2"/>
      <c r="F751" s="2"/>
      <c r="G751" s="2"/>
      <c r="H751" s="2"/>
    </row>
    <row r="752" spans="3:8" ht="12">
      <c r="C752" s="2"/>
      <c r="D752" s="2"/>
      <c r="E752" s="2"/>
      <c r="F752" s="2"/>
      <c r="G752" s="2"/>
      <c r="H752" s="2"/>
    </row>
    <row r="753" spans="3:8" ht="12">
      <c r="C753" s="2"/>
      <c r="D753" s="2"/>
      <c r="E753" s="2"/>
      <c r="F753" s="2"/>
      <c r="G753" s="2"/>
      <c r="H753" s="2"/>
    </row>
    <row r="754" spans="3:8" ht="12">
      <c r="C754" s="2"/>
      <c r="D754" s="2"/>
      <c r="E754" s="2"/>
      <c r="F754" s="2"/>
      <c r="G754" s="2"/>
      <c r="H754" s="2"/>
    </row>
    <row r="755" spans="3:8" ht="12">
      <c r="C755" s="2"/>
      <c r="D755" s="2"/>
      <c r="E755" s="2"/>
      <c r="F755" s="2"/>
      <c r="G755" s="2"/>
      <c r="H755" s="2"/>
    </row>
    <row r="756" spans="3:8" ht="12">
      <c r="C756" s="2"/>
      <c r="D756" s="2"/>
      <c r="E756" s="2"/>
      <c r="F756" s="2"/>
      <c r="G756" s="2"/>
      <c r="H756" s="2"/>
    </row>
    <row r="757" spans="3:8" ht="12">
      <c r="C757" s="2"/>
      <c r="D757" s="2"/>
      <c r="E757" s="2"/>
      <c r="F757" s="2"/>
      <c r="G757" s="2"/>
      <c r="H757" s="2"/>
    </row>
    <row r="758" spans="3:8" ht="12">
      <c r="C758" s="2"/>
      <c r="D758" s="2"/>
      <c r="E758" s="2"/>
      <c r="F758" s="2"/>
      <c r="G758" s="2"/>
      <c r="H758" s="2"/>
    </row>
    <row r="759" spans="3:8" ht="12">
      <c r="C759" s="2"/>
      <c r="D759" s="2"/>
      <c r="E759" s="2"/>
      <c r="F759" s="2"/>
      <c r="G759" s="2"/>
      <c r="H759" s="2"/>
    </row>
    <row r="760" spans="3:8" ht="12">
      <c r="C760" s="2"/>
      <c r="D760" s="2"/>
      <c r="E760" s="2"/>
      <c r="F760" s="2"/>
      <c r="G760" s="2"/>
      <c r="H760" s="2"/>
    </row>
    <row r="761" spans="3:8" ht="12">
      <c r="C761" s="2"/>
      <c r="D761" s="2"/>
      <c r="E761" s="2"/>
      <c r="F761" s="2"/>
      <c r="G761" s="2"/>
      <c r="H761" s="2"/>
    </row>
    <row r="762" spans="3:8" ht="12">
      <c r="C762" s="2"/>
      <c r="D762" s="2"/>
      <c r="E762" s="2"/>
      <c r="F762" s="2"/>
      <c r="G762" s="2"/>
      <c r="H762" s="2"/>
    </row>
    <row r="763" spans="3:8" ht="12">
      <c r="C763" s="2"/>
      <c r="D763" s="2"/>
      <c r="E763" s="2"/>
      <c r="F763" s="2"/>
      <c r="G763" s="2"/>
      <c r="H763" s="2"/>
    </row>
    <row r="764" spans="3:8" ht="12">
      <c r="C764" s="2"/>
      <c r="D764" s="2"/>
      <c r="E764" s="2"/>
      <c r="F764" s="2"/>
      <c r="G764" s="2"/>
      <c r="H764" s="2"/>
    </row>
    <row r="765" spans="3:8" ht="12">
      <c r="C765" s="2"/>
      <c r="D765" s="2"/>
      <c r="E765" s="2"/>
      <c r="F765" s="2"/>
      <c r="G765" s="2"/>
      <c r="H765" s="2"/>
    </row>
    <row r="766" spans="3:8" ht="12">
      <c r="C766" s="2"/>
      <c r="D766" s="2"/>
      <c r="E766" s="2"/>
      <c r="F766" s="2"/>
      <c r="G766" s="2"/>
      <c r="H766" s="2"/>
    </row>
    <row r="767" spans="3:8" ht="12">
      <c r="C767" s="2"/>
      <c r="D767" s="2"/>
      <c r="E767" s="2"/>
      <c r="F767" s="2"/>
      <c r="G767" s="2"/>
      <c r="H767" s="2"/>
    </row>
    <row r="768" spans="3:8" ht="12">
      <c r="C768" s="2"/>
      <c r="D768" s="2"/>
      <c r="E768" s="2"/>
      <c r="F768" s="2"/>
      <c r="G768" s="2"/>
      <c r="H768" s="2"/>
    </row>
    <row r="769" spans="3:8" ht="12">
      <c r="C769" s="2"/>
      <c r="D769" s="2"/>
      <c r="E769" s="2"/>
      <c r="F769" s="2"/>
      <c r="G769" s="2"/>
      <c r="H769" s="2"/>
    </row>
    <row r="770" spans="3:8" ht="12">
      <c r="C770" s="2"/>
      <c r="D770" s="2"/>
      <c r="E770" s="2"/>
      <c r="F770" s="2"/>
      <c r="G770" s="2"/>
      <c r="H770" s="2"/>
    </row>
    <row r="771" spans="3:8" ht="12">
      <c r="C771" s="2"/>
      <c r="D771" s="2"/>
      <c r="E771" s="2"/>
      <c r="F771" s="2"/>
      <c r="G771" s="2"/>
      <c r="H771" s="2"/>
    </row>
    <row r="772" spans="3:8" ht="12">
      <c r="C772" s="2"/>
      <c r="D772" s="2"/>
      <c r="E772" s="2"/>
      <c r="F772" s="2"/>
      <c r="G772" s="2"/>
      <c r="H772" s="2"/>
    </row>
    <row r="773" spans="3:8" ht="12">
      <c r="C773" s="2"/>
      <c r="D773" s="2"/>
      <c r="E773" s="2"/>
      <c r="F773" s="2"/>
      <c r="G773" s="2"/>
      <c r="H773" s="2"/>
    </row>
    <row r="774" spans="3:8" ht="12">
      <c r="C774" s="2"/>
      <c r="D774" s="2"/>
      <c r="E774" s="2"/>
      <c r="F774" s="2"/>
      <c r="G774" s="2"/>
      <c r="H774" s="2"/>
    </row>
    <row r="775" spans="3:8" ht="12">
      <c r="C775" s="2"/>
      <c r="D775" s="2"/>
      <c r="E775" s="2"/>
      <c r="F775" s="2"/>
      <c r="G775" s="2"/>
      <c r="H775" s="2"/>
    </row>
    <row r="776" spans="3:8" ht="12">
      <c r="C776" s="2"/>
      <c r="D776" s="2"/>
      <c r="E776" s="2"/>
      <c r="F776" s="2"/>
      <c r="G776" s="2"/>
      <c r="H776" s="2"/>
    </row>
    <row r="777" spans="3:8" ht="12">
      <c r="C777" s="2"/>
      <c r="D777" s="2"/>
      <c r="E777" s="2"/>
      <c r="F777" s="2"/>
      <c r="G777" s="2"/>
      <c r="H777" s="2"/>
    </row>
    <row r="778" spans="3:8" ht="12">
      <c r="C778" s="2"/>
      <c r="D778" s="2"/>
      <c r="E778" s="2"/>
      <c r="F778" s="2"/>
      <c r="G778" s="2"/>
      <c r="H778" s="2"/>
    </row>
    <row r="779" spans="3:8" ht="12">
      <c r="C779" s="2"/>
      <c r="D779" s="2"/>
      <c r="E779" s="2"/>
      <c r="F779" s="2"/>
      <c r="G779" s="2"/>
      <c r="H779" s="2"/>
    </row>
    <row r="780" spans="3:8" ht="12">
      <c r="C780" s="2"/>
      <c r="D780" s="2"/>
      <c r="E780" s="2"/>
      <c r="F780" s="2"/>
      <c r="G780" s="2"/>
      <c r="H780" s="2"/>
    </row>
    <row r="781" spans="3:8" ht="12">
      <c r="C781" s="2"/>
      <c r="D781" s="2"/>
      <c r="E781" s="2"/>
      <c r="F781" s="2"/>
      <c r="G781" s="2"/>
      <c r="H781" s="2"/>
    </row>
    <row r="782" spans="3:8" ht="12">
      <c r="C782" s="2"/>
      <c r="D782" s="2"/>
      <c r="E782" s="2"/>
      <c r="F782" s="2"/>
      <c r="G782" s="2"/>
      <c r="H782" s="2"/>
    </row>
    <row r="783" spans="3:8" ht="12">
      <c r="C783" s="2"/>
      <c r="D783" s="2"/>
      <c r="E783" s="2"/>
      <c r="F783" s="2"/>
      <c r="G783" s="2"/>
      <c r="H783" s="2"/>
    </row>
    <row r="784" spans="3:8" ht="12">
      <c r="C784" s="2"/>
      <c r="D784" s="2"/>
      <c r="E784" s="2"/>
      <c r="F784" s="2"/>
      <c r="G784" s="2"/>
      <c r="H784" s="2"/>
    </row>
    <row r="785" spans="3:8" ht="12">
      <c r="C785" s="2"/>
      <c r="D785" s="2"/>
      <c r="E785" s="2"/>
      <c r="F785" s="2"/>
      <c r="G785" s="2"/>
      <c r="H785" s="2"/>
    </row>
    <row r="786" spans="3:8" ht="12">
      <c r="C786" s="2"/>
      <c r="D786" s="2"/>
      <c r="E786" s="2"/>
      <c r="F786" s="2"/>
      <c r="G786" s="2"/>
      <c r="H786" s="2"/>
    </row>
    <row r="787" spans="3:8" ht="12">
      <c r="C787" s="2"/>
      <c r="D787" s="2"/>
      <c r="E787" s="2"/>
      <c r="F787" s="2"/>
      <c r="G787" s="2"/>
      <c r="H787" s="2"/>
    </row>
    <row r="788" spans="3:8" ht="12">
      <c r="C788" s="2"/>
      <c r="D788" s="2"/>
      <c r="E788" s="2"/>
      <c r="F788" s="2"/>
      <c r="G788" s="2"/>
      <c r="H788" s="2"/>
    </row>
    <row r="789" spans="3:8" ht="12">
      <c r="C789" s="2"/>
      <c r="D789" s="2"/>
      <c r="E789" s="2"/>
      <c r="F789" s="2"/>
      <c r="G789" s="2"/>
      <c r="H789" s="2"/>
    </row>
    <row r="790" spans="3:8" ht="12">
      <c r="C790" s="2"/>
      <c r="D790" s="2"/>
      <c r="E790" s="2"/>
      <c r="F790" s="2"/>
      <c r="G790" s="2"/>
      <c r="H790" s="2"/>
    </row>
    <row r="791" spans="3:8" ht="12">
      <c r="C791" s="2"/>
      <c r="D791" s="2"/>
      <c r="E791" s="2"/>
      <c r="F791" s="2"/>
      <c r="G791" s="2"/>
      <c r="H791" s="2"/>
    </row>
    <row r="792" spans="3:8" ht="12">
      <c r="C792" s="2"/>
      <c r="D792" s="2"/>
      <c r="E792" s="2"/>
      <c r="F792" s="2"/>
      <c r="G792" s="2"/>
      <c r="H792" s="2"/>
    </row>
    <row r="793" spans="3:8" ht="12">
      <c r="C793" s="2"/>
      <c r="D793" s="2"/>
      <c r="E793" s="2"/>
      <c r="F793" s="2"/>
      <c r="G793" s="2"/>
      <c r="H793" s="2"/>
    </row>
    <row r="794" spans="3:8" ht="12">
      <c r="C794" s="2"/>
      <c r="D794" s="2"/>
      <c r="E794" s="2"/>
      <c r="F794" s="2"/>
      <c r="G794" s="2"/>
      <c r="H794" s="2"/>
    </row>
    <row r="795" spans="3:8" ht="12">
      <c r="C795" s="2"/>
      <c r="D795" s="2"/>
      <c r="E795" s="2"/>
      <c r="F795" s="2"/>
      <c r="G795" s="2"/>
      <c r="H795" s="2"/>
    </row>
    <row r="796" spans="3:8" ht="12">
      <c r="C796" s="2"/>
      <c r="D796" s="2"/>
      <c r="E796" s="2"/>
      <c r="F796" s="2"/>
      <c r="G796" s="2"/>
      <c r="H796" s="2"/>
    </row>
    <row r="797" spans="3:8" ht="12">
      <c r="C797" s="2"/>
      <c r="D797" s="2"/>
      <c r="E797" s="2"/>
      <c r="F797" s="2"/>
      <c r="G797" s="2"/>
      <c r="H797" s="2"/>
    </row>
    <row r="798" spans="3:8" ht="12">
      <c r="C798" s="2"/>
      <c r="D798" s="2"/>
      <c r="E798" s="2"/>
      <c r="F798" s="2"/>
      <c r="G798" s="2"/>
      <c r="H798" s="2"/>
    </row>
    <row r="799" spans="3:8" ht="12">
      <c r="C799" s="2"/>
      <c r="D799" s="2"/>
      <c r="E799" s="2"/>
      <c r="F799" s="2"/>
      <c r="G799" s="2"/>
      <c r="H799" s="2"/>
    </row>
    <row r="800" spans="3:8" ht="12">
      <c r="C800" s="2"/>
      <c r="D800" s="2"/>
      <c r="E800" s="2"/>
      <c r="F800" s="2"/>
      <c r="G800" s="2"/>
      <c r="H800" s="2"/>
    </row>
    <row r="801" spans="3:8" ht="12">
      <c r="C801" s="2"/>
      <c r="D801" s="2"/>
      <c r="E801" s="2"/>
      <c r="F801" s="2"/>
      <c r="G801" s="2"/>
      <c r="H801" s="2"/>
    </row>
    <row r="802" spans="3:8" ht="12">
      <c r="C802" s="2"/>
      <c r="D802" s="2"/>
      <c r="E802" s="2"/>
      <c r="F802" s="2"/>
      <c r="G802" s="2"/>
      <c r="H802" s="2"/>
    </row>
    <row r="803" spans="3:8" ht="12">
      <c r="C803" s="2"/>
      <c r="D803" s="2"/>
      <c r="E803" s="2"/>
      <c r="F803" s="2"/>
      <c r="G803" s="2"/>
      <c r="H803" s="2"/>
    </row>
    <row r="804" spans="3:8" ht="12">
      <c r="C804" s="2"/>
      <c r="D804" s="2"/>
      <c r="E804" s="2"/>
      <c r="F804" s="2"/>
      <c r="G804" s="2"/>
      <c r="H804" s="2"/>
    </row>
    <row r="805" spans="3:8" ht="12">
      <c r="C805" s="2"/>
      <c r="D805" s="2"/>
      <c r="E805" s="2"/>
      <c r="F805" s="2"/>
      <c r="G805" s="2"/>
      <c r="H805" s="2"/>
    </row>
    <row r="806" spans="3:8" ht="12">
      <c r="C806" s="2"/>
      <c r="D806" s="2"/>
      <c r="E806" s="2"/>
      <c r="F806" s="2"/>
      <c r="G806" s="2"/>
      <c r="H806" s="2"/>
    </row>
    <row r="807" spans="3:8" ht="12">
      <c r="C807" s="2"/>
      <c r="D807" s="2"/>
      <c r="E807" s="2"/>
      <c r="F807" s="2"/>
      <c r="G807" s="2"/>
      <c r="H807" s="2"/>
    </row>
    <row r="808" spans="3:8" ht="12">
      <c r="C808" s="2"/>
      <c r="D808" s="2"/>
      <c r="E808" s="2"/>
      <c r="F808" s="2"/>
      <c r="G808" s="2"/>
      <c r="H808" s="2"/>
    </row>
    <row r="809" spans="3:8" ht="12">
      <c r="C809" s="2"/>
      <c r="D809" s="2"/>
      <c r="E809" s="2"/>
      <c r="F809" s="2"/>
      <c r="G809" s="2"/>
      <c r="H809" s="2"/>
    </row>
    <row r="810" spans="3:8" ht="12">
      <c r="C810" s="2"/>
      <c r="D810" s="2"/>
      <c r="E810" s="2"/>
      <c r="F810" s="2"/>
      <c r="G810" s="2"/>
      <c r="H810" s="2"/>
    </row>
    <row r="811" spans="3:8" ht="12">
      <c r="C811" s="2"/>
      <c r="D811" s="2"/>
      <c r="E811" s="2"/>
      <c r="F811" s="2"/>
      <c r="G811" s="2"/>
      <c r="H811" s="2"/>
    </row>
    <row r="812" spans="3:8" ht="12">
      <c r="C812" s="2"/>
      <c r="D812" s="2"/>
      <c r="E812" s="2"/>
      <c r="F812" s="2"/>
      <c r="G812" s="2"/>
      <c r="H812" s="2"/>
    </row>
    <row r="813" spans="3:8" ht="12">
      <c r="C813" s="2"/>
      <c r="D813" s="2"/>
      <c r="E813" s="2"/>
      <c r="F813" s="2"/>
      <c r="G813" s="2"/>
      <c r="H813" s="2"/>
    </row>
    <row r="814" spans="3:8" ht="12">
      <c r="C814" s="2"/>
      <c r="D814" s="2"/>
      <c r="E814" s="2"/>
      <c r="F814" s="2"/>
      <c r="G814" s="2"/>
      <c r="H814" s="2"/>
    </row>
    <row r="815" spans="3:8" ht="12">
      <c r="C815" s="2"/>
      <c r="D815" s="2"/>
      <c r="E815" s="2"/>
      <c r="F815" s="2"/>
      <c r="G815" s="2"/>
      <c r="H815" s="2"/>
    </row>
    <row r="816" spans="3:8" ht="12">
      <c r="C816" s="2"/>
      <c r="D816" s="2"/>
      <c r="E816" s="2"/>
      <c r="F816" s="2"/>
      <c r="G816" s="2"/>
      <c r="H816" s="2"/>
    </row>
    <row r="817" spans="3:8" ht="12">
      <c r="C817" s="2"/>
      <c r="D817" s="2"/>
      <c r="E817" s="2"/>
      <c r="F817" s="2"/>
      <c r="G817" s="2"/>
      <c r="H817" s="2"/>
    </row>
    <row r="818" spans="3:8" ht="12">
      <c r="C818" s="2"/>
      <c r="D818" s="2"/>
      <c r="E818" s="2"/>
      <c r="F818" s="2"/>
      <c r="G818" s="2"/>
      <c r="H818" s="2"/>
    </row>
    <row r="819" spans="3:8" ht="12">
      <c r="C819" s="2"/>
      <c r="D819" s="2"/>
      <c r="E819" s="2"/>
      <c r="F819" s="2"/>
      <c r="G819" s="2"/>
      <c r="H819" s="2"/>
    </row>
    <row r="820" spans="3:8" ht="12">
      <c r="C820" s="2"/>
      <c r="D820" s="2"/>
      <c r="E820" s="2"/>
      <c r="F820" s="2"/>
      <c r="G820" s="2"/>
      <c r="H820" s="2"/>
    </row>
    <row r="821" spans="3:8" ht="12">
      <c r="C821" s="2"/>
      <c r="D821" s="2"/>
      <c r="E821" s="2"/>
      <c r="F821" s="2"/>
      <c r="G821" s="2"/>
      <c r="H821" s="2"/>
    </row>
    <row r="822" spans="3:8" ht="12">
      <c r="C822" s="2"/>
      <c r="D822" s="2"/>
      <c r="E822" s="2"/>
      <c r="F822" s="2"/>
      <c r="G822" s="2"/>
      <c r="H822" s="2"/>
    </row>
    <row r="823" spans="3:8" ht="12">
      <c r="C823" s="2"/>
      <c r="D823" s="2"/>
      <c r="E823" s="2"/>
      <c r="F823" s="2"/>
      <c r="G823" s="2"/>
      <c r="H823" s="2"/>
    </row>
    <row r="824" spans="3:8" ht="12">
      <c r="C824" s="2"/>
      <c r="D824" s="2"/>
      <c r="E824" s="2"/>
      <c r="F824" s="2"/>
      <c r="G824" s="2"/>
      <c r="H824" s="2"/>
    </row>
    <row r="825" spans="3:8" ht="12">
      <c r="C825" s="2"/>
      <c r="D825" s="2"/>
      <c r="E825" s="2"/>
      <c r="F825" s="2"/>
      <c r="G825" s="2"/>
      <c r="H825" s="2"/>
    </row>
    <row r="826" spans="3:8" ht="12">
      <c r="C826" s="2"/>
      <c r="D826" s="2"/>
      <c r="E826" s="2"/>
      <c r="F826" s="2"/>
      <c r="G826" s="2"/>
      <c r="H826" s="2"/>
    </row>
    <row r="827" spans="3:8" ht="12">
      <c r="C827" s="2"/>
      <c r="D827" s="2"/>
      <c r="E827" s="2"/>
      <c r="F827" s="2"/>
      <c r="G827" s="2"/>
      <c r="H827" s="2"/>
    </row>
    <row r="828" spans="3:8" ht="12">
      <c r="C828" s="2"/>
      <c r="D828" s="2"/>
      <c r="E828" s="2"/>
      <c r="F828" s="2"/>
      <c r="G828" s="2"/>
      <c r="H828" s="2"/>
    </row>
    <row r="829" spans="3:8" ht="12">
      <c r="C829" s="2"/>
      <c r="D829" s="2"/>
      <c r="E829" s="2"/>
      <c r="F829" s="2"/>
      <c r="G829" s="2"/>
      <c r="H829" s="2"/>
    </row>
    <row r="830" spans="3:8" ht="12">
      <c r="C830" s="2"/>
      <c r="D830" s="2"/>
      <c r="E830" s="2"/>
      <c r="F830" s="2"/>
      <c r="G830" s="2"/>
      <c r="H830" s="2"/>
    </row>
    <row r="831" spans="3:8" ht="12">
      <c r="C831" s="2"/>
      <c r="D831" s="2"/>
      <c r="E831" s="2"/>
      <c r="F831" s="2"/>
      <c r="G831" s="2"/>
      <c r="H831" s="2"/>
    </row>
    <row r="832" spans="3:8" ht="12">
      <c r="C832" s="2"/>
      <c r="D832" s="2"/>
      <c r="E832" s="2"/>
      <c r="F832" s="2"/>
      <c r="G832" s="2"/>
      <c r="H832" s="2"/>
    </row>
    <row r="833" spans="3:8" ht="12">
      <c r="C833" s="2"/>
      <c r="D833" s="2"/>
      <c r="E833" s="2"/>
      <c r="F833" s="2"/>
      <c r="G833" s="2"/>
      <c r="H833" s="2"/>
    </row>
    <row r="834" spans="3:8" ht="12">
      <c r="C834" s="2"/>
      <c r="D834" s="2"/>
      <c r="E834" s="2"/>
      <c r="F834" s="2"/>
      <c r="G834" s="2"/>
      <c r="H834" s="2"/>
    </row>
    <row r="835" spans="3:8" ht="12">
      <c r="C835" s="2"/>
      <c r="D835" s="2"/>
      <c r="E835" s="2"/>
      <c r="F835" s="2"/>
      <c r="G835" s="2"/>
      <c r="H835" s="2"/>
    </row>
    <row r="836" spans="3:8" ht="12">
      <c r="C836" s="2"/>
      <c r="D836" s="2"/>
      <c r="E836" s="2"/>
      <c r="F836" s="2"/>
      <c r="G836" s="2"/>
      <c r="H836" s="2"/>
    </row>
    <row r="837" spans="3:8" ht="12">
      <c r="C837" s="2"/>
      <c r="D837" s="2"/>
      <c r="E837" s="2"/>
      <c r="F837" s="2"/>
      <c r="G837" s="2"/>
      <c r="H837" s="2"/>
    </row>
    <row r="838" spans="3:8" ht="12">
      <c r="C838" s="2"/>
      <c r="D838" s="2"/>
      <c r="E838" s="2"/>
      <c r="F838" s="2"/>
      <c r="G838" s="2"/>
      <c r="H838" s="2"/>
    </row>
    <row r="839" spans="3:8" ht="12">
      <c r="C839" s="2"/>
      <c r="D839" s="2"/>
      <c r="E839" s="2"/>
      <c r="F839" s="2"/>
      <c r="G839" s="2"/>
      <c r="H839" s="2"/>
    </row>
    <row r="840" spans="3:8" ht="12">
      <c r="C840" s="2"/>
      <c r="D840" s="2"/>
      <c r="E840" s="2"/>
      <c r="F840" s="2"/>
      <c r="G840" s="2"/>
      <c r="H840" s="2"/>
    </row>
    <row r="841" spans="3:8" ht="12">
      <c r="C841" s="2"/>
      <c r="D841" s="2"/>
      <c r="E841" s="2"/>
      <c r="F841" s="2"/>
      <c r="G841" s="2"/>
      <c r="H841" s="2"/>
    </row>
    <row r="842" spans="3:8" ht="12">
      <c r="C842" s="2"/>
      <c r="D842" s="2"/>
      <c r="E842" s="2"/>
      <c r="F842" s="2"/>
      <c r="G842" s="2"/>
      <c r="H842" s="2"/>
    </row>
    <row r="843" spans="3:8" ht="12">
      <c r="C843" s="2"/>
      <c r="D843" s="2"/>
      <c r="E843" s="2"/>
      <c r="F843" s="2"/>
      <c r="G843" s="2"/>
      <c r="H843" s="2"/>
    </row>
    <row r="844" spans="3:8" ht="12">
      <c r="C844" s="2"/>
      <c r="D844" s="2"/>
      <c r="E844" s="2"/>
      <c r="F844" s="2"/>
      <c r="G844" s="2"/>
      <c r="H844" s="2"/>
    </row>
    <row r="845" spans="3:8" ht="12">
      <c r="C845" s="2"/>
      <c r="D845" s="2"/>
      <c r="E845" s="2"/>
      <c r="F845" s="2"/>
      <c r="G845" s="2"/>
      <c r="H845" s="2"/>
    </row>
    <row r="846" spans="3:8" ht="12">
      <c r="C846" s="2"/>
      <c r="D846" s="2"/>
      <c r="E846" s="2"/>
      <c r="F846" s="2"/>
      <c r="G846" s="2"/>
      <c r="H846" s="2"/>
    </row>
    <row r="847" spans="3:8" ht="12">
      <c r="C847" s="2"/>
      <c r="D847" s="2"/>
      <c r="E847" s="2"/>
      <c r="F847" s="2"/>
      <c r="G847" s="2"/>
      <c r="H847" s="2"/>
    </row>
    <row r="848" spans="3:8" ht="12">
      <c r="C848" s="2"/>
      <c r="D848" s="2"/>
      <c r="E848" s="2"/>
      <c r="F848" s="2"/>
      <c r="G848" s="2"/>
      <c r="H848" s="2"/>
    </row>
    <row r="849" spans="3:8" ht="12">
      <c r="C849" s="2"/>
      <c r="D849" s="2"/>
      <c r="E849" s="2"/>
      <c r="F849" s="2"/>
      <c r="G849" s="2"/>
      <c r="H849" s="2"/>
    </row>
    <row r="850" spans="3:8" ht="12">
      <c r="C850" s="2"/>
      <c r="D850" s="2"/>
      <c r="E850" s="2"/>
      <c r="F850" s="2"/>
      <c r="G850" s="2"/>
      <c r="H850" s="2"/>
    </row>
    <row r="851" spans="3:8" ht="12">
      <c r="C851" s="2"/>
      <c r="D851" s="2"/>
      <c r="E851" s="2"/>
      <c r="F851" s="2"/>
      <c r="G851" s="2"/>
      <c r="H851" s="2"/>
    </row>
    <row r="852" spans="3:8" ht="12">
      <c r="C852" s="2"/>
      <c r="D852" s="2"/>
      <c r="E852" s="2"/>
      <c r="F852" s="2"/>
      <c r="G852" s="2"/>
      <c r="H852" s="2"/>
    </row>
    <row r="853" spans="3:8" ht="12">
      <c r="C853" s="2"/>
      <c r="D853" s="2"/>
      <c r="E853" s="2"/>
      <c r="F853" s="2"/>
      <c r="G853" s="2"/>
      <c r="H853" s="2"/>
    </row>
    <row r="854" spans="3:8" ht="12">
      <c r="C854" s="2"/>
      <c r="D854" s="2"/>
      <c r="E854" s="2"/>
      <c r="F854" s="2"/>
      <c r="G854" s="2"/>
      <c r="H854" s="2"/>
    </row>
    <row r="855" spans="3:8" ht="12">
      <c r="C855" s="2"/>
      <c r="D855" s="2"/>
      <c r="E855" s="2"/>
      <c r="F855" s="2"/>
      <c r="G855" s="2"/>
      <c r="H855" s="2"/>
    </row>
    <row r="856" spans="3:8" ht="12">
      <c r="C856" s="2"/>
      <c r="D856" s="2"/>
      <c r="E856" s="2"/>
      <c r="F856" s="2"/>
      <c r="G856" s="2"/>
      <c r="H856" s="2"/>
    </row>
    <row r="857" spans="3:8" ht="12">
      <c r="C857" s="2"/>
      <c r="D857" s="2"/>
      <c r="E857" s="2"/>
      <c r="F857" s="2"/>
      <c r="G857" s="2"/>
      <c r="H857" s="2"/>
    </row>
    <row r="858" spans="3:8" ht="12">
      <c r="C858" s="2"/>
      <c r="D858" s="2"/>
      <c r="E858" s="2"/>
      <c r="F858" s="2"/>
      <c r="G858" s="2"/>
      <c r="H858" s="2"/>
    </row>
    <row r="859" spans="3:8" ht="12">
      <c r="C859" s="2"/>
      <c r="D859" s="2"/>
      <c r="E859" s="2"/>
      <c r="F859" s="2"/>
      <c r="G859" s="2"/>
      <c r="H859" s="2"/>
    </row>
    <row r="860" spans="3:8" ht="12">
      <c r="C860" s="2"/>
      <c r="D860" s="2"/>
      <c r="E860" s="2"/>
      <c r="F860" s="2"/>
      <c r="G860" s="2"/>
      <c r="H860" s="2"/>
    </row>
    <row r="861" spans="3:8" ht="12">
      <c r="C861" s="2"/>
      <c r="D861" s="2"/>
      <c r="E861" s="2"/>
      <c r="F861" s="2"/>
      <c r="G861" s="2"/>
      <c r="H861" s="2"/>
    </row>
    <row r="862" spans="3:8" ht="12">
      <c r="C862" s="2"/>
      <c r="D862" s="2"/>
      <c r="E862" s="2"/>
      <c r="F862" s="2"/>
      <c r="G862" s="2"/>
      <c r="H862" s="2"/>
    </row>
    <row r="863" spans="3:8" ht="12">
      <c r="C863" s="2"/>
      <c r="D863" s="2"/>
      <c r="E863" s="2"/>
      <c r="F863" s="2"/>
      <c r="G863" s="2"/>
      <c r="H863" s="2"/>
    </row>
    <row r="864" spans="3:8" ht="12">
      <c r="C864" s="2"/>
      <c r="D864" s="2"/>
      <c r="E864" s="2"/>
      <c r="F864" s="2"/>
      <c r="G864" s="2"/>
      <c r="H864" s="2"/>
    </row>
    <row r="865" spans="3:8" ht="12">
      <c r="C865" s="2"/>
      <c r="D865" s="2"/>
      <c r="E865" s="2"/>
      <c r="F865" s="2"/>
      <c r="G865" s="2"/>
      <c r="H865" s="2"/>
    </row>
    <row r="866" spans="3:8" ht="12">
      <c r="C866" s="2"/>
      <c r="D866" s="2"/>
      <c r="E866" s="2"/>
      <c r="F866" s="2"/>
      <c r="G866" s="2"/>
      <c r="H866" s="2"/>
    </row>
    <row r="867" spans="3:8" ht="12">
      <c r="C867" s="2"/>
      <c r="D867" s="2"/>
      <c r="E867" s="2"/>
      <c r="F867" s="2"/>
      <c r="G867" s="2"/>
      <c r="H867" s="2"/>
    </row>
    <row r="868" spans="3:8" ht="12">
      <c r="C868" s="2"/>
      <c r="D868" s="2"/>
      <c r="E868" s="2"/>
      <c r="F868" s="2"/>
      <c r="G868" s="2"/>
      <c r="H868" s="2"/>
    </row>
    <row r="869" spans="3:8" ht="12">
      <c r="C869" s="2"/>
      <c r="D869" s="2"/>
      <c r="E869" s="2"/>
      <c r="F869" s="2"/>
      <c r="G869" s="2"/>
      <c r="H869" s="2"/>
    </row>
    <row r="870" spans="3:8" ht="12">
      <c r="C870" s="2"/>
      <c r="D870" s="2"/>
      <c r="E870" s="2"/>
      <c r="F870" s="2"/>
      <c r="G870" s="2"/>
      <c r="H870" s="2"/>
    </row>
    <row r="871" spans="3:8" ht="12">
      <c r="C871" s="2"/>
      <c r="D871" s="2"/>
      <c r="E871" s="2"/>
      <c r="F871" s="2"/>
      <c r="G871" s="2"/>
      <c r="H871" s="2"/>
    </row>
    <row r="872" spans="3:8" ht="12">
      <c r="C872" s="2"/>
      <c r="D872" s="2"/>
      <c r="E872" s="2"/>
      <c r="F872" s="2"/>
      <c r="G872" s="2"/>
      <c r="H872" s="2"/>
    </row>
    <row r="873" spans="3:8" ht="12">
      <c r="C873" s="2"/>
      <c r="D873" s="2"/>
      <c r="E873" s="2"/>
      <c r="F873" s="2"/>
      <c r="G873" s="2"/>
      <c r="H873" s="2"/>
    </row>
    <row r="874" spans="3:8" ht="12">
      <c r="C874" s="2"/>
      <c r="D874" s="2"/>
      <c r="E874" s="2"/>
      <c r="F874" s="2"/>
      <c r="G874" s="2"/>
      <c r="H874" s="2"/>
    </row>
    <row r="875" spans="3:8" ht="12">
      <c r="C875" s="2"/>
      <c r="D875" s="2"/>
      <c r="E875" s="2"/>
      <c r="F875" s="2"/>
      <c r="G875" s="2"/>
      <c r="H875" s="2"/>
    </row>
    <row r="876" spans="3:8" ht="12">
      <c r="C876" s="2"/>
      <c r="D876" s="2"/>
      <c r="E876" s="2"/>
      <c r="F876" s="2"/>
      <c r="G876" s="2"/>
      <c r="H876" s="2"/>
    </row>
    <row r="877" spans="3:8" ht="12">
      <c r="C877" s="2"/>
      <c r="D877" s="2"/>
      <c r="E877" s="2"/>
      <c r="F877" s="2"/>
      <c r="G877" s="2"/>
      <c r="H877" s="2"/>
    </row>
    <row r="878" spans="3:8" ht="12">
      <c r="C878" s="2"/>
      <c r="D878" s="2"/>
      <c r="E878" s="2"/>
      <c r="F878" s="2"/>
      <c r="G878" s="2"/>
      <c r="H878" s="2"/>
    </row>
    <row r="879" spans="3:8" ht="12">
      <c r="C879" s="2"/>
      <c r="D879" s="2"/>
      <c r="E879" s="2"/>
      <c r="F879" s="2"/>
      <c r="G879" s="2"/>
      <c r="H879" s="2"/>
    </row>
    <row r="880" spans="3:8" ht="12">
      <c r="C880" s="2"/>
      <c r="D880" s="2"/>
      <c r="E880" s="2"/>
      <c r="F880" s="2"/>
      <c r="G880" s="2"/>
      <c r="H880" s="2"/>
    </row>
    <row r="881" spans="3:8" ht="12">
      <c r="C881" s="2"/>
      <c r="D881" s="2"/>
      <c r="E881" s="2"/>
      <c r="F881" s="2"/>
      <c r="G881" s="2"/>
      <c r="H881" s="2"/>
    </row>
    <row r="882" spans="3:8" ht="12">
      <c r="C882" s="2"/>
      <c r="D882" s="2"/>
      <c r="E882" s="2"/>
      <c r="F882" s="2"/>
      <c r="G882" s="2"/>
      <c r="H882" s="2"/>
    </row>
    <row r="883" spans="3:8" ht="12">
      <c r="C883" s="2"/>
      <c r="D883" s="2"/>
      <c r="E883" s="2"/>
      <c r="F883" s="2"/>
      <c r="G883" s="2"/>
      <c r="H883" s="2"/>
    </row>
    <row r="884" spans="3:8" ht="12">
      <c r="C884" s="2"/>
      <c r="D884" s="2"/>
      <c r="E884" s="2"/>
      <c r="F884" s="2"/>
      <c r="G884" s="2"/>
      <c r="H884" s="2"/>
    </row>
    <row r="885" spans="3:8" ht="12">
      <c r="C885" s="2"/>
      <c r="D885" s="2"/>
      <c r="E885" s="2"/>
      <c r="F885" s="2"/>
      <c r="G885" s="2"/>
      <c r="H885" s="2"/>
    </row>
    <row r="886" spans="3:8" ht="12">
      <c r="C886" s="2"/>
      <c r="D886" s="2"/>
      <c r="E886" s="2"/>
      <c r="F886" s="2"/>
      <c r="G886" s="2"/>
      <c r="H886" s="2"/>
    </row>
    <row r="887" spans="3:8" ht="12">
      <c r="C887" s="2"/>
      <c r="D887" s="2"/>
      <c r="E887" s="2"/>
      <c r="F887" s="2"/>
      <c r="G887" s="2"/>
      <c r="H887" s="2"/>
    </row>
    <row r="888" spans="3:8" ht="12">
      <c r="C888" s="2"/>
      <c r="D888" s="2"/>
      <c r="E888" s="2"/>
      <c r="F888" s="2"/>
      <c r="G888" s="2"/>
      <c r="H888" s="2"/>
    </row>
    <row r="889" spans="3:8" ht="12">
      <c r="C889" s="2"/>
      <c r="D889" s="2"/>
      <c r="E889" s="2"/>
      <c r="F889" s="2"/>
      <c r="G889" s="2"/>
      <c r="H889" s="2"/>
    </row>
    <row r="890" spans="3:8" ht="12">
      <c r="C890" s="2"/>
      <c r="D890" s="2"/>
      <c r="E890" s="2"/>
      <c r="F890" s="2"/>
      <c r="G890" s="2"/>
      <c r="H890" s="2"/>
    </row>
    <row r="891" spans="3:8" ht="12">
      <c r="C891" s="2"/>
      <c r="D891" s="2"/>
      <c r="E891" s="2"/>
      <c r="F891" s="2"/>
      <c r="G891" s="2"/>
      <c r="H891" s="2"/>
    </row>
    <row r="892" spans="3:8" ht="12">
      <c r="C892" s="2"/>
      <c r="D892" s="2"/>
      <c r="E892" s="2"/>
      <c r="F892" s="2"/>
      <c r="G892" s="2"/>
      <c r="H892" s="2"/>
    </row>
    <row r="893" spans="3:8" ht="12">
      <c r="C893" s="2"/>
      <c r="D893" s="2"/>
      <c r="E893" s="2"/>
      <c r="F893" s="2"/>
      <c r="G893" s="2"/>
      <c r="H893" s="2"/>
    </row>
    <row r="894" spans="3:8" ht="12">
      <c r="C894" s="2"/>
      <c r="D894" s="2"/>
      <c r="E894" s="2"/>
      <c r="F894" s="2"/>
      <c r="G894" s="2"/>
      <c r="H894" s="2"/>
    </row>
    <row r="895" spans="3:8" ht="12">
      <c r="C895" s="2"/>
      <c r="D895" s="2"/>
      <c r="E895" s="2"/>
      <c r="F895" s="2"/>
      <c r="G895" s="2"/>
      <c r="H895" s="2"/>
    </row>
    <row r="896" spans="3:8" ht="12">
      <c r="C896" s="2"/>
      <c r="D896" s="2"/>
      <c r="E896" s="2"/>
      <c r="F896" s="2"/>
      <c r="G896" s="2"/>
      <c r="H896" s="2"/>
    </row>
    <row r="897" spans="3:8" ht="12">
      <c r="C897" s="2"/>
      <c r="D897" s="2"/>
      <c r="E897" s="2"/>
      <c r="F897" s="2"/>
      <c r="G897" s="2"/>
      <c r="H897" s="2"/>
    </row>
    <row r="898" spans="3:8" ht="12">
      <c r="C898" s="2"/>
      <c r="D898" s="2"/>
      <c r="E898" s="2"/>
      <c r="F898" s="2"/>
      <c r="G898" s="2"/>
      <c r="H898" s="2"/>
    </row>
    <row r="899" spans="3:8" ht="12">
      <c r="C899" s="2"/>
      <c r="D899" s="2"/>
      <c r="E899" s="2"/>
      <c r="F899" s="2"/>
      <c r="G899" s="2"/>
      <c r="H899" s="2"/>
    </row>
    <row r="900" spans="3:8" ht="12">
      <c r="C900" s="2"/>
      <c r="D900" s="2"/>
      <c r="E900" s="2"/>
      <c r="F900" s="2"/>
      <c r="G900" s="2"/>
      <c r="H900" s="2"/>
    </row>
    <row r="901" spans="3:8" ht="12">
      <c r="C901" s="2"/>
      <c r="D901" s="2"/>
      <c r="E901" s="2"/>
      <c r="F901" s="2"/>
      <c r="G901" s="2"/>
      <c r="H901" s="2"/>
    </row>
    <row r="902" spans="3:8" ht="12">
      <c r="C902" s="2"/>
      <c r="D902" s="2"/>
      <c r="E902" s="2"/>
      <c r="F902" s="2"/>
      <c r="G902" s="2"/>
      <c r="H902" s="2"/>
    </row>
    <row r="903" spans="3:8" ht="12">
      <c r="C903" s="2"/>
      <c r="D903" s="2"/>
      <c r="E903" s="2"/>
      <c r="F903" s="2"/>
      <c r="G903" s="2"/>
      <c r="H903" s="2"/>
    </row>
    <row r="904" spans="3:8" ht="12">
      <c r="C904" s="2"/>
      <c r="D904" s="2"/>
      <c r="E904" s="2"/>
      <c r="F904" s="2"/>
      <c r="G904" s="2"/>
      <c r="H904" s="2"/>
    </row>
    <row r="905" spans="3:8" ht="12">
      <c r="C905" s="2"/>
      <c r="D905" s="2"/>
      <c r="E905" s="2"/>
      <c r="F905" s="2"/>
      <c r="G905" s="2"/>
      <c r="H905" s="2"/>
    </row>
    <row r="906" spans="3:8" ht="12">
      <c r="C906" s="2"/>
      <c r="D906" s="2"/>
      <c r="E906" s="2"/>
      <c r="F906" s="2"/>
      <c r="G906" s="2"/>
      <c r="H906" s="2"/>
    </row>
    <row r="907" spans="3:8" ht="12">
      <c r="C907" s="2"/>
      <c r="D907" s="2"/>
      <c r="E907" s="2"/>
      <c r="F907" s="2"/>
      <c r="G907" s="2"/>
      <c r="H907" s="2"/>
    </row>
    <row r="908" spans="3:8" ht="12">
      <c r="C908" s="2"/>
      <c r="D908" s="2"/>
      <c r="E908" s="2"/>
      <c r="F908" s="2"/>
      <c r="G908" s="2"/>
      <c r="H908" s="2"/>
    </row>
    <row r="909" spans="3:8" ht="12">
      <c r="C909" s="2"/>
      <c r="D909" s="2"/>
      <c r="E909" s="2"/>
      <c r="F909" s="2"/>
      <c r="G909" s="2"/>
      <c r="H909" s="2"/>
    </row>
    <row r="910" spans="3:8" ht="12">
      <c r="C910" s="2"/>
      <c r="D910" s="2"/>
      <c r="E910" s="2"/>
      <c r="F910" s="2"/>
      <c r="G910" s="2"/>
      <c r="H910" s="2"/>
    </row>
    <row r="911" spans="3:8" ht="12">
      <c r="C911" s="2"/>
      <c r="D911" s="2"/>
      <c r="E911" s="2"/>
      <c r="F911" s="2"/>
      <c r="G911" s="2"/>
      <c r="H911" s="2"/>
    </row>
    <row r="912" spans="3:8" ht="12">
      <c r="C912" s="2"/>
      <c r="D912" s="2"/>
      <c r="E912" s="2"/>
      <c r="F912" s="2"/>
      <c r="G912" s="2"/>
      <c r="H912" s="2"/>
    </row>
    <row r="913" spans="3:8" ht="12">
      <c r="C913" s="2"/>
      <c r="D913" s="2"/>
      <c r="E913" s="2"/>
      <c r="F913" s="2"/>
      <c r="G913" s="2"/>
      <c r="H913" s="2"/>
    </row>
    <row r="914" spans="3:8" ht="12">
      <c r="C914" s="2"/>
      <c r="D914" s="2"/>
      <c r="E914" s="2"/>
      <c r="F914" s="2"/>
      <c r="G914" s="2"/>
      <c r="H914" s="2"/>
    </row>
    <row r="915" spans="3:8" ht="12">
      <c r="C915" s="2"/>
      <c r="D915" s="2"/>
      <c r="E915" s="2"/>
      <c r="F915" s="2"/>
      <c r="G915" s="2"/>
      <c r="H915" s="2"/>
    </row>
    <row r="916" spans="3:8" ht="12">
      <c r="C916" s="2"/>
      <c r="D916" s="2"/>
      <c r="E916" s="2"/>
      <c r="F916" s="2"/>
      <c r="G916" s="2"/>
      <c r="H916" s="2"/>
    </row>
    <row r="917" spans="3:8" ht="12">
      <c r="C917" s="2"/>
      <c r="D917" s="2"/>
      <c r="E917" s="2"/>
      <c r="F917" s="2"/>
      <c r="G917" s="2"/>
      <c r="H917" s="2"/>
    </row>
    <row r="918" spans="3:8" ht="12">
      <c r="C918" s="2"/>
      <c r="D918" s="2"/>
      <c r="E918" s="2"/>
      <c r="F918" s="2"/>
      <c r="G918" s="2"/>
      <c r="H918" s="2"/>
    </row>
    <row r="919" spans="3:8" ht="12">
      <c r="C919" s="2"/>
      <c r="D919" s="2"/>
      <c r="E919" s="2"/>
      <c r="F919" s="2"/>
      <c r="G919" s="2"/>
      <c r="H919" s="2"/>
    </row>
    <row r="920" spans="3:8" ht="12">
      <c r="C920" s="2"/>
      <c r="D920" s="2"/>
      <c r="E920" s="2"/>
      <c r="F920" s="2"/>
      <c r="G920" s="2"/>
      <c r="H920" s="2"/>
    </row>
    <row r="921" spans="3:8" ht="12">
      <c r="C921" s="2"/>
      <c r="D921" s="2"/>
      <c r="E921" s="2"/>
      <c r="F921" s="2"/>
      <c r="G921" s="2"/>
      <c r="H921" s="2"/>
    </row>
    <row r="922" spans="3:8" ht="12">
      <c r="C922" s="2"/>
      <c r="D922" s="2"/>
      <c r="E922" s="2"/>
      <c r="F922" s="2"/>
      <c r="G922" s="2"/>
      <c r="H922" s="2"/>
    </row>
    <row r="923" spans="3:8" ht="12">
      <c r="C923" s="2"/>
      <c r="D923" s="2"/>
      <c r="E923" s="2"/>
      <c r="F923" s="2"/>
      <c r="G923" s="2"/>
      <c r="H923" s="2"/>
    </row>
    <row r="924" spans="3:8" ht="12">
      <c r="C924" s="2"/>
      <c r="D924" s="2"/>
      <c r="E924" s="2"/>
      <c r="F924" s="2"/>
      <c r="G924" s="2"/>
      <c r="H924" s="2"/>
    </row>
    <row r="925" spans="3:8" ht="12">
      <c r="C925" s="2"/>
      <c r="D925" s="2"/>
      <c r="E925" s="2"/>
      <c r="F925" s="2"/>
      <c r="G925" s="2"/>
      <c r="H925" s="2"/>
    </row>
    <row r="926" spans="3:8" ht="12">
      <c r="C926" s="2"/>
      <c r="D926" s="2"/>
      <c r="E926" s="2"/>
      <c r="F926" s="2"/>
      <c r="G926" s="2"/>
      <c r="H926" s="2"/>
    </row>
    <row r="927" spans="3:8" ht="12">
      <c r="C927" s="2"/>
      <c r="D927" s="2"/>
      <c r="E927" s="2"/>
      <c r="F927" s="2"/>
      <c r="G927" s="2"/>
      <c r="H927" s="2"/>
    </row>
    <row r="928" spans="3:8" ht="12">
      <c r="C928" s="2"/>
      <c r="D928" s="2"/>
      <c r="E928" s="2"/>
      <c r="F928" s="2"/>
      <c r="G928" s="2"/>
      <c r="H928" s="2"/>
    </row>
    <row r="929" spans="3:8" ht="12">
      <c r="C929" s="2"/>
      <c r="D929" s="2"/>
      <c r="E929" s="2"/>
      <c r="F929" s="2"/>
      <c r="G929" s="2"/>
      <c r="H929" s="2"/>
    </row>
    <row r="930" spans="3:8" ht="12">
      <c r="C930" s="2"/>
      <c r="D930" s="2"/>
      <c r="E930" s="2"/>
      <c r="F930" s="2"/>
      <c r="G930" s="2"/>
      <c r="H930" s="2"/>
    </row>
    <row r="931" spans="3:8" ht="12">
      <c r="C931" s="2"/>
      <c r="D931" s="2"/>
      <c r="E931" s="2"/>
      <c r="F931" s="2"/>
      <c r="G931" s="2"/>
      <c r="H931" s="2"/>
    </row>
    <row r="932" spans="3:8" ht="12">
      <c r="C932" s="2"/>
      <c r="D932" s="2"/>
      <c r="E932" s="2"/>
      <c r="F932" s="2"/>
      <c r="G932" s="2"/>
      <c r="H932" s="2"/>
    </row>
    <row r="933" spans="3:8" ht="12">
      <c r="C933" s="2"/>
      <c r="D933" s="2"/>
      <c r="E933" s="2"/>
      <c r="F933" s="2"/>
      <c r="G933" s="2"/>
      <c r="H933" s="2"/>
    </row>
    <row r="934" spans="3:8" ht="12">
      <c r="C934" s="2"/>
      <c r="D934" s="2"/>
      <c r="E934" s="2"/>
      <c r="F934" s="2"/>
      <c r="G934" s="2"/>
      <c r="H934" s="2"/>
    </row>
    <row r="935" spans="3:8" ht="12">
      <c r="C935" s="2"/>
      <c r="D935" s="2"/>
      <c r="E935" s="2"/>
      <c r="F935" s="2"/>
      <c r="G935" s="2"/>
      <c r="H935" s="2"/>
    </row>
    <row r="936" spans="3:8" ht="12">
      <c r="C936" s="2"/>
      <c r="D936" s="2"/>
      <c r="E936" s="2"/>
      <c r="F936" s="2"/>
      <c r="G936" s="2"/>
      <c r="H936" s="2"/>
    </row>
    <row r="937" spans="3:8" ht="12">
      <c r="C937" s="2"/>
      <c r="D937" s="2"/>
      <c r="E937" s="2"/>
      <c r="F937" s="2"/>
      <c r="G937" s="2"/>
      <c r="H937" s="2"/>
    </row>
    <row r="938" spans="3:8" ht="12">
      <c r="C938" s="2"/>
      <c r="D938" s="2"/>
      <c r="E938" s="2"/>
      <c r="F938" s="2"/>
      <c r="G938" s="2"/>
      <c r="H938" s="2"/>
    </row>
    <row r="939" spans="3:8" ht="12">
      <c r="C939" s="2"/>
      <c r="D939" s="2"/>
      <c r="E939" s="2"/>
      <c r="F939" s="2"/>
      <c r="G939" s="2"/>
      <c r="H939" s="2"/>
    </row>
    <row r="940" spans="3:8" ht="12">
      <c r="C940" s="2"/>
      <c r="D940" s="2"/>
      <c r="E940" s="2"/>
      <c r="F940" s="2"/>
      <c r="G940" s="2"/>
      <c r="H940" s="2"/>
    </row>
    <row r="941" spans="3:8" ht="12">
      <c r="C941" s="2"/>
      <c r="D941" s="2"/>
      <c r="E941" s="2"/>
      <c r="F941" s="2"/>
      <c r="G941" s="2"/>
      <c r="H941" s="2"/>
    </row>
    <row r="942" spans="3:8" ht="12">
      <c r="C942" s="2"/>
      <c r="D942" s="2"/>
      <c r="E942" s="2"/>
      <c r="F942" s="2"/>
      <c r="G942" s="2"/>
      <c r="H942" s="2"/>
    </row>
    <row r="943" spans="3:8" ht="12">
      <c r="C943" s="2"/>
      <c r="D943" s="2"/>
      <c r="E943" s="2"/>
      <c r="F943" s="2"/>
      <c r="G943" s="2"/>
      <c r="H943" s="2"/>
    </row>
    <row r="944" spans="3:8" ht="12">
      <c r="C944" s="2"/>
      <c r="D944" s="2"/>
      <c r="E944" s="2"/>
      <c r="F944" s="2"/>
      <c r="G944" s="2"/>
      <c r="H944" s="2"/>
    </row>
    <row r="945" spans="3:8" ht="12">
      <c r="C945" s="2"/>
      <c r="D945" s="2"/>
      <c r="E945" s="2"/>
      <c r="F945" s="2"/>
      <c r="G945" s="2"/>
      <c r="H945" s="2"/>
    </row>
    <row r="946" spans="3:8" ht="12">
      <c r="C946" s="2"/>
      <c r="D946" s="2"/>
      <c r="E946" s="2"/>
      <c r="F946" s="2"/>
      <c r="G946" s="2"/>
      <c r="H946" s="2"/>
    </row>
    <row r="947" spans="3:8" ht="12">
      <c r="C947" s="2"/>
      <c r="D947" s="2"/>
      <c r="E947" s="2"/>
      <c r="F947" s="2"/>
      <c r="G947" s="2"/>
      <c r="H947" s="2"/>
    </row>
    <row r="948" spans="3:8" ht="12">
      <c r="C948" s="2"/>
      <c r="D948" s="2"/>
      <c r="E948" s="2"/>
      <c r="F948" s="2"/>
      <c r="G948" s="2"/>
      <c r="H948" s="2"/>
    </row>
    <row r="949" spans="3:8" ht="12">
      <c r="C949" s="2"/>
      <c r="D949" s="2"/>
      <c r="E949" s="2"/>
      <c r="F949" s="2"/>
      <c r="G949" s="2"/>
      <c r="H949" s="2"/>
    </row>
    <row r="950" spans="3:8" ht="12">
      <c r="C950" s="2"/>
      <c r="D950" s="2"/>
      <c r="E950" s="2"/>
      <c r="F950" s="2"/>
      <c r="G950" s="2"/>
      <c r="H950" s="2"/>
    </row>
    <row r="951" spans="3:8" ht="12">
      <c r="C951" s="2"/>
      <c r="D951" s="2"/>
      <c r="E951" s="2"/>
      <c r="F951" s="2"/>
      <c r="G951" s="2"/>
      <c r="H951" s="2"/>
    </row>
    <row r="952" spans="3:8" ht="12">
      <c r="C952" s="2"/>
      <c r="D952" s="2"/>
      <c r="E952" s="2"/>
      <c r="F952" s="2"/>
      <c r="G952" s="2"/>
      <c r="H952" s="2"/>
    </row>
    <row r="953" spans="3:8" ht="12">
      <c r="C953" s="2"/>
      <c r="D953" s="2"/>
      <c r="E953" s="2"/>
      <c r="F953" s="2"/>
      <c r="G953" s="2"/>
      <c r="H953" s="2"/>
    </row>
    <row r="954" spans="3:8" ht="12">
      <c r="C954" s="2"/>
      <c r="D954" s="2"/>
      <c r="E954" s="2"/>
      <c r="F954" s="2"/>
      <c r="G954" s="2"/>
      <c r="H954" s="2"/>
    </row>
    <row r="955" spans="3:8" ht="12">
      <c r="C955" s="2"/>
      <c r="D955" s="2"/>
      <c r="E955" s="2"/>
      <c r="F955" s="2"/>
      <c r="G955" s="2"/>
      <c r="H955" s="2"/>
    </row>
    <row r="956" spans="3:8" ht="12">
      <c r="C956" s="2"/>
      <c r="D956" s="2"/>
      <c r="E956" s="2"/>
      <c r="F956" s="2"/>
      <c r="G956" s="2"/>
      <c r="H956" s="2"/>
    </row>
    <row r="957" spans="3:8" ht="12">
      <c r="C957" s="2"/>
      <c r="D957" s="2"/>
      <c r="E957" s="2"/>
      <c r="F957" s="2"/>
      <c r="G957" s="2"/>
      <c r="H957" s="2"/>
    </row>
    <row r="958" spans="3:8" ht="12">
      <c r="C958" s="2"/>
      <c r="D958" s="2"/>
      <c r="E958" s="2"/>
      <c r="F958" s="2"/>
      <c r="G958" s="2"/>
      <c r="H958" s="2"/>
    </row>
    <row r="959" spans="3:8" ht="12">
      <c r="C959" s="2"/>
      <c r="D959" s="2"/>
      <c r="E959" s="2"/>
      <c r="F959" s="2"/>
      <c r="G959" s="2"/>
      <c r="H959" s="2"/>
    </row>
    <row r="960" spans="3:8" ht="12">
      <c r="C960" s="2"/>
      <c r="D960" s="2"/>
      <c r="E960" s="2"/>
      <c r="F960" s="2"/>
      <c r="G960" s="2"/>
      <c r="H960" s="2"/>
    </row>
    <row r="961" spans="3:8" ht="12">
      <c r="C961" s="2"/>
      <c r="D961" s="2"/>
      <c r="E961" s="2"/>
      <c r="F961" s="2"/>
      <c r="G961" s="2"/>
      <c r="H961" s="2"/>
    </row>
    <row r="962" spans="3:8" ht="12">
      <c r="C962" s="2"/>
      <c r="D962" s="2"/>
      <c r="E962" s="2"/>
      <c r="F962" s="2"/>
      <c r="G962" s="2"/>
      <c r="H962" s="2"/>
    </row>
    <row r="963" spans="3:8" ht="12">
      <c r="C963" s="2"/>
      <c r="D963" s="2"/>
      <c r="E963" s="2"/>
      <c r="F963" s="2"/>
      <c r="G963" s="2"/>
      <c r="H963" s="2"/>
    </row>
    <row r="964" spans="3:8" ht="12">
      <c r="C964" s="2"/>
      <c r="D964" s="2"/>
      <c r="E964" s="2"/>
      <c r="F964" s="2"/>
      <c r="G964" s="2"/>
      <c r="H964" s="2"/>
    </row>
    <row r="965" spans="3:8" ht="12">
      <c r="C965" s="2"/>
      <c r="D965" s="2"/>
      <c r="E965" s="2"/>
      <c r="F965" s="2"/>
      <c r="G965" s="2"/>
      <c r="H965" s="2"/>
    </row>
    <row r="966" spans="3:8" ht="12">
      <c r="C966" s="2"/>
      <c r="D966" s="2"/>
      <c r="E966" s="2"/>
      <c r="F966" s="2"/>
      <c r="G966" s="2"/>
      <c r="H966" s="2"/>
    </row>
    <row r="967" spans="3:8" ht="12">
      <c r="C967" s="2"/>
      <c r="D967" s="2"/>
      <c r="E967" s="2"/>
      <c r="F967" s="2"/>
      <c r="G967" s="2"/>
      <c r="H967" s="2"/>
    </row>
    <row r="968" spans="3:8" ht="12">
      <c r="C968" s="2"/>
      <c r="D968" s="2"/>
      <c r="E968" s="2"/>
      <c r="F968" s="2"/>
      <c r="G968" s="2"/>
      <c r="H968" s="2"/>
    </row>
    <row r="969" spans="3:8" ht="12">
      <c r="C969" s="2"/>
      <c r="D969" s="2"/>
      <c r="E969" s="2"/>
      <c r="F969" s="2"/>
      <c r="G969" s="2"/>
      <c r="H969" s="2"/>
    </row>
    <row r="970" spans="3:8" ht="12">
      <c r="C970" s="2"/>
      <c r="D970" s="2"/>
      <c r="E970" s="2"/>
      <c r="F970" s="2"/>
      <c r="G970" s="2"/>
      <c r="H970" s="2"/>
    </row>
    <row r="971" spans="3:8" ht="12">
      <c r="C971" s="2"/>
      <c r="D971" s="2"/>
      <c r="E971" s="2"/>
      <c r="F971" s="2"/>
      <c r="G971" s="2"/>
      <c r="H971" s="2"/>
    </row>
    <row r="972" spans="3:8" ht="12">
      <c r="C972" s="2"/>
      <c r="D972" s="2"/>
      <c r="E972" s="2"/>
      <c r="F972" s="2"/>
      <c r="G972" s="2"/>
      <c r="H972" s="2"/>
    </row>
    <row r="973" spans="3:8" ht="12">
      <c r="C973" s="2"/>
      <c r="D973" s="2"/>
      <c r="E973" s="2"/>
      <c r="F973" s="2"/>
      <c r="G973" s="2"/>
      <c r="H973" s="2"/>
    </row>
    <row r="974" spans="3:8" ht="12">
      <c r="C974" s="2"/>
      <c r="D974" s="2"/>
      <c r="E974" s="2"/>
      <c r="F974" s="2"/>
      <c r="G974" s="2"/>
      <c r="H974" s="2"/>
    </row>
    <row r="975" spans="3:8" ht="12">
      <c r="C975" s="2"/>
      <c r="D975" s="2"/>
      <c r="E975" s="2"/>
      <c r="F975" s="2"/>
      <c r="G975" s="2"/>
      <c r="H975" s="2"/>
    </row>
    <row r="976" spans="3:8" ht="12">
      <c r="C976" s="2"/>
      <c r="D976" s="2"/>
      <c r="E976" s="2"/>
      <c r="F976" s="2"/>
      <c r="G976" s="2"/>
      <c r="H976" s="2"/>
    </row>
    <row r="977" spans="3:8" ht="12">
      <c r="C977" s="2"/>
      <c r="D977" s="2"/>
      <c r="E977" s="2"/>
      <c r="F977" s="2"/>
      <c r="G977" s="2"/>
      <c r="H977" s="2"/>
    </row>
    <row r="978" spans="3:8" ht="12">
      <c r="C978" s="2"/>
      <c r="D978" s="2"/>
      <c r="E978" s="2"/>
      <c r="F978" s="2"/>
      <c r="G978" s="2"/>
      <c r="H978" s="2"/>
    </row>
    <row r="979" spans="3:8" ht="12">
      <c r="C979" s="2"/>
      <c r="D979" s="2"/>
      <c r="E979" s="2"/>
      <c r="F979" s="2"/>
      <c r="G979" s="2"/>
      <c r="H979" s="2"/>
    </row>
    <row r="980" spans="3:8" ht="12">
      <c r="C980" s="2"/>
      <c r="D980" s="2"/>
      <c r="E980" s="2"/>
      <c r="F980" s="2"/>
      <c r="G980" s="2"/>
      <c r="H980" s="2"/>
    </row>
    <row r="981" spans="3:8" ht="12">
      <c r="C981" s="2"/>
      <c r="D981" s="2"/>
      <c r="E981" s="2"/>
      <c r="F981" s="2"/>
      <c r="G981" s="2"/>
      <c r="H981" s="2"/>
    </row>
    <row r="982" spans="3:8" ht="12">
      <c r="C982" s="2"/>
      <c r="D982" s="2"/>
      <c r="E982" s="2"/>
      <c r="F982" s="2"/>
      <c r="G982" s="2"/>
      <c r="H982" s="2"/>
    </row>
    <row r="983" spans="3:8" ht="12">
      <c r="C983" s="2"/>
      <c r="D983" s="2"/>
      <c r="E983" s="2"/>
      <c r="F983" s="2"/>
      <c r="G983" s="2"/>
      <c r="H983" s="2"/>
    </row>
    <row r="984" spans="3:8" ht="12">
      <c r="C984" s="2"/>
      <c r="D984" s="2"/>
      <c r="E984" s="2"/>
      <c r="F984" s="2"/>
      <c r="G984" s="2"/>
      <c r="H984" s="2"/>
    </row>
    <row r="985" spans="3:8" ht="12">
      <c r="C985" s="2"/>
      <c r="D985" s="2"/>
      <c r="E985" s="2"/>
      <c r="F985" s="2"/>
      <c r="G985" s="2"/>
      <c r="H985" s="2"/>
    </row>
    <row r="986" spans="3:8" ht="12">
      <c r="C986" s="2"/>
      <c r="D986" s="2"/>
      <c r="E986" s="2"/>
      <c r="F986" s="2"/>
      <c r="G986" s="2"/>
      <c r="H986" s="2"/>
    </row>
    <row r="987" spans="3:8" ht="12">
      <c r="C987" s="2"/>
      <c r="D987" s="2"/>
      <c r="E987" s="2"/>
      <c r="F987" s="2"/>
      <c r="G987" s="2"/>
      <c r="H987" s="2"/>
    </row>
    <row r="988" spans="3:8" ht="12">
      <c r="C988" s="2"/>
      <c r="D988" s="2"/>
      <c r="E988" s="2"/>
      <c r="F988" s="2"/>
      <c r="G988" s="2"/>
      <c r="H988" s="2"/>
    </row>
    <row r="989" spans="3:8" ht="12">
      <c r="C989" s="2"/>
      <c r="D989" s="2"/>
      <c r="E989" s="2"/>
      <c r="F989" s="2"/>
      <c r="G989" s="2"/>
      <c r="H989" s="2"/>
    </row>
    <row r="990" spans="3:8" ht="12">
      <c r="C990" s="2"/>
      <c r="D990" s="2"/>
      <c r="E990" s="2"/>
      <c r="F990" s="2"/>
      <c r="G990" s="2"/>
      <c r="H990" s="2"/>
    </row>
    <row r="991" spans="3:8" ht="12">
      <c r="C991" s="2"/>
      <c r="D991" s="2"/>
      <c r="E991" s="2"/>
      <c r="F991" s="2"/>
      <c r="G991" s="2"/>
      <c r="H991" s="2"/>
    </row>
    <row r="992" spans="3:8" ht="12">
      <c r="C992" s="2"/>
      <c r="D992" s="2"/>
      <c r="E992" s="2"/>
      <c r="F992" s="2"/>
      <c r="G992" s="2"/>
      <c r="H992" s="2"/>
    </row>
    <row r="993" spans="3:8" ht="12">
      <c r="C993" s="2"/>
      <c r="D993" s="2"/>
      <c r="E993" s="2"/>
      <c r="F993" s="2"/>
      <c r="G993" s="2"/>
      <c r="H993" s="2"/>
    </row>
    <row r="994" spans="3:8" ht="12">
      <c r="C994" s="2"/>
      <c r="D994" s="2"/>
      <c r="E994" s="2"/>
      <c r="F994" s="2"/>
      <c r="G994" s="2"/>
      <c r="H994" s="2"/>
    </row>
    <row r="995" spans="3:8" ht="12">
      <c r="C995" s="2"/>
      <c r="D995" s="2"/>
      <c r="E995" s="2"/>
      <c r="F995" s="2"/>
      <c r="G995" s="2"/>
      <c r="H995" s="2"/>
    </row>
    <row r="996" spans="3:8" ht="12">
      <c r="C996" s="2"/>
      <c r="D996" s="2"/>
      <c r="E996" s="2"/>
      <c r="F996" s="2"/>
      <c r="G996" s="2"/>
      <c r="H996" s="2"/>
    </row>
    <row r="997" spans="3:8" ht="12">
      <c r="C997" s="2"/>
      <c r="D997" s="2"/>
      <c r="E997" s="2"/>
      <c r="F997" s="2"/>
      <c r="G997" s="2"/>
      <c r="H997" s="2"/>
    </row>
    <row r="998" spans="3:8" ht="12">
      <c r="C998" s="2"/>
      <c r="D998" s="2"/>
      <c r="E998" s="2"/>
      <c r="F998" s="2"/>
      <c r="G998" s="2"/>
      <c r="H998" s="2"/>
    </row>
    <row r="999" spans="3:8" ht="12">
      <c r="C999" s="2"/>
      <c r="D999" s="2"/>
      <c r="E999" s="2"/>
      <c r="F999" s="2"/>
      <c r="G999" s="2"/>
      <c r="H999" s="2"/>
    </row>
    <row r="1000" spans="3:8" ht="12">
      <c r="C1000" s="2"/>
      <c r="D1000" s="2"/>
      <c r="E1000" s="2"/>
      <c r="F1000" s="2"/>
      <c r="G1000" s="2"/>
      <c r="H1000" s="2"/>
    </row>
    <row r="1001" spans="3:8" ht="12">
      <c r="C1001" s="2"/>
      <c r="D1001" s="2"/>
      <c r="E1001" s="2"/>
      <c r="F1001" s="2"/>
      <c r="G1001" s="2"/>
      <c r="H1001" s="2"/>
    </row>
    <row r="1002" spans="3:8" ht="12">
      <c r="C1002" s="2"/>
      <c r="D1002" s="2"/>
      <c r="E1002" s="2"/>
      <c r="F1002" s="2"/>
      <c r="G1002" s="2"/>
      <c r="H1002" s="2"/>
    </row>
    <row r="1003" spans="3:8" ht="12">
      <c r="C1003" s="2"/>
      <c r="D1003" s="2"/>
      <c r="E1003" s="2"/>
      <c r="F1003" s="2"/>
      <c r="G1003" s="2"/>
      <c r="H1003" s="2"/>
    </row>
    <row r="1004" spans="3:8" ht="12">
      <c r="C1004" s="2"/>
      <c r="D1004" s="2"/>
      <c r="E1004" s="2"/>
      <c r="F1004" s="2"/>
      <c r="G1004" s="2"/>
      <c r="H1004" s="2"/>
    </row>
    <row r="1005" spans="3:8" ht="12">
      <c r="C1005" s="2"/>
      <c r="D1005" s="2"/>
      <c r="E1005" s="2"/>
      <c r="F1005" s="2"/>
      <c r="G1005" s="2"/>
      <c r="H1005" s="2"/>
    </row>
    <row r="1006" spans="3:8" ht="12">
      <c r="C1006" s="2"/>
      <c r="D1006" s="2"/>
      <c r="E1006" s="2"/>
      <c r="F1006" s="2"/>
      <c r="G1006" s="2"/>
      <c r="H1006" s="2"/>
    </row>
    <row r="1007" spans="3:8" ht="12">
      <c r="C1007" s="2"/>
      <c r="D1007" s="2"/>
      <c r="E1007" s="2"/>
      <c r="F1007" s="2"/>
      <c r="G1007" s="2"/>
      <c r="H1007" s="2"/>
    </row>
    <row r="1008" spans="3:8" ht="12">
      <c r="C1008" s="2"/>
      <c r="D1008" s="2"/>
      <c r="E1008" s="2"/>
      <c r="F1008" s="2"/>
      <c r="G1008" s="2"/>
      <c r="H1008" s="2"/>
    </row>
    <row r="1009" spans="3:8" ht="12">
      <c r="C1009" s="2"/>
      <c r="D1009" s="2"/>
      <c r="E1009" s="2"/>
      <c r="F1009" s="2"/>
      <c r="G1009" s="2"/>
      <c r="H1009" s="2"/>
    </row>
    <row r="1010" spans="3:8" ht="12">
      <c r="C1010" s="2"/>
      <c r="D1010" s="2"/>
      <c r="E1010" s="2"/>
      <c r="F1010" s="2"/>
      <c r="G1010" s="2"/>
      <c r="H1010" s="2"/>
    </row>
    <row r="1011" spans="3:8" ht="12">
      <c r="C1011" s="2"/>
      <c r="D1011" s="2"/>
      <c r="E1011" s="2"/>
      <c r="F1011" s="2"/>
      <c r="G1011" s="2"/>
      <c r="H1011" s="2"/>
    </row>
    <row r="1012" spans="3:8" ht="12">
      <c r="C1012" s="2"/>
      <c r="D1012" s="2"/>
      <c r="E1012" s="2"/>
      <c r="F1012" s="2"/>
      <c r="G1012" s="2"/>
      <c r="H1012" s="2"/>
    </row>
    <row r="1013" spans="3:8" ht="12">
      <c r="C1013" s="2"/>
      <c r="D1013" s="2"/>
      <c r="E1013" s="2"/>
      <c r="F1013" s="2"/>
      <c r="G1013" s="2"/>
      <c r="H1013" s="2"/>
    </row>
    <row r="1014" spans="3:8" ht="12">
      <c r="C1014" s="2"/>
      <c r="D1014" s="2"/>
      <c r="E1014" s="2"/>
      <c r="F1014" s="2"/>
      <c r="G1014" s="2"/>
      <c r="H1014" s="2"/>
    </row>
    <row r="1015" spans="3:8" ht="12">
      <c r="C1015" s="2"/>
      <c r="D1015" s="2"/>
      <c r="E1015" s="2"/>
      <c r="F1015" s="2"/>
      <c r="G1015" s="2"/>
      <c r="H1015" s="2"/>
    </row>
    <row r="1016" spans="3:8" ht="12">
      <c r="C1016" s="2"/>
      <c r="D1016" s="2"/>
      <c r="E1016" s="2"/>
      <c r="F1016" s="2"/>
      <c r="G1016" s="2"/>
      <c r="H1016" s="2"/>
    </row>
    <row r="1017" spans="3:8" ht="12">
      <c r="C1017" s="2"/>
      <c r="D1017" s="2"/>
      <c r="E1017" s="2"/>
      <c r="F1017" s="2"/>
      <c r="G1017" s="2"/>
      <c r="H1017" s="2"/>
    </row>
    <row r="1018" spans="3:8" ht="12">
      <c r="C1018" s="2"/>
      <c r="D1018" s="2"/>
      <c r="E1018" s="2"/>
      <c r="F1018" s="2"/>
      <c r="G1018" s="2"/>
      <c r="H1018" s="2"/>
    </row>
    <row r="1019" spans="3:8" ht="12">
      <c r="C1019" s="2"/>
      <c r="D1019" s="2"/>
      <c r="E1019" s="2"/>
      <c r="F1019" s="2"/>
      <c r="G1019" s="2"/>
      <c r="H1019" s="2"/>
    </row>
    <row r="1020" spans="3:8" ht="12">
      <c r="C1020" s="2"/>
      <c r="D1020" s="2"/>
      <c r="E1020" s="2"/>
      <c r="F1020" s="2"/>
      <c r="G1020" s="2"/>
      <c r="H1020" s="2"/>
    </row>
    <row r="1021" spans="3:8" ht="12">
      <c r="C1021" s="2"/>
      <c r="D1021" s="2"/>
      <c r="E1021" s="2"/>
      <c r="F1021" s="2"/>
      <c r="G1021" s="2"/>
      <c r="H1021" s="2"/>
    </row>
    <row r="1022" spans="3:8" ht="12">
      <c r="C1022" s="2"/>
      <c r="D1022" s="2"/>
      <c r="E1022" s="2"/>
      <c r="F1022" s="2"/>
      <c r="G1022" s="2"/>
      <c r="H1022" s="2"/>
    </row>
    <row r="1023" spans="3:8" ht="12">
      <c r="C1023" s="2"/>
      <c r="D1023" s="2"/>
      <c r="E1023" s="2"/>
      <c r="F1023" s="2"/>
      <c r="G1023" s="2"/>
      <c r="H1023" s="2"/>
    </row>
    <row r="1024" spans="3:8" ht="12">
      <c r="C1024" s="2"/>
      <c r="D1024" s="2"/>
      <c r="E1024" s="2"/>
      <c r="F1024" s="2"/>
      <c r="G1024" s="2"/>
      <c r="H1024" s="2"/>
    </row>
    <row r="1025" spans="3:8" ht="12">
      <c r="C1025" s="2"/>
      <c r="D1025" s="2"/>
      <c r="E1025" s="2"/>
      <c r="F1025" s="2"/>
      <c r="G1025" s="2"/>
      <c r="H1025" s="2"/>
    </row>
    <row r="1026" spans="3:8" ht="12">
      <c r="C1026" s="2"/>
      <c r="D1026" s="2"/>
      <c r="E1026" s="2"/>
      <c r="F1026" s="2"/>
      <c r="G1026" s="2"/>
      <c r="H1026" s="2"/>
    </row>
    <row r="1027" spans="3:8" ht="12">
      <c r="C1027" s="2"/>
      <c r="D1027" s="2"/>
      <c r="E1027" s="2"/>
      <c r="F1027" s="2"/>
      <c r="G1027" s="2"/>
      <c r="H1027" s="2"/>
    </row>
    <row r="1028" spans="3:8" ht="12">
      <c r="C1028" s="2"/>
      <c r="D1028" s="2"/>
      <c r="E1028" s="2"/>
      <c r="F1028" s="2"/>
      <c r="G1028" s="2"/>
      <c r="H1028" s="2"/>
    </row>
    <row r="1029" spans="3:8" ht="12">
      <c r="C1029" s="2"/>
      <c r="D1029" s="2"/>
      <c r="E1029" s="2"/>
      <c r="F1029" s="2"/>
      <c r="G1029" s="2"/>
      <c r="H1029" s="2"/>
    </row>
    <row r="1030" spans="3:8" ht="12">
      <c r="C1030" s="2"/>
      <c r="D1030" s="2"/>
      <c r="E1030" s="2"/>
      <c r="F1030" s="2"/>
      <c r="G1030" s="2"/>
      <c r="H1030" s="2"/>
    </row>
    <row r="1031" spans="3:8" ht="12">
      <c r="C1031" s="2"/>
      <c r="D1031" s="2"/>
      <c r="E1031" s="2"/>
      <c r="F1031" s="2"/>
      <c r="G1031" s="2"/>
      <c r="H1031" s="2"/>
    </row>
    <row r="1032" spans="3:8" ht="12">
      <c r="C1032" s="2"/>
      <c r="D1032" s="2"/>
      <c r="E1032" s="2"/>
      <c r="F1032" s="2"/>
      <c r="G1032" s="2"/>
      <c r="H1032" s="2"/>
    </row>
    <row r="1033" spans="3:8" ht="12">
      <c r="C1033" s="2"/>
      <c r="D1033" s="2"/>
      <c r="E1033" s="2"/>
      <c r="F1033" s="2"/>
      <c r="G1033" s="2"/>
      <c r="H1033" s="2"/>
    </row>
    <row r="1034" spans="3:8" ht="12">
      <c r="C1034" s="2"/>
      <c r="D1034" s="2"/>
      <c r="E1034" s="2"/>
      <c r="F1034" s="2"/>
      <c r="G1034" s="2"/>
      <c r="H1034" s="2"/>
    </row>
    <row r="1035" spans="3:8" ht="12">
      <c r="C1035" s="2"/>
      <c r="D1035" s="2"/>
      <c r="E1035" s="2"/>
      <c r="F1035" s="2"/>
      <c r="G1035" s="2"/>
      <c r="H1035" s="2"/>
    </row>
    <row r="1036" spans="3:8" ht="12">
      <c r="C1036" s="2"/>
      <c r="D1036" s="2"/>
      <c r="E1036" s="2"/>
      <c r="F1036" s="2"/>
      <c r="G1036" s="2"/>
      <c r="H1036" s="2"/>
    </row>
    <row r="1037" spans="3:8" ht="12">
      <c r="C1037" s="2"/>
      <c r="D1037" s="2"/>
      <c r="E1037" s="2"/>
      <c r="F1037" s="2"/>
      <c r="G1037" s="2"/>
      <c r="H1037" s="2"/>
    </row>
    <row r="1038" spans="3:8" ht="12">
      <c r="C1038" s="2"/>
      <c r="D1038" s="2"/>
      <c r="E1038" s="2"/>
      <c r="F1038" s="2"/>
      <c r="G1038" s="2"/>
      <c r="H1038" s="2"/>
    </row>
    <row r="1039" spans="3:8" ht="12">
      <c r="C1039" s="2"/>
      <c r="D1039" s="2"/>
      <c r="E1039" s="2"/>
      <c r="F1039" s="2"/>
      <c r="G1039" s="2"/>
      <c r="H1039" s="2"/>
    </row>
    <row r="1040" spans="3:8" ht="12">
      <c r="C1040" s="2"/>
      <c r="D1040" s="2"/>
      <c r="E1040" s="2"/>
      <c r="F1040" s="2"/>
      <c r="G1040" s="2"/>
      <c r="H1040" s="2"/>
    </row>
    <row r="1041" spans="3:8" ht="12">
      <c r="C1041" s="2"/>
      <c r="D1041" s="2"/>
      <c r="E1041" s="2"/>
      <c r="F1041" s="2"/>
      <c r="G1041" s="2"/>
      <c r="H1041" s="2"/>
    </row>
    <row r="1042" spans="3:8" ht="12">
      <c r="C1042" s="2"/>
      <c r="D1042" s="2"/>
      <c r="E1042" s="2"/>
      <c r="F1042" s="2"/>
      <c r="G1042" s="2"/>
      <c r="H1042" s="2"/>
    </row>
    <row r="1043" spans="3:8" ht="12">
      <c r="C1043" s="2"/>
      <c r="D1043" s="2"/>
      <c r="E1043" s="2"/>
      <c r="F1043" s="2"/>
      <c r="G1043" s="2"/>
      <c r="H1043" s="2"/>
    </row>
    <row r="1044" spans="3:8" ht="12">
      <c r="C1044" s="2"/>
      <c r="D1044" s="2"/>
      <c r="E1044" s="2"/>
      <c r="F1044" s="2"/>
      <c r="G1044" s="2"/>
      <c r="H1044" s="2"/>
    </row>
    <row r="1045" spans="3:8" ht="12">
      <c r="C1045" s="2"/>
      <c r="D1045" s="2"/>
      <c r="E1045" s="2"/>
      <c r="F1045" s="2"/>
      <c r="G1045" s="2"/>
      <c r="H1045" s="2"/>
    </row>
    <row r="1046" spans="3:8" ht="12">
      <c r="C1046" s="2"/>
      <c r="D1046" s="2"/>
      <c r="E1046" s="2"/>
      <c r="F1046" s="2"/>
      <c r="G1046" s="2"/>
      <c r="H1046" s="2"/>
    </row>
    <row r="1047" spans="3:8" ht="12">
      <c r="C1047" s="2"/>
      <c r="D1047" s="2"/>
      <c r="E1047" s="2"/>
      <c r="F1047" s="2"/>
      <c r="G1047" s="2"/>
      <c r="H1047" s="2"/>
    </row>
    <row r="1048" spans="3:8" ht="12">
      <c r="C1048" s="2"/>
      <c r="D1048" s="2"/>
      <c r="E1048" s="2"/>
      <c r="F1048" s="2"/>
      <c r="G1048" s="2"/>
      <c r="H1048" s="2"/>
    </row>
    <row r="1049" spans="3:8" ht="12">
      <c r="C1049" s="2"/>
      <c r="D1049" s="2"/>
      <c r="E1049" s="2"/>
      <c r="F1049" s="2"/>
      <c r="G1049" s="2"/>
      <c r="H1049" s="2"/>
    </row>
    <row r="1050" spans="3:8" ht="12">
      <c r="C1050" s="2"/>
      <c r="D1050" s="2"/>
      <c r="E1050" s="2"/>
      <c r="F1050" s="2"/>
      <c r="G1050" s="2"/>
      <c r="H1050" s="2"/>
    </row>
    <row r="1051" spans="3:8" ht="12">
      <c r="C1051" s="2"/>
      <c r="D1051" s="2"/>
      <c r="E1051" s="2"/>
      <c r="F1051" s="2"/>
      <c r="G1051" s="2"/>
      <c r="H1051" s="2"/>
    </row>
    <row r="1052" spans="3:8" ht="12">
      <c r="C1052" s="2"/>
      <c r="D1052" s="2"/>
      <c r="E1052" s="2"/>
      <c r="F1052" s="2"/>
      <c r="G1052" s="2"/>
      <c r="H1052" s="2"/>
    </row>
    <row r="1053" spans="3:8" ht="12">
      <c r="C1053" s="2"/>
      <c r="D1053" s="2"/>
      <c r="E1053" s="2"/>
      <c r="F1053" s="2"/>
      <c r="G1053" s="2"/>
      <c r="H1053" s="2"/>
    </row>
    <row r="1054" spans="3:8" ht="12">
      <c r="C1054" s="2"/>
      <c r="D1054" s="2"/>
      <c r="E1054" s="2"/>
      <c r="F1054" s="2"/>
      <c r="G1054" s="2"/>
      <c r="H1054" s="2"/>
    </row>
    <row r="1055" spans="3:8" ht="12">
      <c r="C1055" s="2"/>
      <c r="D1055" s="2"/>
      <c r="E1055" s="2"/>
      <c r="F1055" s="2"/>
      <c r="G1055" s="2"/>
      <c r="H1055" s="2"/>
    </row>
    <row r="1056" spans="3:8" ht="12">
      <c r="C1056" s="2"/>
      <c r="D1056" s="2"/>
      <c r="E1056" s="2"/>
      <c r="F1056" s="2"/>
      <c r="G1056" s="2"/>
      <c r="H1056" s="2"/>
    </row>
    <row r="1057" spans="3:8" ht="12">
      <c r="C1057" s="2"/>
      <c r="D1057" s="2"/>
      <c r="E1057" s="2"/>
      <c r="F1057" s="2"/>
      <c r="G1057" s="2"/>
      <c r="H1057" s="2"/>
    </row>
    <row r="1058" spans="3:8" ht="12">
      <c r="C1058" s="2"/>
      <c r="D1058" s="2"/>
      <c r="E1058" s="2"/>
      <c r="F1058" s="2"/>
      <c r="G1058" s="2"/>
      <c r="H1058" s="2"/>
    </row>
    <row r="1059" spans="3:8" ht="12">
      <c r="C1059" s="2"/>
      <c r="D1059" s="2"/>
      <c r="E1059" s="2"/>
      <c r="F1059" s="2"/>
      <c r="G1059" s="2"/>
      <c r="H1059" s="2"/>
    </row>
    <row r="1060" spans="3:8" ht="12">
      <c r="C1060" s="2"/>
      <c r="D1060" s="2"/>
      <c r="E1060" s="2"/>
      <c r="F1060" s="2"/>
      <c r="G1060" s="2"/>
      <c r="H1060" s="2"/>
    </row>
    <row r="1061" spans="3:8" ht="12">
      <c r="C1061" s="2"/>
      <c r="D1061" s="2"/>
      <c r="E1061" s="2"/>
      <c r="F1061" s="2"/>
      <c r="G1061" s="2"/>
      <c r="H1061" s="2"/>
    </row>
    <row r="1062" spans="3:8" ht="12">
      <c r="C1062" s="2"/>
      <c r="D1062" s="2"/>
      <c r="E1062" s="2"/>
      <c r="F1062" s="2"/>
      <c r="G1062" s="2"/>
      <c r="H1062" s="2"/>
    </row>
    <row r="1063" spans="3:8" ht="12">
      <c r="C1063" s="2"/>
      <c r="D1063" s="2"/>
      <c r="E1063" s="2"/>
      <c r="F1063" s="2"/>
      <c r="G1063" s="2"/>
      <c r="H1063" s="2"/>
    </row>
    <row r="1064" spans="3:8" ht="12">
      <c r="C1064" s="2"/>
      <c r="D1064" s="2"/>
      <c r="E1064" s="2"/>
      <c r="F1064" s="2"/>
      <c r="G1064" s="2"/>
      <c r="H1064" s="2"/>
    </row>
    <row r="1065" spans="3:8" ht="12">
      <c r="C1065" s="2"/>
      <c r="D1065" s="2"/>
      <c r="E1065" s="2"/>
      <c r="F1065" s="2"/>
      <c r="G1065" s="2"/>
      <c r="H1065" s="2"/>
    </row>
    <row r="1066" spans="3:8" ht="12">
      <c r="C1066" s="2"/>
      <c r="D1066" s="2"/>
      <c r="E1066" s="2"/>
      <c r="F1066" s="2"/>
      <c r="G1066" s="2"/>
      <c r="H1066" s="2"/>
    </row>
    <row r="1067" spans="3:8" ht="12">
      <c r="C1067" s="2"/>
      <c r="D1067" s="2"/>
      <c r="E1067" s="2"/>
      <c r="F1067" s="2"/>
      <c r="G1067" s="2"/>
      <c r="H1067" s="2"/>
    </row>
    <row r="1068" spans="3:8" ht="12">
      <c r="C1068" s="2"/>
      <c r="D1068" s="2"/>
      <c r="E1068" s="2"/>
      <c r="F1068" s="2"/>
      <c r="G1068" s="2"/>
      <c r="H1068" s="2"/>
    </row>
    <row r="1069" spans="3:8" ht="12">
      <c r="C1069" s="2"/>
      <c r="D1069" s="2"/>
      <c r="E1069" s="2"/>
      <c r="F1069" s="2"/>
      <c r="G1069" s="2"/>
      <c r="H1069" s="2"/>
    </row>
    <row r="1070" spans="3:8" ht="12">
      <c r="C1070" s="2"/>
      <c r="D1070" s="2"/>
      <c r="E1070" s="2"/>
      <c r="F1070" s="2"/>
      <c r="G1070" s="2"/>
      <c r="H1070" s="2"/>
    </row>
    <row r="1071" spans="3:8" ht="12">
      <c r="C1071" s="2"/>
      <c r="D1071" s="2"/>
      <c r="E1071" s="2"/>
      <c r="F1071" s="2"/>
      <c r="G1071" s="2"/>
      <c r="H1071" s="2"/>
    </row>
    <row r="1072" spans="3:8" ht="12">
      <c r="C1072" s="2"/>
      <c r="D1072" s="2"/>
      <c r="E1072" s="2"/>
      <c r="F1072" s="2"/>
      <c r="G1072" s="2"/>
      <c r="H1072" s="2"/>
    </row>
    <row r="1073" spans="3:8" ht="12">
      <c r="C1073" s="2"/>
      <c r="D1073" s="2"/>
      <c r="E1073" s="2"/>
      <c r="F1073" s="2"/>
      <c r="G1073" s="2"/>
      <c r="H1073" s="2"/>
    </row>
    <row r="1074" spans="3:8" ht="12">
      <c r="C1074" s="2"/>
      <c r="D1074" s="2"/>
      <c r="E1074" s="2"/>
      <c r="F1074" s="2"/>
      <c r="G1074" s="2"/>
      <c r="H1074" s="2"/>
    </row>
    <row r="1075" spans="3:8" ht="12">
      <c r="C1075" s="2"/>
      <c r="D1075" s="2"/>
      <c r="E1075" s="2"/>
      <c r="F1075" s="2"/>
      <c r="G1075" s="2"/>
      <c r="H1075" s="2"/>
    </row>
    <row r="1076" spans="3:8" ht="12">
      <c r="C1076" s="2"/>
      <c r="D1076" s="2"/>
      <c r="E1076" s="2"/>
      <c r="F1076" s="2"/>
      <c r="G1076" s="2"/>
      <c r="H1076" s="2"/>
    </row>
    <row r="1077" spans="3:8" ht="12">
      <c r="C1077" s="2"/>
      <c r="D1077" s="2"/>
      <c r="E1077" s="2"/>
      <c r="F1077" s="2"/>
      <c r="G1077" s="2"/>
      <c r="H1077" s="2"/>
    </row>
    <row r="1078" spans="3:8" ht="12">
      <c r="C1078" s="2"/>
      <c r="D1078" s="2"/>
      <c r="E1078" s="2"/>
      <c r="F1078" s="2"/>
      <c r="G1078" s="2"/>
      <c r="H1078" s="2"/>
    </row>
    <row r="1079" spans="3:8" ht="12">
      <c r="C1079" s="2"/>
      <c r="D1079" s="2"/>
      <c r="E1079" s="2"/>
      <c r="F1079" s="2"/>
      <c r="G1079" s="2"/>
      <c r="H1079" s="2"/>
    </row>
    <row r="1080" spans="3:8" ht="12">
      <c r="C1080" s="2"/>
      <c r="D1080" s="2"/>
      <c r="E1080" s="2"/>
      <c r="F1080" s="2"/>
      <c r="G1080" s="2"/>
      <c r="H1080" s="2"/>
    </row>
    <row r="1081" spans="3:8" ht="12">
      <c r="C1081" s="2"/>
      <c r="D1081" s="2"/>
      <c r="E1081" s="2"/>
      <c r="F1081" s="2"/>
      <c r="G1081" s="2"/>
      <c r="H1081" s="2"/>
    </row>
    <row r="1082" spans="3:8" ht="12">
      <c r="C1082" s="2"/>
      <c r="D1082" s="2"/>
      <c r="E1082" s="2"/>
      <c r="F1082" s="2"/>
      <c r="G1082" s="2"/>
      <c r="H1082" s="2"/>
    </row>
    <row r="1083" spans="3:8" ht="12">
      <c r="C1083" s="2"/>
      <c r="D1083" s="2"/>
      <c r="E1083" s="2"/>
      <c r="F1083" s="2"/>
      <c r="G1083" s="2"/>
      <c r="H1083" s="2"/>
    </row>
    <row r="1084" spans="3:8" ht="12">
      <c r="C1084" s="2"/>
      <c r="D1084" s="2"/>
      <c r="E1084" s="2"/>
      <c r="F1084" s="2"/>
      <c r="G1084" s="2"/>
      <c r="H1084" s="2"/>
    </row>
    <row r="1085" spans="3:8" ht="12">
      <c r="C1085" s="2"/>
      <c r="D1085" s="2"/>
      <c r="E1085" s="2"/>
      <c r="F1085" s="2"/>
      <c r="G1085" s="2"/>
      <c r="H1085" s="2"/>
    </row>
    <row r="1086" spans="3:8" ht="12">
      <c r="C1086" s="2"/>
      <c r="D1086" s="2"/>
      <c r="E1086" s="2"/>
      <c r="F1086" s="2"/>
      <c r="G1086" s="2"/>
      <c r="H1086" s="2"/>
    </row>
    <row r="1087" spans="3:8" ht="12">
      <c r="C1087" s="2"/>
      <c r="D1087" s="2"/>
      <c r="E1087" s="2"/>
      <c r="F1087" s="2"/>
      <c r="G1087" s="2"/>
      <c r="H1087" s="2"/>
    </row>
    <row r="1088" spans="3:8" ht="12">
      <c r="C1088" s="2"/>
      <c r="D1088" s="2"/>
      <c r="E1088" s="2"/>
      <c r="F1088" s="2"/>
      <c r="G1088" s="2"/>
      <c r="H1088" s="2"/>
    </row>
    <row r="1089" spans="3:8" ht="12">
      <c r="C1089" s="2"/>
      <c r="D1089" s="2"/>
      <c r="E1089" s="2"/>
      <c r="F1089" s="2"/>
      <c r="G1089" s="2"/>
      <c r="H1089" s="2"/>
    </row>
    <row r="1090" spans="3:8" ht="12">
      <c r="C1090" s="2"/>
      <c r="D1090" s="2"/>
      <c r="E1090" s="2"/>
      <c r="F1090" s="2"/>
      <c r="G1090" s="2"/>
      <c r="H1090" s="2"/>
    </row>
    <row r="1091" spans="3:8" ht="12">
      <c r="C1091" s="2"/>
      <c r="D1091" s="2"/>
      <c r="E1091" s="2"/>
      <c r="F1091" s="2"/>
      <c r="G1091" s="2"/>
      <c r="H1091" s="2"/>
    </row>
    <row r="1092" spans="3:8" ht="12">
      <c r="C1092" s="2"/>
      <c r="D1092" s="2"/>
      <c r="E1092" s="2"/>
      <c r="F1092" s="2"/>
      <c r="G1092" s="2"/>
      <c r="H1092" s="2"/>
    </row>
    <row r="1093" spans="3:8" ht="12">
      <c r="C1093" s="2"/>
      <c r="D1093" s="2"/>
      <c r="E1093" s="2"/>
      <c r="F1093" s="2"/>
      <c r="G1093" s="2"/>
      <c r="H1093" s="2"/>
    </row>
    <row r="1094" spans="3:8" ht="12">
      <c r="C1094" s="2"/>
      <c r="D1094" s="2"/>
      <c r="E1094" s="2"/>
      <c r="F1094" s="2"/>
      <c r="G1094" s="2"/>
      <c r="H1094" s="2"/>
    </row>
    <row r="1095" spans="3:8" ht="12">
      <c r="C1095" s="2"/>
      <c r="D1095" s="2"/>
      <c r="E1095" s="2"/>
      <c r="F1095" s="2"/>
      <c r="G1095" s="2"/>
      <c r="H1095" s="2"/>
    </row>
    <row r="1096" spans="3:8" ht="12">
      <c r="C1096" s="2"/>
      <c r="D1096" s="2"/>
      <c r="E1096" s="2"/>
      <c r="F1096" s="2"/>
      <c r="G1096" s="2"/>
      <c r="H1096" s="2"/>
    </row>
    <row r="1097" spans="3:8" ht="12">
      <c r="C1097" s="2"/>
      <c r="D1097" s="2"/>
      <c r="E1097" s="2"/>
      <c r="F1097" s="2"/>
      <c r="G1097" s="2"/>
      <c r="H1097" s="2"/>
    </row>
    <row r="1098" spans="3:8" ht="12">
      <c r="C1098" s="2"/>
      <c r="D1098" s="2"/>
      <c r="E1098" s="2"/>
      <c r="F1098" s="2"/>
      <c r="G1098" s="2"/>
      <c r="H1098" s="2"/>
    </row>
    <row r="1099" spans="3:8" ht="12">
      <c r="C1099" s="2"/>
      <c r="D1099" s="2"/>
      <c r="E1099" s="2"/>
      <c r="F1099" s="2"/>
      <c r="G1099" s="2"/>
      <c r="H1099" s="2"/>
    </row>
    <row r="1100" spans="3:8" ht="12">
      <c r="C1100" s="2"/>
      <c r="D1100" s="2"/>
      <c r="E1100" s="2"/>
      <c r="F1100" s="2"/>
      <c r="G1100" s="2"/>
      <c r="H1100" s="2"/>
    </row>
    <row r="1101" spans="3:8" ht="12">
      <c r="C1101" s="2"/>
      <c r="D1101" s="2"/>
      <c r="E1101" s="2"/>
      <c r="F1101" s="2"/>
      <c r="G1101" s="2"/>
      <c r="H1101" s="2"/>
    </row>
    <row r="1102" spans="3:8" ht="12">
      <c r="C1102" s="2"/>
      <c r="D1102" s="2"/>
      <c r="E1102" s="2"/>
      <c r="F1102" s="2"/>
      <c r="G1102" s="2"/>
      <c r="H1102" s="2"/>
    </row>
    <row r="1103" spans="3:8" ht="12">
      <c r="C1103" s="2"/>
      <c r="D1103" s="2"/>
      <c r="E1103" s="2"/>
      <c r="F1103" s="2"/>
      <c r="G1103" s="2"/>
      <c r="H1103" s="2"/>
    </row>
    <row r="1104" spans="3:8" ht="12">
      <c r="C1104" s="2"/>
      <c r="D1104" s="2"/>
      <c r="E1104" s="2"/>
      <c r="F1104" s="2"/>
      <c r="G1104" s="2"/>
      <c r="H1104" s="2"/>
    </row>
    <row r="1105" spans="3:8" ht="12">
      <c r="C1105" s="2"/>
      <c r="D1105" s="2"/>
      <c r="E1105" s="2"/>
      <c r="F1105" s="2"/>
      <c r="G1105" s="2"/>
      <c r="H1105" s="2"/>
    </row>
    <row r="1106" spans="3:8" ht="12">
      <c r="C1106" s="2"/>
      <c r="D1106" s="2"/>
      <c r="E1106" s="2"/>
      <c r="F1106" s="2"/>
      <c r="G1106" s="2"/>
      <c r="H1106" s="2"/>
    </row>
    <row r="1107" spans="3:8" ht="12">
      <c r="C1107" s="2"/>
      <c r="D1107" s="2"/>
      <c r="E1107" s="2"/>
      <c r="F1107" s="2"/>
      <c r="G1107" s="2"/>
      <c r="H1107" s="2"/>
    </row>
    <row r="1108" spans="3:8" ht="12">
      <c r="C1108" s="2"/>
      <c r="D1108" s="2"/>
      <c r="E1108" s="2"/>
      <c r="F1108" s="2"/>
      <c r="G1108" s="2"/>
      <c r="H1108" s="2"/>
    </row>
    <row r="1109" spans="3:8" ht="12">
      <c r="C1109" s="2"/>
      <c r="D1109" s="2"/>
      <c r="E1109" s="2"/>
      <c r="F1109" s="2"/>
      <c r="G1109" s="2"/>
      <c r="H1109" s="2"/>
    </row>
    <row r="1110" spans="3:8" ht="12">
      <c r="C1110" s="2"/>
      <c r="D1110" s="2"/>
      <c r="E1110" s="2"/>
      <c r="F1110" s="2"/>
      <c r="G1110" s="2"/>
      <c r="H1110" s="2"/>
    </row>
    <row r="1111" spans="3:8" ht="12">
      <c r="C1111" s="2"/>
      <c r="D1111" s="2"/>
      <c r="E1111" s="2"/>
      <c r="F1111" s="2"/>
      <c r="G1111" s="2"/>
      <c r="H1111" s="2"/>
    </row>
    <row r="1112" spans="3:8" ht="12">
      <c r="C1112" s="2"/>
      <c r="D1112" s="2"/>
      <c r="E1112" s="2"/>
      <c r="F1112" s="2"/>
      <c r="G1112" s="2"/>
      <c r="H1112" s="2"/>
    </row>
    <row r="1113" spans="3:8" ht="12">
      <c r="C1113" s="2"/>
      <c r="D1113" s="2"/>
      <c r="E1113" s="2"/>
      <c r="F1113" s="2"/>
      <c r="G1113" s="2"/>
      <c r="H1113" s="2"/>
    </row>
    <row r="1114" spans="3:8" ht="12">
      <c r="C1114" s="2"/>
      <c r="D1114" s="2"/>
      <c r="E1114" s="2"/>
      <c r="F1114" s="2"/>
      <c r="G1114" s="2"/>
      <c r="H1114" s="2"/>
    </row>
    <row r="1115" spans="3:8" ht="12">
      <c r="C1115" s="2"/>
      <c r="D1115" s="2"/>
      <c r="E1115" s="2"/>
      <c r="F1115" s="2"/>
      <c r="G1115" s="2"/>
      <c r="H1115" s="2"/>
    </row>
    <row r="1116" spans="3:8" ht="12">
      <c r="C1116" s="2"/>
      <c r="D1116" s="2"/>
      <c r="E1116" s="2"/>
      <c r="F1116" s="2"/>
      <c r="G1116" s="2"/>
      <c r="H1116" s="2"/>
    </row>
    <row r="1117" spans="3:8" ht="12">
      <c r="C1117" s="2"/>
      <c r="D1117" s="2"/>
      <c r="E1117" s="2"/>
      <c r="F1117" s="2"/>
      <c r="G1117" s="2"/>
      <c r="H1117" s="2"/>
    </row>
    <row r="1118" spans="3:8" ht="12">
      <c r="C1118" s="2"/>
      <c r="D1118" s="2"/>
      <c r="E1118" s="2"/>
      <c r="F1118" s="2"/>
      <c r="G1118" s="2"/>
      <c r="H1118" s="2"/>
    </row>
    <row r="1119" spans="3:8" ht="12">
      <c r="C1119" s="2"/>
      <c r="D1119" s="2"/>
      <c r="E1119" s="2"/>
      <c r="F1119" s="2"/>
      <c r="G1119" s="2"/>
      <c r="H1119" s="2"/>
    </row>
  </sheetData>
  <printOptions horizontalCentered="1"/>
  <pageMargins left="0" right="0" top="0" bottom="0" header="0.5" footer="0.5"/>
  <pageSetup fitToHeight="10" fitToWidth="1" horizontalDpi="150" verticalDpi="15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Darren Petrie</cp:lastModifiedBy>
  <cp:lastPrinted>2000-04-21T19:28:50Z</cp:lastPrinted>
  <dcterms:created xsi:type="dcterms:W3CDTF">1999-08-12T19:33:34Z</dcterms:created>
  <cp:category/>
  <cp:version/>
  <cp:contentType/>
  <cp:contentStatus/>
</cp:coreProperties>
</file>