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1000" activeTab="0"/>
  </bookViews>
  <sheets>
    <sheet name="A. Organization Chart" sheetId="1" r:id="rId1"/>
    <sheet name="B. Summary of Requirements " sheetId="2" r:id="rId2"/>
    <sheet name="C. Increases Offsets" sheetId="3" r:id="rId3"/>
    <sheet name="D. Strategic Goals &amp; Objectives" sheetId="4" r:id="rId4"/>
    <sheet name="E. ATB Justification" sheetId="5" r:id="rId5"/>
    <sheet name="F. 2007 Crosswalk" sheetId="6" r:id="rId6"/>
    <sheet name="G. 2008 Crosswalk" sheetId="7" r:id="rId7"/>
    <sheet name="H. Reimbursable Resources" sheetId="8" r:id="rId8"/>
    <sheet name="I. Permanent Positions" sheetId="9" r:id="rId9"/>
    <sheet name="J. Financial Analysis" sheetId="10" r:id="rId10"/>
    <sheet name="K. Summary by Grade" sheetId="11" r:id="rId11"/>
    <sheet name="L. Summary by Object Class" sheetId="12" r:id="rId12"/>
  </sheets>
  <externalReferences>
    <externalReference r:id="rId15"/>
    <externalReference r:id="rId16"/>
    <externalReference r:id="rId17"/>
  </externalReferences>
  <definedNames>
    <definedName name="ATTORNEYSUPP" localSheetId="1">#REF!</definedName>
    <definedName name="ATTORNEYSUPP">#REF!</definedName>
    <definedName name="DL" localSheetId="1">'B. Summary of Requirements '!$A$3:$AG$66</definedName>
    <definedName name="DL">#REF!</definedName>
    <definedName name="EXECSUPP" localSheetId="1">'B. Summary of Requirements '!#REF!</definedName>
    <definedName name="EXECSUPP" localSheetId="9">'[3]Sum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 localSheetId="7">'[2]SumReq'!#REF!</definedName>
    <definedName name="GAROLLUP" localSheetId="9">'[3]Sum of Req'!#REF!</definedName>
    <definedName name="GAROLLUP">#REF!</definedName>
    <definedName name="hlhl0" localSheetId="4">'E. ATB Justification'!#REF!</definedName>
    <definedName name="INTEL" localSheetId="1">'B. Summary of Requirements '!#REF!</definedName>
    <definedName name="INTEL" localSheetId="9">'[3]Sum of Req'!#REF!</definedName>
    <definedName name="INTEL">#REF!</definedName>
    <definedName name="JMD" localSheetId="1">'B. Summary of Requirements '!#REF!</definedName>
    <definedName name="JMD" localSheetId="9">'[3]Sum of Req'!#REF!</definedName>
    <definedName name="JMD">#REF!</definedName>
    <definedName name="OLE_LINK7" localSheetId="4">'E. ATB Justification'!#REF!</definedName>
    <definedName name="PART">#REF!</definedName>
    <definedName name="POSBYCAT" localSheetId="1">#REF!</definedName>
    <definedName name="POSBYCAT" localSheetId="9">'[3]Summ Atty Agt'!#REF!</definedName>
    <definedName name="POSBYCAT">#REF!</definedName>
    <definedName name="_xlnm.Print_Area" localSheetId="0">'A. Organization Chart'!$A$1:$N$29</definedName>
    <definedName name="_xlnm.Print_Area" localSheetId="1">'B. Summary of Requirements '!$A$1:$AH$75</definedName>
    <definedName name="_xlnm.Print_Area" localSheetId="2">'C. Increases Offsets'!$A$1:$G$13</definedName>
    <definedName name="_xlnm.Print_Area" localSheetId="3">'D. Strategic Goals &amp; Objectives'!$A$1:$Q$44</definedName>
    <definedName name="_xlnm.Print_Area" localSheetId="4">'E. ATB Justification'!$A$1:$N$38</definedName>
    <definedName name="_xlnm.Print_Area" localSheetId="5">'F. 2007 Crosswalk'!$A$1:$U$28</definedName>
    <definedName name="_xlnm.Print_Area" localSheetId="6">'G. 2008 Crosswalk'!$A$1:$T$28</definedName>
    <definedName name="_xlnm.Print_Area" localSheetId="7">'H. Reimbursable Resources'!$A$1:$P$16</definedName>
    <definedName name="_xlnm.Print_Area" localSheetId="8">'I. Permanent Positions'!$A$1:$N$34</definedName>
    <definedName name="_xlnm.Print_Area" localSheetId="9">'J. Financial Analysis'!$A$1:$J$46</definedName>
    <definedName name="_xlnm.Print_Area" localSheetId="10">'K. Summary by Grade'!$B$1:$K$35</definedName>
    <definedName name="_xlnm.Print_Area" localSheetId="11">'L. Summary by Object Class'!$A$1:$P$42</definedName>
    <definedName name="REIMPRO" localSheetId="7">'H. Reimbursable Resources'!$A$1:$O$16</definedName>
    <definedName name="REIMPRO">#REF!</definedName>
    <definedName name="REIMSOR" localSheetId="7">'H. Reimbursable Resources'!$Q$19:$AG$32</definedName>
    <definedName name="REIMSOR">#REF!</definedName>
  </definedNames>
  <calcPr fullCalcOnLoad="1"/>
</workbook>
</file>

<file path=xl/comments6.xml><?xml version="1.0" encoding="utf-8"?>
<comments xmlns="http://schemas.openxmlformats.org/spreadsheetml/2006/main">
  <authors>
    <author>dwilliams</author>
  </authors>
  <commentList>
    <comment ref="N13" authorId="0">
      <text>
        <r>
          <rPr>
            <b/>
            <sz val="8"/>
            <rFont val="Tahoma"/>
            <family val="0"/>
          </rPr>
          <t>dwilliams:</t>
        </r>
        <r>
          <rPr>
            <sz val="8"/>
            <rFont val="Tahoma"/>
            <family val="0"/>
          </rPr>
          <t xml:space="preserve">
From K9 SF-132:</t>
        </r>
      </text>
    </comment>
    <comment ref="Q13" authorId="0">
      <text>
        <r>
          <rPr>
            <b/>
            <sz val="8"/>
            <rFont val="Tahoma"/>
            <family val="0"/>
          </rPr>
          <t>dwilliams:</t>
        </r>
        <r>
          <rPr>
            <sz val="8"/>
            <rFont val="Tahoma"/>
            <family val="0"/>
          </rPr>
          <t xml:space="preserve">
From K6 and U9 SF-132</t>
        </r>
      </text>
    </comment>
  </commentList>
</comments>
</file>

<file path=xl/sharedStrings.xml><?xml version="1.0" encoding="utf-8"?>
<sst xmlns="http://schemas.openxmlformats.org/spreadsheetml/2006/main" count="960" uniqueCount="320">
  <si>
    <t>Goal 2: Prevent Crime, Enforce Federal Laws and Represent the 
              Rights and Interests of the American People</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</si>
  <si>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</si>
  <si>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</si>
  <si>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</si>
  <si>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</si>
  <si>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</si>
  <si>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</si>
  <si>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</si>
  <si>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</si>
  <si>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</si>
  <si>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$8,000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</si>
  <si>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Changes in Compensable Days</t>
    </r>
    <r>
      <rPr>
        <sz val="9"/>
        <color indexed="8"/>
        <rFont val="Times New Roman"/>
        <family val="1"/>
      </rPr>
      <t>:  The decrease costs of one compensable day in FY 2009 compared to FY 2008 is calculated by dividing the FY 2008 estimated personnel compensation $2,093 and applicable benefits $509 by 261 compensable days.  The cost decrease of one compensable day is $10,000.</t>
    </r>
  </si>
  <si>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</si>
  <si>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</si>
  <si>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</si>
  <si>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</si>
  <si>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</si>
  <si>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</si>
  <si>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</si>
  <si>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</si>
  <si>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</si>
  <si>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</si>
  <si>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</si>
  <si>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</si>
  <si>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</si>
  <si>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</si>
  <si>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</si>
  <si>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</si>
  <si>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</si>
  <si>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</si>
  <si>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</si>
  <si>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</si>
  <si>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</si>
  <si>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</si>
  <si>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</si>
  <si>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</si>
  <si>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 xml:space="preserve">     *  Presently the Joint Program Office consists of Wireless Management Offices staff from both Justice and DHS, and additional staff support services.  (e.g. Procurement from IRS)</t>
  </si>
  <si>
    <t>Increases:</t>
  </si>
  <si>
    <t>Decreases:</t>
  </si>
  <si>
    <t>Increase/Decrease</t>
  </si>
  <si>
    <t>Decision Unit</t>
  </si>
  <si>
    <t xml:space="preserve">     Total</t>
  </si>
  <si>
    <t>atb</t>
  </si>
  <si>
    <t>enhance</t>
  </si>
  <si>
    <t>FTE</t>
  </si>
  <si>
    <t>Total</t>
  </si>
  <si>
    <t>Detail of Permanent Positions by Category</t>
  </si>
  <si>
    <t>Category</t>
  </si>
  <si>
    <t>Program</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</si>
  <si>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</si>
  <si>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</si>
  <si>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</si>
  <si>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</si>
  <si>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</si>
  <si>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</si>
  <si>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</si>
  <si>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</si>
  <si>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</si>
  <si>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</si>
  <si>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</si>
  <si>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</si>
  <si>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</si>
  <si>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</si>
  <si>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</si>
  <si>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</si>
  <si>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</si>
  <si>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</si>
  <si>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</si>
  <si>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</si>
  <si>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</si>
  <si>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</si>
  <si>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</si>
  <si>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</si>
  <si>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</si>
  <si>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</si>
  <si>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</si>
  <si>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</si>
  <si>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</si>
  <si>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</si>
  <si>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</si>
  <si>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</si>
  <si>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</si>
  <si>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</si>
  <si>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</si>
  <si>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</si>
  <si>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</si>
  <si>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</si>
  <si>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</si>
  <si>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</si>
  <si>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</si>
  <si>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</si>
  <si>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</si>
  <si>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</si>
  <si>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</si>
  <si>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</si>
  <si>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</si>
  <si>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</si>
  <si>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</si>
  <si>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</si>
  <si>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</si>
  <si>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</si>
  <si>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</si>
  <si>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</si>
  <si>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</si>
  <si>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</si>
  <si>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</si>
  <si>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FY 2005 Appropriation Enacted……………………………………………………………………………………………………………………………………………………………………………………………………………………………………………………………………………………………………………………………………………………………………………………..</t>
  </si>
  <si>
    <t>Summary of Reimbursable Resources</t>
  </si>
  <si>
    <t>Decision Unit 1</t>
  </si>
  <si>
    <t>Decision Unit 2</t>
  </si>
  <si>
    <t>Decision Unit 3</t>
  </si>
  <si>
    <t>Decision Unit 4</t>
  </si>
  <si>
    <t>Summary of Requirements by Object Class</t>
  </si>
  <si>
    <t>Overtime</t>
  </si>
  <si>
    <t>Program Changes</t>
  </si>
  <si>
    <t>Total Program Changes</t>
  </si>
  <si>
    <t>Subtotal Increases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</si>
  <si>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</si>
  <si>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</si>
  <si>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</si>
  <si>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</si>
  <si>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</si>
  <si>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</si>
  <si>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</si>
  <si>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</si>
  <si>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</si>
  <si>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</si>
  <si>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</si>
  <si>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</si>
  <si>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Information Technology Mgmt  (2210)</t>
  </si>
  <si>
    <t>A-11: Summary of Requirements by Grade</t>
  </si>
  <si>
    <t>Transfers.  The amount reflects the transfer of funds from the component accounts to the Department of Justice to support radio procurement.  The Attorney General authorized the transfer of $10,163 from component accounts to provide funds needed for radio procurement.</t>
  </si>
  <si>
    <t>Retirement</t>
  </si>
  <si>
    <t>23.1  GSA rent</t>
  </si>
  <si>
    <t>25.4  Operation and maintenance of facilities</t>
  </si>
  <si>
    <t>2005 Enacted</t>
  </si>
  <si>
    <t>2006 President's</t>
  </si>
  <si>
    <t>2006-2007</t>
  </si>
  <si>
    <t>Strategic Goal and Strategic Objective</t>
  </si>
  <si>
    <t>L: Summary of Requirements by Object Class</t>
  </si>
  <si>
    <t>K: Summary of Requirements by Grade</t>
  </si>
  <si>
    <t>SES, $111,676 - $168,000</t>
  </si>
  <si>
    <t>Program Increases</t>
  </si>
  <si>
    <t>2008 Enacted (with Rescissions, direct only)</t>
  </si>
  <si>
    <t>2008 Enacted</t>
  </si>
  <si>
    <t>FY 2008 Enacted</t>
  </si>
  <si>
    <t>FY 2009 Request</t>
  </si>
  <si>
    <t>25.5 Research and development contracts</t>
  </si>
  <si>
    <t>25.7 Operation and maintenance of equipment</t>
  </si>
  <si>
    <t>Justification for Base Adjustments</t>
  </si>
  <si>
    <t>Decreases</t>
  </si>
  <si>
    <t xml:space="preserve">Amount  </t>
  </si>
  <si>
    <t>Grades:</t>
  </si>
  <si>
    <t>(Dollars in Thousands)</t>
  </si>
  <si>
    <t>Salaries and Expenses</t>
  </si>
  <si>
    <t>A: Organizational Chart</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</si>
  <si>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</si>
  <si>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</si>
  <si>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</si>
  <si>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</si>
  <si>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</si>
  <si>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</si>
  <si>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</si>
  <si>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</si>
  <si>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</si>
  <si>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</si>
  <si>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</si>
  <si>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</si>
  <si>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</si>
  <si>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Reimbursable FTE:</t>
  </si>
  <si>
    <t>w/Rescissions</t>
  </si>
  <si>
    <t>Total Program Increases</t>
  </si>
  <si>
    <t>Rescissions</t>
  </si>
  <si>
    <t>Supplementals</t>
  </si>
  <si>
    <t xml:space="preserve">     Subtotal Increases</t>
  </si>
  <si>
    <t xml:space="preserve">    Subtotal Decreases</t>
  </si>
  <si>
    <t>2007 Enacted</t>
  </si>
  <si>
    <t xml:space="preserve">2007 Enacted w/Rescissions and Supplementals </t>
  </si>
  <si>
    <t>2007 Enacted w/Rescissions and Supplementals</t>
  </si>
  <si>
    <t>Collections by Source</t>
  </si>
  <si>
    <t>Budgetary Resources:</t>
  </si>
  <si>
    <t>Request</t>
  </si>
  <si>
    <t>Estimates by budget activity</t>
  </si>
  <si>
    <t>Pos.</t>
  </si>
  <si>
    <t xml:space="preserve"> </t>
  </si>
  <si>
    <t>Amount</t>
  </si>
  <si>
    <t>Perm.</t>
  </si>
  <si>
    <t>Total Change</t>
  </si>
  <si>
    <t>Current Services</t>
  </si>
  <si>
    <t>Increases</t>
  </si>
  <si>
    <t>Personnel Management (200-299)</t>
  </si>
  <si>
    <t>Clerical and Office Services (300-399)</t>
  </si>
  <si>
    <t>Accounting and Budget (500-599)</t>
  </si>
  <si>
    <t>U.S. Field</t>
  </si>
  <si>
    <t>Foreign Field</t>
  </si>
  <si>
    <t>Offsets</t>
  </si>
  <si>
    <t>TOTAL</t>
  </si>
  <si>
    <t>Summary of Requirements by Grade</t>
  </si>
  <si>
    <t>DHS</t>
  </si>
  <si>
    <t>JCC</t>
  </si>
  <si>
    <t>Annualization of 2005 pay raise................................................................................................................................................................................................................................</t>
  </si>
  <si>
    <t>25.3 Purchases of goods &amp; services from Government accounts (Antennas, DHS Sec. Etc..)</t>
  </si>
  <si>
    <t>Government-wide reduction (0.59%)…………………………………………………………………………………………………………………………………………………………………………………..</t>
  </si>
  <si>
    <t>D………………………………………………………………………………………………………………………………………………………………………………………………………………………………………</t>
  </si>
  <si>
    <t>end of line</t>
  </si>
  <si>
    <t xml:space="preserve">          Total DIRECT requirements</t>
  </si>
  <si>
    <t>23.1  GSA rent (Reimbursable)</t>
  </si>
  <si>
    <t>25.3 DHS Security (Reimbursable)</t>
  </si>
  <si>
    <t>Law Enforcement Wireless Communications</t>
  </si>
  <si>
    <t>2007 Actuals</t>
  </si>
  <si>
    <t>Crosswalk of 2008 Availability</t>
  </si>
  <si>
    <t>2008 Availability</t>
  </si>
  <si>
    <t>Electronics Engineer (855)</t>
  </si>
  <si>
    <t>end of page</t>
  </si>
  <si>
    <t>Financial Analysis of Program Changes</t>
  </si>
  <si>
    <t>Total positions &amp; annual amount</t>
  </si>
  <si>
    <t xml:space="preserve">      Lapse (-)</t>
  </si>
  <si>
    <t xml:space="preserve">     Other personnel compensation</t>
  </si>
  <si>
    <t>Total FTE &amp; personnel compensation</t>
  </si>
  <si>
    <t>E………………………………………………………………………………………………………………………………………………………………………………………………………………………………………………………………</t>
  </si>
  <si>
    <t>F……………………………………………………………………………………………………………………………………………………………………………………………</t>
  </si>
  <si>
    <t>Agt./Atty.</t>
  </si>
  <si>
    <t>Resources by Department of Justice Strategic Goal/Objective</t>
  </si>
  <si>
    <t>Offset 1</t>
  </si>
  <si>
    <t xml:space="preserve">1.2: </t>
  </si>
  <si>
    <t>1.1:</t>
  </si>
  <si>
    <t xml:space="preserve">3.1: </t>
  </si>
  <si>
    <t xml:space="preserve">4.1: </t>
  </si>
  <si>
    <t>Employee Performance………………………………………………………………………………………………………………………………………………………………………….</t>
  </si>
  <si>
    <t>Reduction applied to commerce Justice State appropriation (0.465%)…………………………………………………………………………………………………………………………………………………………………..</t>
  </si>
  <si>
    <t>Adjustments to Base</t>
  </si>
  <si>
    <t>Strategic Goal/Objective</t>
  </si>
  <si>
    <t>$000s</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</si>
  <si>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</si>
  <si>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</si>
  <si>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</si>
  <si>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</si>
  <si>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</si>
  <si>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</si>
  <si>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</si>
  <si>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</si>
  <si>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</si>
  <si>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</si>
  <si>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</si>
  <si>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</si>
  <si>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</si>
  <si>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</si>
  <si>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</si>
  <si>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</si>
  <si>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</si>
  <si>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</si>
  <si>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</si>
  <si>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</si>
  <si>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</si>
  <si>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</si>
  <si>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</si>
  <si>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</si>
  <si>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</si>
  <si>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</si>
  <si>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Federal Health Insurance Premiums</t>
  </si>
  <si>
    <t>GSA Rent</t>
  </si>
  <si>
    <t>Changes in Compasable Days</t>
  </si>
  <si>
    <t>Average SES Salary</t>
  </si>
  <si>
    <t xml:space="preserve">   1.3  Prosecute those who have committed, or intend to commit, terrorist acts in                                                                                                                                                                                                                                                                                                                             the United States  </t>
  </si>
  <si>
    <t>Perm. Pos.</t>
  </si>
  <si>
    <t>2007 Appropriation Enacted w/Rescissions and Supplementals</t>
  </si>
  <si>
    <t>2009 Adjustments to Base and Technical Adjustments</t>
  </si>
  <si>
    <t>2009 Increases</t>
  </si>
  <si>
    <t>2009 Offsets</t>
  </si>
  <si>
    <t>Location of Description by Decision Unit</t>
  </si>
  <si>
    <t>FY 2007 Enacted Without Rescissions</t>
  </si>
  <si>
    <t>Reprogrammings / Transfers</t>
  </si>
  <si>
    <t>Carryover/ Recoveries</t>
  </si>
  <si>
    <t>end of sheet</t>
  </si>
  <si>
    <t>Program Decreases</t>
  </si>
  <si>
    <t>Total Pr. Changes</t>
  </si>
  <si>
    <t>Total Authorized</t>
  </si>
  <si>
    <t>Total Reimbursable</t>
  </si>
  <si>
    <t>Total Increases</t>
  </si>
  <si>
    <t xml:space="preserve">   J: Financial Analysis of Program Changes</t>
  </si>
  <si>
    <t>USMS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</si>
  <si>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</si>
  <si>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</si>
  <si>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</si>
  <si>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</si>
  <si>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</si>
  <si>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</si>
  <si>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Intelligence Series (132)</t>
  </si>
  <si>
    <t>Miscellaeous Inspectors Series (1802)</t>
  </si>
  <si>
    <t>Criminal Investigative Series (1811)</t>
  </si>
  <si>
    <t>2007 Enacted (with Rescissions, direct only)</t>
  </si>
  <si>
    <t>Annualization of 2008 positions (FTE)</t>
  </si>
  <si>
    <t>Annualization of 2008 positions (dollars)</t>
  </si>
  <si>
    <t xml:space="preserve">Annualization of 2007 positions (dollars) </t>
  </si>
  <si>
    <t>2009 Current Services</t>
  </si>
  <si>
    <t>2009 Total Request</t>
  </si>
  <si>
    <t>2008 - 2009 Total Change</t>
  </si>
  <si>
    <t>Enabling/Administrative</t>
  </si>
  <si>
    <t>Supports Strategic Goals 1-3</t>
  </si>
  <si>
    <t>Subtotal, Goal 5</t>
  </si>
  <si>
    <r>
      <t>Annualization of 2008 pay raise</t>
    </r>
    <r>
      <rPr>
        <sz val="9"/>
        <color indexed="8"/>
        <rFont val="Times New Roman"/>
        <family val="1"/>
      </rPr>
      <t>.  This pay annualization represents first quarter amounts (October through December) of the 2008 pay increase of 3.5 percent included in the 2008 President's Budget.  The amount requested $22,000, represents the pay amounts for 1/4 of the fiscal year plus appropriate benefits ($17,470 for pay and $4,530 for benefits).</t>
    </r>
  </si>
  <si>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$1,000 is necessary to meet our increased retirement obligations as a result of this conversion.</t>
    </r>
  </si>
  <si>
    <r>
      <t>Health Insurance</t>
    </r>
    <r>
      <rPr>
        <sz val="9"/>
        <rFont val="Times New Roman"/>
        <family val="1"/>
      </rPr>
      <t>:  Effective January 2007, this component's contribution to Federal employees' health insurance premiums increased by 2.4 percent.  Applied against the 2008 estimate of $169,000, the additional amount required is $4,000.</t>
    </r>
  </si>
  <si>
    <t>FY 2009 Program Increases/Offsets By Decision Unit</t>
  </si>
  <si>
    <t>F: Crosswalk of 2007 Availability</t>
  </si>
  <si>
    <t>Crosswalk of 2007 Availability</t>
  </si>
  <si>
    <t>2007 Availability</t>
  </si>
  <si>
    <t>Enacted Rescissions.  Funds rescinded as required by the Revised Continuing Appropriations Resolution, 2007 (P.L. 110-5).</t>
  </si>
  <si>
    <t>G: Crosswalk of 2008 Availability</t>
  </si>
  <si>
    <t>2008 Planned</t>
  </si>
  <si>
    <t>2009 Request</t>
  </si>
  <si>
    <t xml:space="preserve">  Total, 2009 program changes requested</t>
  </si>
  <si>
    <r>
      <t>2009 Pay Raise</t>
    </r>
    <r>
      <rPr>
        <sz val="12"/>
        <color indexed="10"/>
        <rFont val="Times New Roman"/>
        <family val="1"/>
      </rPr>
      <t xml:space="preserve"> </t>
    </r>
    <r>
      <rPr>
        <sz val="12"/>
        <color indexed="8"/>
        <rFont val="Times New Roman"/>
        <family val="1"/>
      </rPr>
      <t xml:space="preserve">(2.9 Percent)     </t>
    </r>
  </si>
  <si>
    <t>Annualization of 2008 Pay Raise (3.5 Percent)</t>
  </si>
  <si>
    <t>Base Program Cost Adjustment</t>
  </si>
  <si>
    <t>IWN Investment</t>
  </si>
  <si>
    <r>
      <t>2009 pay raise</t>
    </r>
    <r>
      <rPr>
        <sz val="9"/>
        <rFont val="Times New Roman"/>
        <family val="1"/>
      </rPr>
      <t>.  This request provides for a proposed 2.9 percent pay raise to be effective in January of 2009.  This increase includes locality pay adjustments as well as the general pay raise.  The amount requested, $54,000, represents the pay amounts for 3/4 of the fiscal year plus appropriate benefits ($ 42,880 for pay and $11,120 for benefits).</t>
    </r>
  </si>
  <si>
    <t>Transfers.  The amount reflects the transfer of funds from the component accounts to the Department of Justice to support radio procurement.  The Attorney General authorized the transfer of $6,033 from component accounts to provide funds needed for radio procurement.</t>
  </si>
  <si>
    <t>Unobligated Balances.  Funds were carried over from FY 2006 from the 6/7 and no year account.  The OBDs brought forward $18,715 from funds provided in 2006 for tactical law enforcement radio communications.</t>
  </si>
  <si>
    <t>Unobligated Balances.  Funds were carried over from FY 2007 from the 7/8  account.  The OBDs brought forward $6,368 from funds provided in 2007 for tactical law enforcement radio communications.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</si>
</sst>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 #,##0_);_(* \(#,##0\);_(* &quot;-&quot;??_);_(@_)"/>
    <numFmt numFmtId="167" formatCode="_(&quot;$&quot;* #,##0_);_(&quot;$&quot;* \(#,##0\);_(&quot;$&quot;* &quot;-&quot;??_);_(@_)"/>
    <numFmt numFmtId="168" formatCode="0_);\(0\)"/>
    <numFmt numFmtId="169" formatCode="[Blue]General"/>
    <numFmt numFmtId="170" formatCode="[$-409]mmmm\ d\,\ yyyy;@"/>
    <numFmt numFmtId="171" formatCode="&quot;$&quot;#,##0.000"/>
  </numFmts>
  <fonts count="83">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Arial"/>
      <family val="2"/>
    </font>
    <font>
      <sz val="10"/>
      <name val="Arial"/>
      <family val="2"/>
    </font>
    <font>
      <u val="singleAccounting"/>
      <sz val="12"/>
      <name val="Times New Roman"/>
      <family val="1"/>
    </font>
    <font>
      <b/>
      <sz val="12"/>
      <name val="Times New Roman"/>
      <family val="1"/>
    </font>
    <font>
      <b/>
      <sz val="16"/>
      <name val="Times New Roman"/>
      <family val="1"/>
    </font>
    <font>
      <sz val="12"/>
      <color indexed="8"/>
      <name val="TMS"/>
      <family val="0"/>
    </font>
    <font>
      <u val="single"/>
      <sz val="12"/>
      <color indexed="8"/>
      <name val="TMS"/>
      <family val="0"/>
    </font>
    <font>
      <sz val="10"/>
      <name val="TimesNewRomanPS"/>
      <family val="0"/>
    </font>
    <font>
      <b/>
      <u val="single"/>
      <sz val="12"/>
      <name val="Arial"/>
      <family val="2"/>
    </font>
    <font>
      <b/>
      <sz val="10"/>
      <name val="Times New Roman"/>
      <family val="1"/>
    </font>
    <font>
      <sz val="14"/>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sz val="14"/>
      <name val="Arial"/>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0"/>
    </font>
    <font>
      <u val="single"/>
      <sz val="9"/>
      <name val="Times New Roman"/>
      <family val="1"/>
    </font>
    <font>
      <b/>
      <sz val="9"/>
      <name val="Times New Roman"/>
      <family val="1"/>
    </font>
    <font>
      <b/>
      <sz val="24"/>
      <name val="Times New Roman"/>
      <family val="1"/>
    </font>
    <font>
      <sz val="16"/>
      <color indexed="8"/>
      <name val="Times New Roman"/>
      <family val="1"/>
    </font>
    <font>
      <b/>
      <u val="single"/>
      <sz val="16"/>
      <name val="Arial"/>
      <family val="2"/>
    </font>
    <font>
      <sz val="16"/>
      <name val="Arial"/>
      <family val="2"/>
    </font>
    <font>
      <b/>
      <u val="single"/>
      <sz val="14"/>
      <name val="Times New Roman"/>
      <family val="1"/>
    </font>
    <font>
      <b/>
      <u val="single"/>
      <sz val="14"/>
      <name val="Arial"/>
      <family val="2"/>
    </font>
    <font>
      <sz val="11"/>
      <name val="Arial"/>
      <family val="2"/>
    </font>
    <font>
      <b/>
      <u val="single"/>
      <sz val="20"/>
      <name val="Arial"/>
      <family val="2"/>
    </font>
    <font>
      <sz val="20"/>
      <name val="Arial"/>
      <family val="2"/>
    </font>
    <font>
      <u val="single"/>
      <sz val="9"/>
      <color indexed="8"/>
      <name val="Times New Roman"/>
      <family val="1"/>
    </font>
    <font>
      <b/>
      <sz val="20"/>
      <name val="Arial"/>
      <family val="2"/>
    </font>
    <font>
      <sz val="12"/>
      <color indexed="10"/>
      <name val="Times New Roman"/>
      <family val="1"/>
    </font>
    <font>
      <sz val="12"/>
      <color indexed="8"/>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0"/>
    </font>
    <font>
      <sz val="10"/>
      <color indexed="9"/>
      <name val="Times New Roman"/>
      <family val="1"/>
    </font>
    <font>
      <sz val="10"/>
      <color indexed="9"/>
      <name val="Arial"/>
      <family val="0"/>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b/>
      <sz val="8"/>
      <color indexed="9"/>
      <name val="Times New Roman"/>
      <family val="1"/>
    </font>
    <font>
      <sz val="18"/>
      <name val="Arial"/>
      <family val="0"/>
    </font>
    <font>
      <sz val="16"/>
      <name val="Times New Roman"/>
      <family val="1"/>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48">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style="thin"/>
      <right style="thin"/>
      <top style="thin">
        <color indexed="8"/>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color indexed="63"/>
      </top>
      <bottom style="thin">
        <color indexed="8"/>
      </bottom>
    </border>
    <border>
      <left style="thin"/>
      <right>
        <color indexed="63"/>
      </right>
      <top style="thin"/>
      <bottom style="medium"/>
    </border>
    <border>
      <left style="thin"/>
      <right>
        <color indexed="63"/>
      </right>
      <top style="hair"/>
      <bottom style="mediu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style="thin"/>
      <top style="hair"/>
      <bottom>
        <color indexed="63"/>
      </bottom>
    </border>
    <border>
      <left style="thin"/>
      <right style="thin"/>
      <top style="hair"/>
      <bottom style="thin"/>
    </border>
    <border>
      <left style="thin"/>
      <right>
        <color indexed="63"/>
      </right>
      <top>
        <color indexed="63"/>
      </top>
      <bottom style="thin">
        <color indexed="23"/>
      </bottom>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color indexed="63"/>
      </top>
      <bottom style="hair">
        <color indexed="8"/>
      </bottom>
    </border>
    <border>
      <left>
        <color indexed="63"/>
      </left>
      <right style="medium"/>
      <top>
        <color indexed="63"/>
      </top>
      <bottom style="hair">
        <color indexed="8"/>
      </bottom>
    </border>
    <border>
      <left>
        <color indexed="63"/>
      </left>
      <right style="medium">
        <color indexed="8"/>
      </right>
      <top>
        <color indexed="63"/>
      </top>
      <bottom style="hair">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hair">
        <color indexed="8"/>
      </top>
      <bottom style="thin"/>
    </border>
    <border>
      <left>
        <color indexed="63"/>
      </left>
      <right style="medium"/>
      <top>
        <color indexed="63"/>
      </top>
      <bottom style="thin">
        <color indexed="8"/>
      </bottom>
    </border>
    <border>
      <left>
        <color indexed="63"/>
      </left>
      <right style="medium"/>
      <top style="thin">
        <color indexed="8"/>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medium"/>
      <top>
        <color indexed="63"/>
      </top>
      <bottom style="thin"/>
    </border>
    <border>
      <left>
        <color indexed="63"/>
      </left>
      <right style="thin">
        <color indexed="8"/>
      </right>
      <top style="thin"/>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color indexed="23"/>
      </botto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medium"/>
    </border>
    <border>
      <left style="thin"/>
      <right>
        <color indexed="63"/>
      </right>
      <top style="hair"/>
      <bottom style="hair"/>
    </border>
    <border>
      <left style="thin">
        <color indexed="8"/>
      </left>
      <right style="thin"/>
      <top>
        <color indexed="63"/>
      </top>
      <bottom>
        <color indexed="63"/>
      </bottom>
    </border>
    <border>
      <left>
        <color indexed="63"/>
      </left>
      <right>
        <color indexed="63"/>
      </right>
      <top style="hair"/>
      <bottom style="hair"/>
    </border>
    <border>
      <left style="thin"/>
      <right style="thin"/>
      <top style="hair"/>
      <bottom style="hair"/>
    </border>
    <border>
      <left>
        <color indexed="63"/>
      </left>
      <right style="thin"/>
      <top style="hair"/>
      <bottom style="hair"/>
    </border>
    <border>
      <left style="thin">
        <color indexed="8"/>
      </left>
      <right>
        <color indexed="63"/>
      </right>
      <top>
        <color indexed="63"/>
      </top>
      <bottom style="thin">
        <color indexed="8"/>
      </bottom>
    </border>
    <border>
      <left style="thin"/>
      <right style="thin"/>
      <top>
        <color indexed="63"/>
      </top>
      <bottom>
        <color indexed="24"/>
      </bottom>
    </border>
    <border>
      <left style="thin"/>
      <right style="thin"/>
      <top>
        <color indexed="24"/>
      </top>
      <bottom style="thin"/>
    </border>
    <border>
      <left>
        <color indexed="63"/>
      </left>
      <right style="thin">
        <color indexed="8"/>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color indexed="63"/>
      </left>
      <right style="medium">
        <color indexed="8"/>
      </right>
      <top style="hair">
        <color indexed="8"/>
      </top>
      <bottom style="thin"/>
    </border>
    <border>
      <left style="thin"/>
      <right>
        <color indexed="63"/>
      </right>
      <top style="medium"/>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color indexed="23"/>
      </top>
      <bottom style="hair"/>
    </border>
    <border>
      <left>
        <color indexed="63"/>
      </left>
      <right>
        <color indexed="63"/>
      </right>
      <top style="thin">
        <color indexed="23"/>
      </top>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23"/>
      </top>
      <bottom style="thin">
        <color indexed="23"/>
      </bottom>
    </border>
    <border>
      <left style="thin"/>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23"/>
      </right>
      <top style="thin">
        <color indexed="23"/>
      </top>
      <bottom style="hair"/>
    </border>
    <border>
      <left>
        <color indexed="63"/>
      </left>
      <right>
        <color indexed="24"/>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style="hair"/>
      <bottom style="medium"/>
    </border>
    <border>
      <left style="thin">
        <color indexed="8"/>
      </left>
      <right>
        <color indexed="63"/>
      </right>
      <top style="thin"/>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color indexed="63"/>
      </left>
      <right style="medium">
        <color indexed="8"/>
      </right>
      <top>
        <color indexed="63"/>
      </top>
      <bottom style="thin">
        <color indexed="8"/>
      </bottom>
    </border>
    <border>
      <left style="thin"/>
      <right style="thin"/>
      <top style="medium"/>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23" fillId="0" borderId="0">
      <alignment/>
      <protection/>
    </xf>
    <xf numFmtId="9" fontId="23" fillId="0" borderId="0" applyFont="0" applyFill="0" applyBorder="0" applyAlignment="0" applyProtection="0"/>
  </cellStyleXfs>
  <cellXfs count="1069">
    <xf numFmtId="0" fontId="0" fillId="0" borderId="0" xfId="0" applyAlignment="1">
      <alignment/>
    </xf>
    <xf numFmtId="165" fontId="5" fillId="0" borderId="0" xfId="0" applyNumberFormat="1" applyFont="1" applyAlignment="1">
      <alignment/>
    </xf>
    <xf numFmtId="165" fontId="5" fillId="0" borderId="0" xfId="0" applyNumberFormat="1" applyFont="1" applyBorder="1" applyAlignment="1">
      <alignment/>
    </xf>
    <xf numFmtId="165" fontId="6" fillId="0" borderId="0" xfId="0" applyNumberFormat="1" applyFont="1" applyAlignment="1">
      <alignment/>
    </xf>
    <xf numFmtId="165"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65" fontId="15" fillId="0" borderId="0" xfId="0" applyNumberFormat="1" applyFont="1" applyAlignment="1">
      <alignment/>
    </xf>
    <xf numFmtId="165" fontId="6" fillId="0" borderId="0" xfId="0" applyNumberFormat="1" applyFont="1" applyAlignment="1">
      <alignment/>
    </xf>
    <xf numFmtId="165" fontId="16" fillId="0" borderId="0" xfId="0" applyNumberFormat="1" applyFont="1" applyAlignment="1">
      <alignment horizontal="centerContinuous"/>
    </xf>
    <xf numFmtId="165" fontId="6" fillId="0" borderId="0" xfId="0" applyNumberFormat="1" applyFont="1" applyAlignment="1">
      <alignment horizontal="centerContinuous"/>
    </xf>
    <xf numFmtId="165" fontId="18" fillId="0" borderId="0" xfId="0" applyNumberFormat="1" applyFont="1" applyAlignment="1">
      <alignment horizontal="centerContinuous"/>
    </xf>
    <xf numFmtId="165" fontId="19" fillId="0" borderId="0" xfId="0" applyNumberFormat="1" applyFont="1" applyAlignment="1">
      <alignment horizontal="centerContinuous"/>
    </xf>
    <xf numFmtId="165" fontId="6" fillId="0" borderId="0" xfId="0" applyNumberFormat="1" applyFont="1" applyAlignment="1">
      <alignment horizontal="fill"/>
    </xf>
    <xf numFmtId="165" fontId="6" fillId="0" borderId="0" xfId="0" applyNumberFormat="1" applyFont="1" applyAlignment="1">
      <alignment/>
    </xf>
    <xf numFmtId="165" fontId="5" fillId="0" borderId="0" xfId="0" applyNumberFormat="1" applyFont="1" applyAlignment="1">
      <alignment horizontal="centerContinuous"/>
    </xf>
    <xf numFmtId="165" fontId="7" fillId="0" borderId="0" xfId="0" applyNumberFormat="1" applyFont="1" applyAlignment="1">
      <alignment/>
    </xf>
    <xf numFmtId="165" fontId="4" fillId="0" borderId="0" xfId="0" applyNumberFormat="1" applyFont="1" applyAlignment="1">
      <alignment/>
    </xf>
    <xf numFmtId="165" fontId="6" fillId="0" borderId="0" xfId="0" applyNumberFormat="1" applyFont="1" applyBorder="1" applyAlignment="1">
      <alignment/>
    </xf>
    <xf numFmtId="165" fontId="0" fillId="0" borderId="0" xfId="0" applyNumberFormat="1" applyAlignment="1">
      <alignment/>
    </xf>
    <xf numFmtId="165" fontId="8" fillId="2" borderId="0" xfId="0" applyNumberFormat="1" applyFont="1" applyFill="1" applyAlignment="1">
      <alignment/>
    </xf>
    <xf numFmtId="165" fontId="0" fillId="0" borderId="0" xfId="0" applyNumberFormat="1" applyBorder="1" applyAlignment="1">
      <alignment/>
    </xf>
    <xf numFmtId="165" fontId="0" fillId="0" borderId="0" xfId="0" applyNumberFormat="1" applyBorder="1" applyAlignment="1">
      <alignment/>
    </xf>
    <xf numFmtId="165" fontId="0" fillId="0" borderId="0" xfId="0" applyNumberFormat="1" applyBorder="1" applyAlignment="1">
      <alignment/>
    </xf>
    <xf numFmtId="165" fontId="13" fillId="2" borderId="0" xfId="0" applyNumberFormat="1" applyFont="1" applyFill="1" applyAlignment="1">
      <alignment/>
    </xf>
    <xf numFmtId="165" fontId="13" fillId="2" borderId="0" xfId="0" applyNumberFormat="1" applyFont="1" applyFill="1" applyBorder="1" applyAlignment="1">
      <alignment/>
    </xf>
    <xf numFmtId="165" fontId="13" fillId="2" borderId="0" xfId="0" applyNumberFormat="1" applyFont="1" applyFill="1" applyAlignment="1">
      <alignment horizontal="centerContinuous"/>
    </xf>
    <xf numFmtId="165" fontId="6" fillId="0" borderId="0" xfId="0" applyNumberFormat="1" applyFont="1" applyBorder="1" applyAlignment="1">
      <alignment horizontal="centerContinuous"/>
    </xf>
    <xf numFmtId="165" fontId="14" fillId="2" borderId="0" xfId="0" applyNumberFormat="1" applyFont="1" applyFill="1" applyBorder="1" applyAlignment="1">
      <alignment/>
    </xf>
    <xf numFmtId="165" fontId="20" fillId="2" borderId="0" xfId="0" applyNumberFormat="1" applyFont="1" applyFill="1" applyAlignment="1">
      <alignment/>
    </xf>
    <xf numFmtId="165" fontId="6" fillId="0" borderId="0" xfId="0" applyNumberFormat="1" applyFont="1" applyAlignment="1">
      <alignment horizontal="right"/>
    </xf>
    <xf numFmtId="165" fontId="5" fillId="0" borderId="1" xfId="0" applyNumberFormat="1" applyFont="1" applyBorder="1" applyAlignment="1">
      <alignmen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6" fillId="0" borderId="0" xfId="0" applyNumberFormat="1" applyFont="1" applyAlignment="1">
      <alignment/>
    </xf>
    <xf numFmtId="165" fontId="6" fillId="0" borderId="0" xfId="0" applyNumberFormat="1" applyFont="1" applyAlignment="1">
      <alignment/>
    </xf>
    <xf numFmtId="165" fontId="27" fillId="2" borderId="0" xfId="0" applyNumberFormat="1" applyFont="1" applyFill="1" applyAlignment="1">
      <alignment/>
    </xf>
    <xf numFmtId="165" fontId="28" fillId="2" borderId="0" xfId="0" applyNumberFormat="1" applyFont="1" applyFill="1" applyAlignment="1">
      <alignment horizontal="centerContinuous"/>
    </xf>
    <xf numFmtId="165" fontId="27" fillId="2" borderId="0" xfId="0" applyNumberFormat="1" applyFont="1" applyFill="1" applyAlignment="1">
      <alignment horizontal="centerContinuous"/>
    </xf>
    <xf numFmtId="165" fontId="6" fillId="0" borderId="0" xfId="0" applyNumberFormat="1" applyFont="1" applyAlignment="1">
      <alignment/>
    </xf>
    <xf numFmtId="165" fontId="6" fillId="0" borderId="0" xfId="0" applyNumberFormat="1" applyFont="1" applyBorder="1" applyAlignment="1">
      <alignment/>
    </xf>
    <xf numFmtId="165" fontId="6" fillId="0" borderId="0" xfId="0" applyNumberFormat="1" applyFont="1" applyBorder="1" applyAlignment="1">
      <alignment/>
    </xf>
    <xf numFmtId="0" fontId="23" fillId="0" borderId="0" xfId="21">
      <alignment/>
      <protection/>
    </xf>
    <xf numFmtId="0" fontId="23" fillId="0" borderId="0" xfId="22" applyAlignment="1">
      <alignment horizontal="centerContinuous"/>
      <protection/>
    </xf>
    <xf numFmtId="0" fontId="23" fillId="0" borderId="0" xfId="22">
      <alignment/>
      <protection/>
    </xf>
    <xf numFmtId="0" fontId="1" fillId="0" borderId="0" xfId="22" applyFont="1">
      <alignment/>
      <protection/>
    </xf>
    <xf numFmtId="0" fontId="1" fillId="0" borderId="0" xfId="22" applyFont="1" applyAlignment="1">
      <alignment horizontal="left"/>
      <protection/>
    </xf>
    <xf numFmtId="0" fontId="23" fillId="0" borderId="0" xfId="21" applyAlignment="1">
      <alignment horizontal="centerContinuous"/>
      <protection/>
    </xf>
    <xf numFmtId="0" fontId="25" fillId="0" borderId="0" xfId="22" applyFont="1">
      <alignment/>
      <protection/>
    </xf>
    <xf numFmtId="0" fontId="25" fillId="0" borderId="0" xfId="22" applyFont="1" applyAlignment="1">
      <alignment horizontal="centerContinuous"/>
      <protection/>
    </xf>
    <xf numFmtId="3" fontId="25" fillId="0" borderId="0" xfId="22" applyNumberFormat="1" applyFont="1" applyAlignment="1">
      <alignment horizontal="centerContinuous"/>
      <protection/>
    </xf>
    <xf numFmtId="0" fontId="15" fillId="0" borderId="0" xfId="22" applyFont="1" applyAlignment="1">
      <alignment horizontal="centerContinuous"/>
      <protection/>
    </xf>
    <xf numFmtId="0" fontId="31" fillId="0" borderId="2" xfId="21" applyFont="1" applyBorder="1" applyAlignment="1">
      <alignment horizontal="center"/>
      <protection/>
    </xf>
    <xf numFmtId="0" fontId="31" fillId="0" borderId="1" xfId="21" applyFont="1" applyBorder="1" applyAlignment="1">
      <alignment horizontal="center"/>
      <protection/>
    </xf>
    <xf numFmtId="0" fontId="31" fillId="0" borderId="3" xfId="21" applyFont="1" applyBorder="1" applyAlignment="1">
      <alignment horizontal="center"/>
      <protection/>
    </xf>
    <xf numFmtId="0" fontId="15" fillId="0" borderId="4" xfId="21" applyFont="1" applyBorder="1">
      <alignment/>
      <protection/>
    </xf>
    <xf numFmtId="0" fontId="15" fillId="0" borderId="1" xfId="21" applyFont="1" applyBorder="1">
      <alignment/>
      <protection/>
    </xf>
    <xf numFmtId="5" fontId="31" fillId="0" borderId="0" xfId="21" applyNumberFormat="1" applyFont="1" applyBorder="1">
      <alignment/>
      <protection/>
    </xf>
    <xf numFmtId="5" fontId="31" fillId="0" borderId="5" xfId="21" applyNumberFormat="1" applyFont="1" applyBorder="1">
      <alignment/>
      <protection/>
    </xf>
    <xf numFmtId="0" fontId="15" fillId="0" borderId="6" xfId="21" applyFont="1" applyBorder="1">
      <alignment/>
      <protection/>
    </xf>
    <xf numFmtId="0" fontId="15" fillId="0" borderId="3" xfId="21" applyFont="1" applyBorder="1">
      <alignment/>
      <protection/>
    </xf>
    <xf numFmtId="0" fontId="31" fillId="0" borderId="7" xfId="21" applyFont="1" applyBorder="1" applyAlignment="1">
      <alignment horizontal="left"/>
      <protection/>
    </xf>
    <xf numFmtId="0" fontId="15" fillId="0" borderId="0" xfId="22" applyFont="1">
      <alignment/>
      <protection/>
    </xf>
    <xf numFmtId="0" fontId="15" fillId="0" borderId="5" xfId="22" applyFont="1" applyBorder="1">
      <alignment/>
      <protection/>
    </xf>
    <xf numFmtId="0" fontId="15" fillId="0" borderId="7" xfId="22" applyFont="1" applyBorder="1">
      <alignment/>
      <protection/>
    </xf>
    <xf numFmtId="0" fontId="15" fillId="0" borderId="8" xfId="22" applyFont="1" applyBorder="1">
      <alignment/>
      <protection/>
    </xf>
    <xf numFmtId="0" fontId="31" fillId="0" borderId="5" xfId="22" applyFont="1" applyBorder="1">
      <alignment/>
      <protection/>
    </xf>
    <xf numFmtId="166" fontId="31" fillId="0" borderId="7" xfId="22" applyNumberFormat="1" applyFont="1" applyBorder="1">
      <alignment/>
      <protection/>
    </xf>
    <xf numFmtId="167" fontId="31" fillId="0" borderId="8" xfId="17" applyNumberFormat="1" applyFont="1" applyBorder="1" applyAlignment="1">
      <alignment/>
    </xf>
    <xf numFmtId="0" fontId="15" fillId="0" borderId="5" xfId="22" applyFont="1" applyBorder="1" applyAlignment="1">
      <alignment horizontal="left" indent="1"/>
      <protection/>
    </xf>
    <xf numFmtId="166" fontId="15" fillId="0" borderId="7" xfId="15" applyNumberFormat="1" applyFont="1" applyBorder="1" applyAlignment="1">
      <alignment/>
    </xf>
    <xf numFmtId="166" fontId="15" fillId="0" borderId="8" xfId="15" applyNumberFormat="1" applyFont="1" applyBorder="1" applyAlignment="1">
      <alignment/>
    </xf>
    <xf numFmtId="166" fontId="15" fillId="0" borderId="0" xfId="15" applyNumberFormat="1" applyFont="1" applyAlignment="1">
      <alignment/>
    </xf>
    <xf numFmtId="166" fontId="33" fillId="0" borderId="7" xfId="15" applyNumberFormat="1" applyFont="1" applyBorder="1" applyAlignment="1">
      <alignment/>
    </xf>
    <xf numFmtId="166" fontId="33" fillId="0" borderId="8" xfId="15" applyNumberFormat="1" applyFont="1" applyBorder="1" applyAlignment="1">
      <alignment/>
    </xf>
    <xf numFmtId="166" fontId="31" fillId="0" borderId="0" xfId="15" applyNumberFormat="1" applyFont="1" applyAlignment="1">
      <alignment/>
    </xf>
    <xf numFmtId="0" fontId="31" fillId="0" borderId="5" xfId="22" applyFont="1" applyBorder="1" applyAlignment="1">
      <alignment wrapText="1"/>
      <protection/>
    </xf>
    <xf numFmtId="0" fontId="31" fillId="0" borderId="4" xfId="22" applyFont="1" applyBorder="1">
      <alignment/>
      <protection/>
    </xf>
    <xf numFmtId="166" fontId="31" fillId="0" borderId="6" xfId="15" applyNumberFormat="1" applyFont="1" applyBorder="1" applyAlignment="1">
      <alignment/>
    </xf>
    <xf numFmtId="166" fontId="31" fillId="0" borderId="3" xfId="15" applyNumberFormat="1" applyFont="1" applyBorder="1" applyAlignment="1">
      <alignment/>
    </xf>
    <xf numFmtId="167" fontId="31" fillId="0" borderId="9" xfId="17" applyNumberFormat="1" applyFont="1" applyBorder="1" applyAlignment="1">
      <alignment horizontal="left"/>
    </xf>
    <xf numFmtId="0" fontId="31" fillId="0" borderId="0" xfId="22" applyFont="1" applyBorder="1" applyAlignment="1">
      <alignment horizontal="left"/>
      <protection/>
    </xf>
    <xf numFmtId="166" fontId="31" fillId="0" borderId="0" xfId="22" applyNumberFormat="1" applyFont="1" applyBorder="1" applyAlignment="1">
      <alignment horizontal="left"/>
      <protection/>
    </xf>
    <xf numFmtId="167" fontId="31" fillId="0" borderId="0" xfId="17" applyNumberFormat="1" applyFont="1" applyBorder="1" applyAlignment="1">
      <alignment horizontal="left"/>
    </xf>
    <xf numFmtId="165" fontId="40" fillId="2" borderId="10" xfId="0" applyNumberFormat="1" applyFont="1" applyFill="1" applyBorder="1" applyAlignment="1">
      <alignment horizontal="center"/>
    </xf>
    <xf numFmtId="165" fontId="40" fillId="2" borderId="5" xfId="0" applyNumberFormat="1" applyFont="1" applyFill="1" applyBorder="1" applyAlignment="1">
      <alignment horizontal="center"/>
    </xf>
    <xf numFmtId="0" fontId="0" fillId="0" borderId="0" xfId="0" applyBorder="1" applyAlignment="1">
      <alignment vertical="top" wrapText="1"/>
    </xf>
    <xf numFmtId="165" fontId="35" fillId="2" borderId="0" xfId="0" applyNumberFormat="1" applyFont="1" applyFill="1" applyAlignment="1">
      <alignment/>
    </xf>
    <xf numFmtId="165" fontId="35" fillId="2" borderId="8" xfId="0" applyNumberFormat="1" applyFont="1" applyFill="1" applyBorder="1" applyAlignment="1">
      <alignment/>
    </xf>
    <xf numFmtId="3" fontId="6" fillId="0" borderId="0" xfId="0" applyNumberFormat="1" applyFont="1" applyAlignment="1">
      <alignment/>
    </xf>
    <xf numFmtId="3" fontId="35" fillId="2" borderId="11" xfId="0" applyNumberFormat="1" applyFont="1" applyFill="1" applyAlignment="1">
      <alignment horizontal="left"/>
    </xf>
    <xf numFmtId="3" fontId="15" fillId="0" borderId="0" xfId="0" applyNumberFormat="1" applyFont="1" applyAlignment="1">
      <alignment horizontal="centerContinuous"/>
    </xf>
    <xf numFmtId="0" fontId="44" fillId="0" borderId="0" xfId="0" applyFont="1" applyAlignment="1">
      <alignment/>
    </xf>
    <xf numFmtId="0" fontId="6" fillId="0" borderId="0" xfId="0" applyFont="1" applyBorder="1" applyAlignment="1">
      <alignment vertical="top" wrapText="1"/>
    </xf>
    <xf numFmtId="165" fontId="5" fillId="0" borderId="0" xfId="0" applyNumberFormat="1" applyFont="1" applyFill="1" applyAlignment="1">
      <alignment/>
    </xf>
    <xf numFmtId="165" fontId="5" fillId="0" borderId="8" xfId="0" applyNumberFormat="1" applyFont="1" applyBorder="1" applyAlignment="1">
      <alignment/>
    </xf>
    <xf numFmtId="165" fontId="5" fillId="0" borderId="3" xfId="0" applyNumberFormat="1" applyFont="1" applyBorder="1" applyAlignment="1">
      <alignment/>
    </xf>
    <xf numFmtId="165" fontId="4" fillId="0" borderId="8" xfId="0" applyNumberFormat="1" applyFont="1" applyBorder="1" applyAlignment="1">
      <alignment/>
    </xf>
    <xf numFmtId="165" fontId="37" fillId="0" borderId="1" xfId="0" applyNumberFormat="1" applyFont="1" applyBorder="1" applyAlignment="1">
      <alignment horizontal="left"/>
    </xf>
    <xf numFmtId="5" fontId="37" fillId="0" borderId="1" xfId="0" applyNumberFormat="1" applyFont="1" applyBorder="1" applyAlignment="1">
      <alignment/>
    </xf>
    <xf numFmtId="5" fontId="37" fillId="0" borderId="3" xfId="0" applyNumberFormat="1" applyFont="1" applyBorder="1" applyAlignment="1">
      <alignment/>
    </xf>
    <xf numFmtId="165" fontId="5" fillId="0" borderId="7" xfId="0" applyNumberFormat="1" applyFont="1" applyBorder="1" applyAlignment="1">
      <alignment/>
    </xf>
    <xf numFmtId="165" fontId="4" fillId="0" borderId="7" xfId="0" applyNumberFormat="1" applyFont="1" applyBorder="1" applyAlignment="1">
      <alignment/>
    </xf>
    <xf numFmtId="165" fontId="6" fillId="0" borderId="6" xfId="0" applyNumberFormat="1" applyFont="1" applyBorder="1" applyAlignment="1">
      <alignment/>
    </xf>
    <xf numFmtId="165" fontId="5" fillId="0" borderId="12" xfId="0" applyNumberFormat="1" applyFont="1" applyBorder="1" applyAlignment="1">
      <alignment/>
    </xf>
    <xf numFmtId="165" fontId="5" fillId="0" borderId="13" xfId="0" applyNumberFormat="1" applyFont="1" applyBorder="1" applyAlignment="1">
      <alignment/>
    </xf>
    <xf numFmtId="165" fontId="37" fillId="0" borderId="14" xfId="0" applyNumberFormat="1" applyFont="1" applyBorder="1" applyAlignment="1">
      <alignment horizontal="right"/>
    </xf>
    <xf numFmtId="165" fontId="37" fillId="0" borderId="15" xfId="0" applyNumberFormat="1" applyFont="1" applyBorder="1" applyAlignment="1">
      <alignment/>
    </xf>
    <xf numFmtId="165" fontId="37" fillId="0" borderId="3" xfId="0" applyNumberFormat="1" applyFont="1" applyBorder="1" applyAlignment="1">
      <alignment/>
    </xf>
    <xf numFmtId="165" fontId="5" fillId="0" borderId="6" xfId="0" applyNumberFormat="1" applyFont="1" applyFill="1" applyBorder="1" applyAlignment="1">
      <alignment/>
    </xf>
    <xf numFmtId="165" fontId="5" fillId="0" borderId="16" xfId="0" applyNumberFormat="1" applyFont="1" applyBorder="1" applyAlignment="1">
      <alignment/>
    </xf>
    <xf numFmtId="165" fontId="5" fillId="0" borderId="17" xfId="0" applyNumberFormat="1" applyFont="1" applyBorder="1" applyAlignment="1">
      <alignment/>
    </xf>
    <xf numFmtId="165" fontId="5" fillId="0" borderId="18" xfId="0" applyNumberFormat="1" applyFont="1" applyBorder="1" applyAlignment="1">
      <alignment/>
    </xf>
    <xf numFmtId="0" fontId="15" fillId="0" borderId="19" xfId="21" applyFont="1" applyBorder="1">
      <alignment/>
      <protection/>
    </xf>
    <xf numFmtId="0" fontId="15" fillId="0" borderId="19" xfId="21" applyFont="1" applyBorder="1" applyAlignment="1">
      <alignment horizontal="center"/>
      <protection/>
    </xf>
    <xf numFmtId="165" fontId="6" fillId="0" borderId="8" xfId="0" applyNumberFormat="1" applyFont="1" applyBorder="1" applyAlignment="1">
      <alignment/>
    </xf>
    <xf numFmtId="165" fontId="24" fillId="0" borderId="8" xfId="0" applyNumberFormat="1" applyFont="1" applyBorder="1" applyAlignment="1">
      <alignment/>
    </xf>
    <xf numFmtId="165" fontId="6" fillId="0" borderId="3" xfId="0" applyNumberFormat="1" applyFont="1" applyBorder="1" applyAlignment="1">
      <alignment/>
    </xf>
    <xf numFmtId="165" fontId="6" fillId="0" borderId="13" xfId="0" applyNumberFormat="1" applyFont="1" applyBorder="1" applyAlignment="1">
      <alignment/>
    </xf>
    <xf numFmtId="165" fontId="6" fillId="0" borderId="20" xfId="0" applyNumberFormat="1" applyFont="1" applyBorder="1" applyAlignment="1">
      <alignment/>
    </xf>
    <xf numFmtId="165" fontId="6" fillId="0" borderId="1" xfId="0" applyNumberFormat="1" applyFont="1" applyBorder="1" applyAlignment="1">
      <alignment horizontal="fill"/>
    </xf>
    <xf numFmtId="3" fontId="6" fillId="0" borderId="7" xfId="0" applyNumberFormat="1" applyFont="1" applyBorder="1" applyAlignment="1">
      <alignment/>
    </xf>
    <xf numFmtId="3" fontId="6" fillId="0" borderId="16" xfId="0" applyNumberFormat="1" applyFont="1" applyBorder="1" applyAlignment="1">
      <alignment/>
    </xf>
    <xf numFmtId="3" fontId="6" fillId="0" borderId="17" xfId="0" applyNumberFormat="1" applyFont="1" applyBorder="1" applyAlignment="1">
      <alignment/>
    </xf>
    <xf numFmtId="165" fontId="6" fillId="0" borderId="17" xfId="0" applyNumberFormat="1" applyFont="1" applyBorder="1" applyAlignment="1">
      <alignment horizontal="fill"/>
    </xf>
    <xf numFmtId="165" fontId="6" fillId="0" borderId="17" xfId="0" applyNumberFormat="1" applyFont="1" applyBorder="1" applyAlignment="1">
      <alignment/>
    </xf>
    <xf numFmtId="165" fontId="6" fillId="0" borderId="18" xfId="0" applyNumberFormat="1" applyFont="1" applyBorder="1" applyAlignment="1">
      <alignment/>
    </xf>
    <xf numFmtId="3" fontId="6" fillId="0" borderId="14" xfId="0" applyNumberFormat="1" applyFont="1" applyBorder="1" applyAlignment="1">
      <alignment/>
    </xf>
    <xf numFmtId="165" fontId="6" fillId="0" borderId="14" xfId="0" applyNumberFormat="1" applyFont="1" applyBorder="1" applyAlignment="1">
      <alignment/>
    </xf>
    <xf numFmtId="165" fontId="21" fillId="0" borderId="14" xfId="0" applyNumberFormat="1" applyFont="1" applyBorder="1" applyAlignment="1">
      <alignment/>
    </xf>
    <xf numFmtId="165" fontId="25" fillId="0" borderId="20" xfId="0" applyNumberFormat="1" applyFont="1" applyBorder="1" applyAlignment="1">
      <alignment/>
    </xf>
    <xf numFmtId="165" fontId="25" fillId="0" borderId="21" xfId="0" applyNumberFormat="1" applyFont="1" applyBorder="1" applyAlignment="1">
      <alignment horizontal="right"/>
    </xf>
    <xf numFmtId="165" fontId="25" fillId="0" borderId="2" xfId="0" applyNumberFormat="1" applyFont="1" applyBorder="1" applyAlignment="1">
      <alignment horizontal="center"/>
    </xf>
    <xf numFmtId="165" fontId="25" fillId="0" borderId="22" xfId="0" applyNumberFormat="1" applyFont="1" applyBorder="1" applyAlignment="1">
      <alignment horizontal="center"/>
    </xf>
    <xf numFmtId="165" fontId="6" fillId="0" borderId="5" xfId="0" applyNumberFormat="1" applyFont="1" applyBorder="1" applyAlignment="1">
      <alignment/>
    </xf>
    <xf numFmtId="165" fontId="6" fillId="0" borderId="19" xfId="0" applyNumberFormat="1" applyFont="1" applyBorder="1" applyAlignment="1">
      <alignment/>
    </xf>
    <xf numFmtId="165" fontId="24" fillId="0" borderId="5" xfId="0" applyNumberFormat="1" applyFont="1" applyBorder="1" applyAlignment="1">
      <alignment/>
    </xf>
    <xf numFmtId="165" fontId="6" fillId="0" borderId="4" xfId="0" applyNumberFormat="1" applyFont="1" applyBorder="1" applyAlignment="1">
      <alignment/>
    </xf>
    <xf numFmtId="165" fontId="25" fillId="0" borderId="2" xfId="0" applyNumberFormat="1" applyFont="1" applyBorder="1" applyAlignment="1">
      <alignment/>
    </xf>
    <xf numFmtId="165" fontId="6" fillId="0" borderId="5" xfId="0" applyNumberFormat="1" applyFont="1" applyBorder="1" applyAlignment="1">
      <alignment horizontal="right"/>
    </xf>
    <xf numFmtId="3" fontId="46" fillId="0" borderId="0" xfId="0" applyNumberFormat="1" applyFont="1" applyAlignment="1">
      <alignment horizontal="centerContinuous"/>
    </xf>
    <xf numFmtId="165" fontId="25" fillId="0" borderId="3" xfId="0" applyNumberFormat="1" applyFont="1" applyBorder="1" applyAlignment="1">
      <alignment/>
    </xf>
    <xf numFmtId="165" fontId="25" fillId="0" borderId="1" xfId="0" applyNumberFormat="1" applyFont="1" applyBorder="1" applyAlignment="1">
      <alignment horizontal="fill"/>
    </xf>
    <xf numFmtId="165" fontId="25" fillId="0" borderId="4" xfId="0" applyNumberFormat="1" applyFont="1" applyBorder="1" applyAlignment="1">
      <alignment/>
    </xf>
    <xf numFmtId="164" fontId="25" fillId="0" borderId="3" xfId="0" applyNumberFormat="1" applyFont="1" applyBorder="1" applyAlignment="1">
      <alignment/>
    </xf>
    <xf numFmtId="165" fontId="40" fillId="2" borderId="15" xfId="0" applyNumberFormat="1" applyFont="1" applyFill="1" applyBorder="1" applyAlignment="1">
      <alignment horizontal="right"/>
    </xf>
    <xf numFmtId="165" fontId="40" fillId="2" borderId="14" xfId="0" applyNumberFormat="1" applyFont="1" applyFill="1" applyBorder="1" applyAlignment="1">
      <alignment horizontal="right"/>
    </xf>
    <xf numFmtId="165" fontId="40" fillId="2" borderId="21" xfId="0" applyNumberFormat="1" applyFont="1" applyFill="1" applyBorder="1" applyAlignment="1">
      <alignment horizontal="right"/>
    </xf>
    <xf numFmtId="165" fontId="37" fillId="0" borderId="15" xfId="0" applyNumberFormat="1" applyFont="1" applyBorder="1" applyAlignment="1">
      <alignment horizontal="right"/>
    </xf>
    <xf numFmtId="165" fontId="37" fillId="0" borderId="21" xfId="0" applyNumberFormat="1" applyFont="1" applyBorder="1" applyAlignment="1">
      <alignment horizontal="right"/>
    </xf>
    <xf numFmtId="165" fontId="35" fillId="2" borderId="7" xfId="0" applyNumberFormat="1" applyFont="1" applyFill="1" applyBorder="1" applyAlignment="1">
      <alignment/>
    </xf>
    <xf numFmtId="165" fontId="35" fillId="2" borderId="6" xfId="0" applyNumberFormat="1" applyFont="1" applyFill="1" applyBorder="1" applyAlignment="1">
      <alignment/>
    </xf>
    <xf numFmtId="165" fontId="35" fillId="2" borderId="12" xfId="0" applyNumberFormat="1" applyFont="1" applyFill="1" applyBorder="1" applyAlignment="1">
      <alignment/>
    </xf>
    <xf numFmtId="165" fontId="36" fillId="2" borderId="15" xfId="0" applyNumberFormat="1" applyFont="1" applyFill="1" applyBorder="1" applyAlignment="1">
      <alignment/>
    </xf>
    <xf numFmtId="165" fontId="36" fillId="2" borderId="14" xfId="0" applyNumberFormat="1" applyFont="1" applyFill="1" applyBorder="1" applyAlignment="1">
      <alignment horizontal="right"/>
    </xf>
    <xf numFmtId="165" fontId="36" fillId="2" borderId="15" xfId="0" applyNumberFormat="1" applyFont="1" applyFill="1" applyBorder="1" applyAlignment="1">
      <alignment horizontal="right"/>
    </xf>
    <xf numFmtId="165" fontId="36" fillId="2" borderId="21" xfId="0" applyNumberFormat="1" applyFont="1" applyFill="1" applyBorder="1" applyAlignment="1">
      <alignment horizontal="right"/>
    </xf>
    <xf numFmtId="165" fontId="35" fillId="2" borderId="7" xfId="0" applyNumberFormat="1" applyFont="1" applyFill="1" applyBorder="1" applyAlignment="1">
      <alignment horizontal="left"/>
    </xf>
    <xf numFmtId="165" fontId="35" fillId="2" borderId="6" xfId="0" applyNumberFormat="1" applyFont="1" applyFill="1" applyBorder="1" applyAlignment="1">
      <alignment horizontal="left"/>
    </xf>
    <xf numFmtId="165" fontId="47" fillId="2" borderId="0" xfId="0" applyNumberFormat="1" applyFont="1" applyFill="1" applyAlignment="1">
      <alignment/>
    </xf>
    <xf numFmtId="165" fontId="35" fillId="2" borderId="16" xfId="0" applyNumberFormat="1" applyFont="1" applyFill="1" applyBorder="1" applyAlignment="1">
      <alignment horizontal="left"/>
    </xf>
    <xf numFmtId="3" fontId="35" fillId="2" borderId="23" xfId="0" applyNumberFormat="1" applyFont="1" applyFill="1" applyBorder="1" applyAlignment="1">
      <alignment horizontal="left"/>
    </xf>
    <xf numFmtId="3" fontId="35" fillId="2" borderId="24" xfId="0" applyNumberFormat="1" applyFont="1" applyFill="1" applyBorder="1" applyAlignment="1">
      <alignment horizontal="left"/>
    </xf>
    <xf numFmtId="3" fontId="35" fillId="2" borderId="25" xfId="0" applyNumberFormat="1" applyFont="1" applyFill="1" applyBorder="1" applyAlignment="1">
      <alignment horizontal="left"/>
    </xf>
    <xf numFmtId="3" fontId="36" fillId="2" borderId="26" xfId="0" applyNumberFormat="1" applyFont="1" applyFill="1" applyBorder="1" applyAlignment="1">
      <alignment horizontal="right"/>
    </xf>
    <xf numFmtId="3" fontId="36" fillId="2" borderId="27" xfId="0" applyNumberFormat="1" applyFont="1" applyFill="1" applyBorder="1" applyAlignment="1">
      <alignment horizontal="right"/>
    </xf>
    <xf numFmtId="0" fontId="15" fillId="0" borderId="4" xfId="22" applyFont="1" applyBorder="1" applyAlignment="1">
      <alignment horizontal="left" indent="1"/>
      <protection/>
    </xf>
    <xf numFmtId="166" fontId="15" fillId="0" borderId="6" xfId="15" applyNumberFormat="1" applyFont="1" applyBorder="1" applyAlignment="1">
      <alignment/>
    </xf>
    <xf numFmtId="166" fontId="15" fillId="0" borderId="3" xfId="15" applyNumberFormat="1" applyFont="1" applyBorder="1" applyAlignment="1">
      <alignment/>
    </xf>
    <xf numFmtId="166" fontId="31" fillId="0" borderId="5" xfId="15" applyNumberFormat="1" applyFont="1" applyBorder="1" applyAlignment="1">
      <alignment/>
    </xf>
    <xf numFmtId="166" fontId="15" fillId="0" borderId="5" xfId="15" applyNumberFormat="1" applyFont="1" applyBorder="1" applyAlignment="1">
      <alignment/>
    </xf>
    <xf numFmtId="166" fontId="31" fillId="0" borderId="28" xfId="22" applyNumberFormat="1" applyFont="1" applyBorder="1" applyAlignment="1">
      <alignment horizontal="left"/>
      <protection/>
    </xf>
    <xf numFmtId="0" fontId="31" fillId="0" borderId="29" xfId="22" applyFont="1" applyBorder="1" applyAlignment="1">
      <alignment horizontal="left"/>
      <protection/>
    </xf>
    <xf numFmtId="0" fontId="31" fillId="0" borderId="30" xfId="22" applyFont="1" applyBorder="1" applyAlignment="1">
      <alignment horizontal="left"/>
      <protection/>
    </xf>
    <xf numFmtId="0" fontId="23" fillId="0" borderId="0" xfId="21" applyBorder="1">
      <alignment/>
      <protection/>
    </xf>
    <xf numFmtId="165" fontId="43" fillId="0" borderId="0" xfId="0" applyNumberFormat="1" applyFont="1" applyFill="1" applyBorder="1" applyAlignment="1">
      <alignment/>
    </xf>
    <xf numFmtId="165" fontId="0" fillId="0" borderId="0" xfId="0" applyNumberFormat="1" applyFill="1" applyBorder="1" applyAlignment="1">
      <alignment/>
    </xf>
    <xf numFmtId="0" fontId="38" fillId="3" borderId="0" xfId="0" applyFont="1" applyFill="1" applyAlignment="1">
      <alignment/>
    </xf>
    <xf numFmtId="3" fontId="6" fillId="0" borderId="0" xfId="0" applyNumberFormat="1" applyFont="1" applyFill="1" applyAlignment="1">
      <alignment/>
    </xf>
    <xf numFmtId="165" fontId="6" fillId="0" borderId="0" xfId="0" applyNumberFormat="1" applyFont="1" applyFill="1" applyAlignment="1">
      <alignment/>
    </xf>
    <xf numFmtId="165" fontId="6" fillId="3" borderId="0" xfId="0" applyNumberFormat="1" applyFont="1" applyFill="1" applyAlignment="1">
      <alignment/>
    </xf>
    <xf numFmtId="165" fontId="13" fillId="3" borderId="0" xfId="0" applyNumberFormat="1" applyFont="1" applyFill="1" applyAlignment="1">
      <alignment horizontal="right"/>
    </xf>
    <xf numFmtId="165" fontId="13" fillId="3" borderId="0" xfId="0" applyNumberFormat="1" applyFont="1" applyFill="1" applyAlignment="1">
      <alignment/>
    </xf>
    <xf numFmtId="165" fontId="4" fillId="0" borderId="14" xfId="0" applyNumberFormat="1" applyFont="1" applyBorder="1" applyAlignment="1">
      <alignment/>
    </xf>
    <xf numFmtId="5" fontId="40" fillId="2" borderId="18" xfId="0" applyNumberFormat="1" applyFont="1" applyFill="1" applyBorder="1" applyAlignment="1">
      <alignment/>
    </xf>
    <xf numFmtId="5" fontId="40" fillId="2" borderId="17" xfId="0" applyNumberFormat="1" applyFont="1" applyFill="1" applyBorder="1" applyAlignment="1">
      <alignment/>
    </xf>
    <xf numFmtId="165" fontId="36" fillId="2" borderId="31" xfId="0" applyNumberFormat="1" applyFont="1" applyFill="1" applyBorder="1" applyAlignment="1">
      <alignment horizontal="left"/>
    </xf>
    <xf numFmtId="165" fontId="36" fillId="2" borderId="16" xfId="0" applyNumberFormat="1" applyFont="1" applyFill="1" applyBorder="1" applyAlignment="1">
      <alignment horizontal="left"/>
    </xf>
    <xf numFmtId="0" fontId="31" fillId="0" borderId="12" xfId="22" applyFont="1" applyFill="1" applyBorder="1" applyAlignment="1">
      <alignment horizontal="centerContinuous"/>
      <protection/>
    </xf>
    <xf numFmtId="0" fontId="31" fillId="0" borderId="20" xfId="22" applyFont="1" applyFill="1" applyBorder="1" applyAlignment="1">
      <alignment horizontal="centerContinuous"/>
      <protection/>
    </xf>
    <xf numFmtId="0" fontId="15" fillId="0" borderId="0" xfId="22" applyFont="1" applyFill="1">
      <alignment/>
      <protection/>
    </xf>
    <xf numFmtId="1" fontId="31" fillId="0" borderId="12" xfId="22" applyNumberFormat="1" applyFont="1" applyFill="1" applyBorder="1" applyAlignment="1">
      <alignment horizontal="centerContinuous"/>
      <protection/>
    </xf>
    <xf numFmtId="0" fontId="23" fillId="0" borderId="0" xfId="22" applyFill="1">
      <alignment/>
      <protection/>
    </xf>
    <xf numFmtId="0" fontId="31" fillId="0" borderId="6" xfId="22" applyFont="1" applyFill="1" applyBorder="1" applyAlignment="1">
      <alignment horizontal="centerContinuous"/>
      <protection/>
    </xf>
    <xf numFmtId="0" fontId="15" fillId="0" borderId="3" xfId="22" applyFont="1" applyFill="1" applyBorder="1" applyAlignment="1">
      <alignment horizontal="centerContinuous"/>
      <protection/>
    </xf>
    <xf numFmtId="0" fontId="31" fillId="0" borderId="3" xfId="22" applyFont="1" applyFill="1" applyBorder="1" applyAlignment="1">
      <alignment horizontal="centerContinuous"/>
      <protection/>
    </xf>
    <xf numFmtId="0" fontId="15" fillId="0" borderId="7" xfId="22" applyFont="1" applyFill="1" applyBorder="1" applyAlignment="1">
      <alignment horizontal="center"/>
      <protection/>
    </xf>
    <xf numFmtId="0" fontId="15" fillId="0" borderId="8" xfId="22" applyFont="1" applyFill="1" applyBorder="1" applyAlignment="1">
      <alignment horizontal="center"/>
      <protection/>
    </xf>
    <xf numFmtId="0" fontId="33" fillId="0" borderId="6" xfId="22" applyFont="1" applyFill="1" applyBorder="1" applyAlignment="1">
      <alignment horizontal="center"/>
      <protection/>
    </xf>
    <xf numFmtId="0" fontId="33" fillId="0" borderId="3" xfId="22" applyFont="1" applyFill="1" applyBorder="1" applyAlignment="1">
      <alignment horizontal="center"/>
      <protection/>
    </xf>
    <xf numFmtId="3" fontId="44" fillId="0" borderId="12" xfId="0" applyNumberFormat="1" applyFont="1" applyBorder="1" applyAlignment="1">
      <alignment/>
    </xf>
    <xf numFmtId="3" fontId="44" fillId="0" borderId="13" xfId="0" applyNumberFormat="1" applyFont="1" applyBorder="1" applyAlignment="1">
      <alignment/>
    </xf>
    <xf numFmtId="165" fontId="44" fillId="0" borderId="12" xfId="0" applyNumberFormat="1" applyFont="1" applyBorder="1" applyAlignment="1">
      <alignment horizontal="centerContinuous"/>
    </xf>
    <xf numFmtId="165" fontId="44" fillId="0" borderId="13" xfId="0" applyNumberFormat="1" applyFont="1" applyBorder="1" applyAlignment="1">
      <alignment horizontal="centerContinuous"/>
    </xf>
    <xf numFmtId="165" fontId="44" fillId="0" borderId="13" xfId="0" applyNumberFormat="1" applyFont="1" applyBorder="1" applyAlignment="1">
      <alignment/>
    </xf>
    <xf numFmtId="1" fontId="44" fillId="0" borderId="12" xfId="0" applyNumberFormat="1" applyFont="1" applyBorder="1" applyAlignment="1">
      <alignment horizontal="centerContinuous"/>
    </xf>
    <xf numFmtId="1" fontId="44" fillId="0" borderId="13" xfId="0" applyNumberFormat="1" applyFont="1" applyBorder="1" applyAlignment="1">
      <alignment horizontal="centerContinuous"/>
    </xf>
    <xf numFmtId="165" fontId="44" fillId="0" borderId="20" xfId="0" applyNumberFormat="1" applyFont="1" applyBorder="1" applyAlignment="1">
      <alignment horizontal="centerContinuous"/>
    </xf>
    <xf numFmtId="3" fontId="44" fillId="0" borderId="7" xfId="0" applyNumberFormat="1" applyFont="1" applyBorder="1" applyAlignment="1">
      <alignment/>
    </xf>
    <xf numFmtId="3" fontId="51" fillId="0" borderId="0" xfId="0" applyNumberFormat="1" applyFont="1" applyAlignment="1">
      <alignment horizontal="centerContinuous"/>
    </xf>
    <xf numFmtId="3" fontId="44" fillId="0" borderId="0" xfId="0" applyNumberFormat="1" applyFont="1" applyAlignment="1">
      <alignment horizontal="centerContinuous"/>
    </xf>
    <xf numFmtId="3" fontId="44" fillId="0" borderId="0" xfId="0" applyNumberFormat="1" applyFont="1" applyAlignment="1">
      <alignment/>
    </xf>
    <xf numFmtId="165" fontId="44" fillId="0" borderId="6" xfId="0" applyNumberFormat="1" applyFont="1" applyBorder="1" applyAlignment="1">
      <alignment horizontal="centerContinuous"/>
    </xf>
    <xf numFmtId="165" fontId="44" fillId="0" borderId="1" xfId="0" applyNumberFormat="1" applyFont="1" applyBorder="1" applyAlignment="1">
      <alignment horizontal="centerContinuous"/>
    </xf>
    <xf numFmtId="165" fontId="44" fillId="0" borderId="1" xfId="0" applyNumberFormat="1" applyFont="1" applyBorder="1" applyAlignment="1">
      <alignment/>
    </xf>
    <xf numFmtId="165" fontId="51" fillId="0" borderId="1" xfId="0" applyNumberFormat="1" applyFont="1" applyBorder="1" applyAlignment="1">
      <alignment horizontal="centerContinuous"/>
    </xf>
    <xf numFmtId="165" fontId="44" fillId="0" borderId="3" xfId="0" applyNumberFormat="1" applyFont="1" applyBorder="1" applyAlignment="1">
      <alignment horizontal="centerContinuous"/>
    </xf>
    <xf numFmtId="3" fontId="52" fillId="0" borderId="15" xfId="0" applyNumberFormat="1" applyFont="1" applyBorder="1" applyAlignment="1">
      <alignment/>
    </xf>
    <xf numFmtId="3" fontId="44" fillId="0" borderId="14" xfId="0" applyNumberFormat="1" applyFont="1" applyBorder="1" applyAlignment="1">
      <alignment/>
    </xf>
    <xf numFmtId="165" fontId="44" fillId="0" borderId="15" xfId="0" applyNumberFormat="1" applyFont="1" applyBorder="1" applyAlignment="1">
      <alignment horizontal="right"/>
    </xf>
    <xf numFmtId="165" fontId="44" fillId="0" borderId="14" xfId="0" applyNumberFormat="1" applyFont="1" applyBorder="1" applyAlignment="1">
      <alignment horizontal="center"/>
    </xf>
    <xf numFmtId="165" fontId="44" fillId="0" borderId="14" xfId="0" applyNumberFormat="1" applyFont="1" applyBorder="1" applyAlignment="1">
      <alignment horizontal="right"/>
    </xf>
    <xf numFmtId="165" fontId="44" fillId="0" borderId="14" xfId="0" applyNumberFormat="1" applyFont="1" applyBorder="1" applyAlignment="1">
      <alignment/>
    </xf>
    <xf numFmtId="165" fontId="44" fillId="0" borderId="21" xfId="0" applyNumberFormat="1" applyFont="1" applyBorder="1" applyAlignment="1">
      <alignment horizontal="right"/>
    </xf>
    <xf numFmtId="3" fontId="44" fillId="0" borderId="16" xfId="0" applyNumberFormat="1" applyFont="1" applyBorder="1" applyAlignment="1">
      <alignment/>
    </xf>
    <xf numFmtId="3" fontId="44" fillId="0" borderId="17" xfId="0" applyNumberFormat="1" applyFont="1" applyBorder="1" applyAlignment="1">
      <alignment/>
    </xf>
    <xf numFmtId="3" fontId="44" fillId="0" borderId="17" xfId="0" applyNumberFormat="1" applyFont="1" applyBorder="1" applyAlignment="1">
      <alignment horizontal="fill"/>
    </xf>
    <xf numFmtId="165" fontId="44" fillId="0" borderId="16" xfId="0" applyNumberFormat="1" applyFont="1" applyBorder="1" applyAlignment="1">
      <alignment/>
    </xf>
    <xf numFmtId="165" fontId="44" fillId="0" borderId="17" xfId="0" applyNumberFormat="1" applyFont="1" applyBorder="1" applyAlignment="1">
      <alignment/>
    </xf>
    <xf numFmtId="164" fontId="44" fillId="0" borderId="17" xfId="0" applyNumberFormat="1" applyFont="1" applyBorder="1" applyAlignment="1">
      <alignment/>
    </xf>
    <xf numFmtId="164" fontId="44" fillId="0" borderId="18" xfId="0" applyNumberFormat="1" applyFont="1" applyBorder="1" applyAlignment="1">
      <alignment/>
    </xf>
    <xf numFmtId="165" fontId="44" fillId="0" borderId="18" xfId="0" applyNumberFormat="1" applyFont="1" applyBorder="1" applyAlignment="1">
      <alignment/>
    </xf>
    <xf numFmtId="3" fontId="44" fillId="0" borderId="6" xfId="0" applyNumberFormat="1" applyFont="1" applyFill="1" applyBorder="1" applyAlignment="1">
      <alignment/>
    </xf>
    <xf numFmtId="3" fontId="44" fillId="0" borderId="1" xfId="0" applyNumberFormat="1" applyFont="1" applyBorder="1" applyAlignment="1">
      <alignment/>
    </xf>
    <xf numFmtId="3" fontId="44" fillId="0" borderId="1" xfId="0" applyNumberFormat="1" applyFont="1" applyBorder="1" applyAlignment="1">
      <alignment horizontal="fill"/>
    </xf>
    <xf numFmtId="165" fontId="44" fillId="0" borderId="6" xfId="0" applyNumberFormat="1" applyFont="1" applyBorder="1" applyAlignment="1">
      <alignment/>
    </xf>
    <xf numFmtId="165" fontId="44" fillId="0" borderId="3" xfId="0" applyNumberFormat="1" applyFont="1" applyBorder="1" applyAlignment="1">
      <alignment/>
    </xf>
    <xf numFmtId="3" fontId="44" fillId="0" borderId="6" xfId="0" applyNumberFormat="1" applyFont="1" applyBorder="1" applyAlignment="1">
      <alignment/>
    </xf>
    <xf numFmtId="3" fontId="52" fillId="0" borderId="1" xfId="0" applyNumberFormat="1" applyFont="1" applyBorder="1" applyAlignment="1">
      <alignment/>
    </xf>
    <xf numFmtId="3" fontId="52" fillId="0" borderId="1" xfId="0" applyNumberFormat="1" applyFont="1" applyBorder="1" applyAlignment="1">
      <alignment horizontal="fill"/>
    </xf>
    <xf numFmtId="165" fontId="52" fillId="0" borderId="6" xfId="0" applyNumberFormat="1" applyFont="1" applyBorder="1" applyAlignment="1">
      <alignment/>
    </xf>
    <xf numFmtId="165" fontId="52" fillId="0" borderId="1" xfId="0" applyNumberFormat="1" applyFont="1" applyBorder="1" applyAlignment="1">
      <alignment/>
    </xf>
    <xf numFmtId="165" fontId="52" fillId="0" borderId="3" xfId="0" applyNumberFormat="1" applyFont="1" applyBorder="1" applyAlignment="1">
      <alignment/>
    </xf>
    <xf numFmtId="165" fontId="44" fillId="0" borderId="7" xfId="0" applyNumberFormat="1" applyFont="1" applyBorder="1" applyAlignment="1">
      <alignment/>
    </xf>
    <xf numFmtId="165" fontId="44" fillId="0" borderId="0" xfId="0" applyNumberFormat="1" applyFont="1" applyAlignment="1">
      <alignment/>
    </xf>
    <xf numFmtId="165" fontId="44" fillId="0" borderId="8" xfId="0" applyNumberFormat="1" applyFont="1" applyBorder="1" applyAlignment="1">
      <alignment/>
    </xf>
    <xf numFmtId="0" fontId="23" fillId="0" borderId="0" xfId="21" applyFont="1" applyAlignment="1">
      <alignment horizontal="left"/>
      <protection/>
    </xf>
    <xf numFmtId="0" fontId="23" fillId="0" borderId="0" xfId="21" applyFont="1" applyBorder="1">
      <alignment/>
      <protection/>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44" fillId="0" borderId="0" xfId="22" applyFont="1" applyBorder="1" applyAlignment="1">
      <alignment horizontal="center"/>
      <protection/>
    </xf>
    <xf numFmtId="0" fontId="44" fillId="0" borderId="0" xfId="0"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wrapText="1"/>
    </xf>
    <xf numFmtId="0" fontId="44"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Alignment="1">
      <alignment horizontal="center"/>
    </xf>
    <xf numFmtId="0" fontId="51" fillId="0" borderId="0" xfId="0" applyFont="1" applyBorder="1" applyAlignment="1">
      <alignment wrapText="1"/>
    </xf>
    <xf numFmtId="3" fontId="53" fillId="0" borderId="0" xfId="0" applyNumberFormat="1" applyFont="1" applyAlignment="1">
      <alignment/>
    </xf>
    <xf numFmtId="3" fontId="54" fillId="2" borderId="0" xfId="0" applyNumberFormat="1" applyFont="1" applyFill="1" applyAlignment="1">
      <alignment/>
    </xf>
    <xf numFmtId="3" fontId="8" fillId="2" borderId="0" xfId="0" applyNumberFormat="1" applyFont="1" applyFill="1" applyBorder="1" applyAlignment="1">
      <alignment horizontal="centerContinuous"/>
    </xf>
    <xf numFmtId="0" fontId="0" fillId="0" borderId="0" xfId="0" applyBorder="1" applyAlignment="1">
      <alignment/>
    </xf>
    <xf numFmtId="3" fontId="8" fillId="2" borderId="32" xfId="0" applyNumberFormat="1" applyFont="1" applyFill="1" applyBorder="1" applyAlignment="1">
      <alignment horizontal="centerContinuous"/>
    </xf>
    <xf numFmtId="3" fontId="36" fillId="2" borderId="33" xfId="0" applyNumberFormat="1" applyFont="1" applyFill="1" applyBorder="1" applyAlignment="1">
      <alignment horizontal="right"/>
    </xf>
    <xf numFmtId="165" fontId="35" fillId="0" borderId="16" xfId="0" applyNumberFormat="1" applyFont="1" applyFill="1" applyBorder="1" applyAlignment="1">
      <alignment horizontal="left"/>
    </xf>
    <xf numFmtId="165" fontId="36" fillId="2" borderId="34" xfId="0" applyNumberFormat="1" applyFont="1" applyFill="1" applyBorder="1" applyAlignment="1">
      <alignment horizontal="left"/>
    </xf>
    <xf numFmtId="3" fontId="36" fillId="2" borderId="35" xfId="0" applyNumberFormat="1" applyFont="1" applyFill="1" applyBorder="1" applyAlignment="1">
      <alignment horizontal="left"/>
    </xf>
    <xf numFmtId="5" fontId="36" fillId="2" borderId="36" xfId="0" applyNumberFormat="1" applyFont="1" applyFill="1" applyBorder="1" applyAlignment="1">
      <alignment/>
    </xf>
    <xf numFmtId="5" fontId="36" fillId="2" borderId="37" xfId="0" applyNumberFormat="1" applyFont="1" applyFill="1" applyBorder="1" applyAlignment="1">
      <alignment/>
    </xf>
    <xf numFmtId="3" fontId="36" fillId="2" borderId="38" xfId="0" applyNumberFormat="1" applyFont="1" applyFill="1" applyBorder="1" applyAlignment="1">
      <alignment horizontal="right"/>
    </xf>
    <xf numFmtId="165" fontId="25" fillId="0" borderId="39" xfId="0" applyNumberFormat="1" applyFont="1" applyBorder="1" applyAlignment="1">
      <alignment horizontal="centerContinuous"/>
    </xf>
    <xf numFmtId="3" fontId="25" fillId="0" borderId="0" xfId="0" applyNumberFormat="1" applyFont="1" applyAlignment="1">
      <alignment horizontal="centerContinuous"/>
    </xf>
    <xf numFmtId="165" fontId="25" fillId="0" borderId="0" xfId="0" applyNumberFormat="1" applyFont="1" applyAlignment="1">
      <alignment horizontal="centerContinuous"/>
    </xf>
    <xf numFmtId="0" fontId="31" fillId="0" borderId="0" xfId="22" applyFont="1">
      <alignment/>
      <protection/>
    </xf>
    <xf numFmtId="165" fontId="13" fillId="0" borderId="0" xfId="0" applyNumberFormat="1" applyFont="1" applyFill="1" applyBorder="1" applyAlignment="1">
      <alignment/>
    </xf>
    <xf numFmtId="0" fontId="0" fillId="0" borderId="0" xfId="0" applyFill="1" applyBorder="1" applyAlignment="1">
      <alignment vertical="top" wrapText="1"/>
    </xf>
    <xf numFmtId="165" fontId="6" fillId="0" borderId="0" xfId="0" applyNumberFormat="1" applyFont="1" applyFill="1" applyAlignment="1">
      <alignment/>
    </xf>
    <xf numFmtId="0" fontId="50" fillId="0" borderId="0" xfId="0" applyFont="1" applyFill="1" applyBorder="1" applyAlignment="1">
      <alignment vertical="top" wrapText="1"/>
    </xf>
    <xf numFmtId="0" fontId="32" fillId="0" borderId="0" xfId="0" applyFont="1" applyFill="1" applyAlignment="1">
      <alignment horizontal="centerContinuous"/>
    </xf>
    <xf numFmtId="0" fontId="0" fillId="0" borderId="0" xfId="0" applyFill="1" applyBorder="1" applyAlignment="1">
      <alignment vertical="top" wrapText="1"/>
    </xf>
    <xf numFmtId="0" fontId="0" fillId="0" borderId="0" xfId="0" applyFill="1" applyBorder="1" applyAlignment="1">
      <alignment vertical="top" wrapText="1"/>
    </xf>
    <xf numFmtId="166" fontId="0" fillId="0" borderId="0" xfId="22" applyNumberFormat="1" applyFont="1" applyFill="1" applyAlignment="1">
      <alignment horizontal="centerContinuous"/>
      <protection/>
    </xf>
    <xf numFmtId="166" fontId="23" fillId="0" borderId="0" xfId="22" applyNumberFormat="1" applyFont="1" applyFill="1">
      <alignment/>
      <protection/>
    </xf>
    <xf numFmtId="0" fontId="23" fillId="0" borderId="0" xfId="22" applyFont="1" applyFill="1">
      <alignment/>
      <protection/>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165" fontId="0" fillId="0" borderId="0" xfId="0" applyNumberFormat="1" applyFont="1" applyFill="1" applyAlignment="1">
      <alignment horizontal="centerContinuous"/>
    </xf>
    <xf numFmtId="0" fontId="61" fillId="0" borderId="0" xfId="0" applyFont="1" applyFill="1" applyBorder="1" applyAlignment="1">
      <alignment vertical="top" wrapText="1"/>
    </xf>
    <xf numFmtId="0" fontId="0" fillId="0" borderId="0" xfId="0" applyFont="1" applyFill="1" applyAlignment="1">
      <alignment wrapText="1"/>
    </xf>
    <xf numFmtId="0" fontId="23" fillId="0" borderId="0" xfId="21" applyFont="1" applyFill="1">
      <alignment/>
      <protection/>
    </xf>
    <xf numFmtId="0" fontId="0" fillId="0" borderId="0" xfId="0" applyFont="1" applyFill="1" applyBorder="1" applyAlignment="1">
      <alignment/>
    </xf>
    <xf numFmtId="0" fontId="0" fillId="0" borderId="0" xfId="21" applyFont="1" applyFill="1" applyAlignment="1">
      <alignment horizontal="left"/>
      <protection/>
    </xf>
    <xf numFmtId="0" fontId="2" fillId="0" borderId="0" xfId="21" applyFont="1" applyFill="1" applyAlignment="1">
      <alignment/>
      <protection/>
    </xf>
    <xf numFmtId="0" fontId="3" fillId="0" borderId="0" xfId="21" applyFont="1" applyFill="1" applyAlignment="1">
      <alignment/>
      <protection/>
    </xf>
    <xf numFmtId="0" fontId="31" fillId="0" borderId="1" xfId="22" applyFont="1" applyFill="1" applyBorder="1" applyAlignment="1">
      <alignment horizontal="centerContinuous"/>
      <protection/>
    </xf>
    <xf numFmtId="0" fontId="15" fillId="0" borderId="0" xfId="22" applyFont="1" applyFill="1" applyBorder="1" applyAlignment="1">
      <alignment horizontal="center"/>
      <protection/>
    </xf>
    <xf numFmtId="0" fontId="33" fillId="0" borderId="1" xfId="22" applyFont="1" applyFill="1" applyBorder="1" applyAlignment="1">
      <alignment horizontal="center"/>
      <protection/>
    </xf>
    <xf numFmtId="0" fontId="15" fillId="0" borderId="0" xfId="22" applyFont="1" applyBorder="1">
      <alignment/>
      <protection/>
    </xf>
    <xf numFmtId="166" fontId="31" fillId="0" borderId="0" xfId="22" applyNumberFormat="1" applyFont="1" applyBorder="1">
      <alignment/>
      <protection/>
    </xf>
    <xf numFmtId="166" fontId="15" fillId="0" borderId="1" xfId="15" applyNumberFormat="1" applyFont="1" applyBorder="1" applyAlignment="1">
      <alignment/>
    </xf>
    <xf numFmtId="166" fontId="33" fillId="0" borderId="0" xfId="15" applyNumberFormat="1" applyFont="1" applyBorder="1" applyAlignment="1">
      <alignment/>
    </xf>
    <xf numFmtId="166" fontId="31" fillId="0" borderId="1" xfId="15" applyNumberFormat="1" applyFont="1" applyBorder="1" applyAlignment="1">
      <alignment/>
    </xf>
    <xf numFmtId="166" fontId="15" fillId="0" borderId="0" xfId="15" applyNumberFormat="1" applyFont="1" applyBorder="1" applyAlignment="1">
      <alignment/>
    </xf>
    <xf numFmtId="166" fontId="31" fillId="0" borderId="40" xfId="22" applyNumberFormat="1" applyFont="1" applyBorder="1" applyAlignment="1">
      <alignment horizontal="left"/>
      <protection/>
    </xf>
    <xf numFmtId="1" fontId="31" fillId="0" borderId="13" xfId="22" applyNumberFormat="1" applyFont="1" applyFill="1" applyBorder="1" applyAlignment="1">
      <alignment horizontal="centerContinuous"/>
      <protection/>
    </xf>
    <xf numFmtId="165" fontId="6" fillId="0" borderId="0" xfId="0" applyNumberFormat="1" applyFont="1" applyBorder="1" applyAlignment="1">
      <alignment horizontal="fill"/>
    </xf>
    <xf numFmtId="165" fontId="25" fillId="0" borderId="0" xfId="0" applyNumberFormat="1" applyFont="1" applyBorder="1" applyAlignment="1">
      <alignment horizontal="fill"/>
    </xf>
    <xf numFmtId="165" fontId="25" fillId="0" borderId="5" xfId="0" applyNumberFormat="1" applyFont="1" applyBorder="1" applyAlignment="1">
      <alignment/>
    </xf>
    <xf numFmtId="165" fontId="25" fillId="0" borderId="41" xfId="0" applyNumberFormat="1" applyFont="1" applyBorder="1" applyAlignment="1">
      <alignment horizontal="fill"/>
    </xf>
    <xf numFmtId="165" fontId="25" fillId="0" borderId="42" xfId="0" applyNumberFormat="1" applyFont="1" applyBorder="1" applyAlignment="1">
      <alignment horizontal="fill"/>
    </xf>
    <xf numFmtId="165" fontId="25" fillId="0" borderId="8" xfId="0" applyNumberFormat="1" applyFont="1" applyBorder="1" applyAlignment="1">
      <alignment/>
    </xf>
    <xf numFmtId="165" fontId="6" fillId="0" borderId="0" xfId="0" applyNumberFormat="1" applyFont="1" applyBorder="1" applyAlignment="1">
      <alignment/>
    </xf>
    <xf numFmtId="1" fontId="31" fillId="0" borderId="0" xfId="22" applyNumberFormat="1" applyFont="1" applyFill="1" applyBorder="1" applyAlignment="1">
      <alignment horizontal="centerContinuous"/>
      <protection/>
    </xf>
    <xf numFmtId="0" fontId="31" fillId="0" borderId="0" xfId="22" applyFont="1" applyFill="1" applyBorder="1" applyAlignment="1">
      <alignment horizontal="centerContinuous"/>
      <protection/>
    </xf>
    <xf numFmtId="0" fontId="33" fillId="0" borderId="0" xfId="22" applyFont="1" applyFill="1" applyBorder="1" applyAlignment="1">
      <alignment horizontal="center"/>
      <protection/>
    </xf>
    <xf numFmtId="167" fontId="31" fillId="0" borderId="0" xfId="17" applyNumberFormat="1" applyFont="1" applyBorder="1" applyAlignment="1">
      <alignment/>
    </xf>
    <xf numFmtId="166" fontId="31" fillId="0" borderId="0" xfId="15" applyNumberFormat="1" applyFont="1" applyBorder="1" applyAlignment="1">
      <alignment/>
    </xf>
    <xf numFmtId="0" fontId="1" fillId="0" borderId="0" xfId="22" applyFont="1" applyBorder="1" applyAlignment="1">
      <alignment horizontal="left"/>
      <protection/>
    </xf>
    <xf numFmtId="0" fontId="23" fillId="0" borderId="0" xfId="22" applyBorder="1" applyAlignment="1">
      <alignment horizontal="centerContinuous"/>
      <protection/>
    </xf>
    <xf numFmtId="0" fontId="23" fillId="0" borderId="0" xfId="22" applyBorder="1">
      <alignment/>
      <protection/>
    </xf>
    <xf numFmtId="0" fontId="6" fillId="0" borderId="0" xfId="0" applyFont="1" applyAlignment="1">
      <alignment/>
    </xf>
    <xf numFmtId="3" fontId="21" fillId="0" borderId="14" xfId="0" applyNumberFormat="1" applyFont="1" applyBorder="1" applyAlignment="1">
      <alignment/>
    </xf>
    <xf numFmtId="0" fontId="0" fillId="0" borderId="7" xfId="0" applyBorder="1" applyAlignment="1">
      <alignment/>
    </xf>
    <xf numFmtId="0" fontId="6" fillId="0" borderId="0" xfId="22" applyFont="1">
      <alignment/>
      <protection/>
    </xf>
    <xf numFmtId="0" fontId="15" fillId="0" borderId="6" xfId="22" applyFont="1" applyFill="1" applyBorder="1" applyAlignment="1">
      <alignment horizontal="center" wrapText="1"/>
      <protection/>
    </xf>
    <xf numFmtId="0" fontId="15" fillId="0" borderId="3" xfId="22" applyFont="1" applyFill="1" applyBorder="1" applyAlignment="1">
      <alignment horizontal="center" wrapText="1"/>
      <protection/>
    </xf>
    <xf numFmtId="165" fontId="13" fillId="2" borderId="43" xfId="0" applyNumberFormat="1" applyFont="1" applyFill="1" applyBorder="1" applyAlignment="1">
      <alignment/>
    </xf>
    <xf numFmtId="165" fontId="13" fillId="2" borderId="44" xfId="0" applyNumberFormat="1" applyFont="1" applyFill="1" applyBorder="1" applyAlignment="1">
      <alignment horizontal="left"/>
    </xf>
    <xf numFmtId="165" fontId="13" fillId="2" borderId="45" xfId="0" applyNumberFormat="1" applyFont="1" applyFill="1" applyBorder="1" applyAlignment="1">
      <alignment/>
    </xf>
    <xf numFmtId="0" fontId="15" fillId="0" borderId="2" xfId="22" applyFont="1" applyBorder="1">
      <alignment/>
      <protection/>
    </xf>
    <xf numFmtId="0" fontId="15" fillId="0" borderId="46" xfId="0" applyFont="1" applyBorder="1" applyAlignment="1">
      <alignment/>
    </xf>
    <xf numFmtId="0" fontId="15" fillId="0" borderId="46" xfId="0" applyFont="1" applyBorder="1" applyAlignment="1">
      <alignment wrapText="1"/>
    </xf>
    <xf numFmtId="5" fontId="37" fillId="0" borderId="47" xfId="0" applyNumberFormat="1" applyFont="1" applyBorder="1" applyAlignment="1">
      <alignment/>
    </xf>
    <xf numFmtId="0" fontId="43" fillId="0" borderId="0" xfId="0" applyFont="1" applyAlignment="1">
      <alignment/>
    </xf>
    <xf numFmtId="165" fontId="13" fillId="0" borderId="0" xfId="0" applyNumberFormat="1" applyFont="1" applyFill="1" applyBorder="1" applyAlignment="1">
      <alignment horizontal="left"/>
    </xf>
    <xf numFmtId="0" fontId="0" fillId="0" borderId="0" xfId="0" applyFill="1" applyBorder="1" applyAlignment="1">
      <alignment/>
    </xf>
    <xf numFmtId="164" fontId="36" fillId="2" borderId="17" xfId="0" applyNumberFormat="1" applyFont="1" applyFill="1" applyBorder="1" applyAlignment="1">
      <alignment/>
    </xf>
    <xf numFmtId="3" fontId="25" fillId="0" borderId="48" xfId="0" applyNumberFormat="1" applyFont="1" applyBorder="1" applyAlignment="1">
      <alignment/>
    </xf>
    <xf numFmtId="0" fontId="0" fillId="0" borderId="49" xfId="0" applyBorder="1" applyAlignment="1">
      <alignment/>
    </xf>
    <xf numFmtId="165" fontId="44" fillId="0" borderId="13" xfId="0" applyNumberFormat="1" applyFont="1" applyBorder="1" applyAlignment="1">
      <alignment vertical="center"/>
    </xf>
    <xf numFmtId="165" fontId="44" fillId="0" borderId="1" xfId="0" applyNumberFormat="1" applyFont="1" applyBorder="1" applyAlignment="1">
      <alignment vertical="center"/>
    </xf>
    <xf numFmtId="165" fontId="68" fillId="0" borderId="0" xfId="0" applyNumberFormat="1" applyFont="1" applyBorder="1" applyAlignment="1">
      <alignment/>
    </xf>
    <xf numFmtId="165" fontId="69" fillId="0" borderId="0" xfId="0" applyNumberFormat="1" applyFont="1" applyAlignment="1">
      <alignment/>
    </xf>
    <xf numFmtId="165" fontId="66" fillId="0" borderId="0" xfId="0" applyNumberFormat="1" applyFont="1" applyAlignment="1">
      <alignment/>
    </xf>
    <xf numFmtId="0" fontId="66" fillId="0" borderId="0" xfId="0" applyFont="1" applyAlignment="1">
      <alignment/>
    </xf>
    <xf numFmtId="165" fontId="69" fillId="0" borderId="0" xfId="0" applyNumberFormat="1" applyFont="1" applyAlignment="1">
      <alignment/>
    </xf>
    <xf numFmtId="165" fontId="70" fillId="2" borderId="0" xfId="0" applyNumberFormat="1" applyFont="1" applyFill="1" applyAlignment="1">
      <alignment/>
    </xf>
    <xf numFmtId="165" fontId="69" fillId="0" borderId="0" xfId="0" applyNumberFormat="1" applyFont="1" applyFill="1" applyAlignment="1">
      <alignment/>
    </xf>
    <xf numFmtId="0" fontId="71" fillId="0" borderId="0" xfId="22" applyFont="1">
      <alignment/>
      <protection/>
    </xf>
    <xf numFmtId="0" fontId="15" fillId="0" borderId="0" xfId="22" applyFont="1" applyFill="1" applyAlignment="1">
      <alignment vertical="center"/>
      <protection/>
    </xf>
    <xf numFmtId="0" fontId="0" fillId="0" borderId="0" xfId="0" applyAlignment="1">
      <alignment/>
    </xf>
    <xf numFmtId="0" fontId="71" fillId="0" borderId="0" xfId="21" applyFont="1">
      <alignment/>
      <protection/>
    </xf>
    <xf numFmtId="168" fontId="15" fillId="0" borderId="0" xfId="22" applyNumberFormat="1" applyFont="1">
      <alignment/>
      <protection/>
    </xf>
    <xf numFmtId="5" fontId="31" fillId="0" borderId="9" xfId="17" applyNumberFormat="1" applyFont="1" applyBorder="1" applyAlignment="1">
      <alignment horizontal="left"/>
    </xf>
    <xf numFmtId="168" fontId="36" fillId="2" borderId="35" xfId="0" applyNumberFormat="1" applyFont="1" applyFill="1" applyBorder="1" applyAlignment="1">
      <alignment/>
    </xf>
    <xf numFmtId="168" fontId="36" fillId="2" borderId="37" xfId="0" applyNumberFormat="1" applyFont="1" applyFill="1" applyBorder="1" applyAlignment="1">
      <alignment/>
    </xf>
    <xf numFmtId="168" fontId="40" fillId="2" borderId="16" xfId="0" applyNumberFormat="1" applyFont="1" applyFill="1" applyBorder="1" applyAlignment="1">
      <alignment/>
    </xf>
    <xf numFmtId="0" fontId="70" fillId="0" borderId="0" xfId="22" applyFont="1" applyAlignment="1">
      <alignment horizontal="left"/>
      <protection/>
    </xf>
    <xf numFmtId="0" fontId="73" fillId="0" borderId="0" xfId="0" applyFont="1" applyAlignment="1">
      <alignment/>
    </xf>
    <xf numFmtId="165" fontId="73" fillId="0" borderId="0" xfId="0" applyNumberFormat="1" applyFont="1" applyAlignment="1">
      <alignment/>
    </xf>
    <xf numFmtId="165" fontId="43" fillId="0" borderId="0" xfId="0" applyNumberFormat="1" applyFont="1" applyAlignment="1">
      <alignment/>
    </xf>
    <xf numFmtId="165" fontId="73" fillId="0" borderId="0" xfId="0" applyNumberFormat="1" applyFont="1" applyAlignment="1">
      <alignment/>
    </xf>
    <xf numFmtId="165" fontId="43" fillId="0" borderId="0" xfId="0" applyNumberFormat="1" applyFont="1" applyAlignment="1">
      <alignment/>
    </xf>
    <xf numFmtId="3" fontId="73" fillId="2" borderId="0" xfId="0" applyNumberFormat="1" applyFont="1" applyFill="1" applyAlignment="1">
      <alignment/>
    </xf>
    <xf numFmtId="3" fontId="76" fillId="2" borderId="0" xfId="0" applyNumberFormat="1" applyFont="1" applyFill="1" applyAlignment="1">
      <alignment/>
    </xf>
    <xf numFmtId="3" fontId="76" fillId="2" borderId="0" xfId="0" applyNumberFormat="1" applyFont="1" applyFill="1" applyBorder="1" applyAlignment="1">
      <alignment/>
    </xf>
    <xf numFmtId="0" fontId="43" fillId="0" borderId="0" xfId="0" applyFont="1" applyAlignment="1">
      <alignment/>
    </xf>
    <xf numFmtId="165" fontId="73" fillId="0" borderId="0" xfId="0" applyNumberFormat="1" applyFont="1" applyAlignment="1">
      <alignment/>
    </xf>
    <xf numFmtId="165" fontId="73" fillId="0" borderId="0" xfId="0" applyNumberFormat="1" applyFont="1" applyBorder="1" applyAlignment="1">
      <alignment/>
    </xf>
    <xf numFmtId="165" fontId="73" fillId="0" borderId="0" xfId="0" applyNumberFormat="1" applyFont="1" applyBorder="1" applyAlignment="1">
      <alignment/>
    </xf>
    <xf numFmtId="165" fontId="75" fillId="0" borderId="0" xfId="0" applyNumberFormat="1" applyFont="1" applyAlignment="1">
      <alignment/>
    </xf>
    <xf numFmtId="165" fontId="74" fillId="0" borderId="0" xfId="0" applyNumberFormat="1" applyFont="1" applyAlignment="1">
      <alignment/>
    </xf>
    <xf numFmtId="0" fontId="75" fillId="0" borderId="0" xfId="0" applyFont="1" applyAlignment="1">
      <alignment/>
    </xf>
    <xf numFmtId="3" fontId="75" fillId="0" borderId="0" xfId="0" applyNumberFormat="1" applyFont="1" applyAlignment="1">
      <alignment/>
    </xf>
    <xf numFmtId="3" fontId="75" fillId="0" borderId="0" xfId="0" applyNumberFormat="1" applyFont="1" applyAlignment="1">
      <alignment/>
    </xf>
    <xf numFmtId="3" fontId="75" fillId="0" borderId="0" xfId="0" applyNumberFormat="1" applyFont="1" applyBorder="1" applyAlignment="1">
      <alignment/>
    </xf>
    <xf numFmtId="3" fontId="74" fillId="0" borderId="0" xfId="0" applyNumberFormat="1" applyFont="1" applyAlignment="1">
      <alignment/>
    </xf>
    <xf numFmtId="3" fontId="43" fillId="0" borderId="0" xfId="0" applyNumberFormat="1" applyFont="1" applyFill="1" applyAlignment="1">
      <alignment horizontal="centerContinuous"/>
    </xf>
    <xf numFmtId="0" fontId="43" fillId="0" borderId="0" xfId="0" applyFont="1" applyFill="1" applyBorder="1" applyAlignment="1">
      <alignment vertical="top" wrapText="1"/>
    </xf>
    <xf numFmtId="0" fontId="43" fillId="0" borderId="0" xfId="0" applyFont="1" applyFill="1" applyBorder="1" applyAlignment="1">
      <alignment vertical="top" wrapText="1"/>
    </xf>
    <xf numFmtId="0" fontId="43" fillId="0" borderId="0" xfId="0" applyFont="1" applyFill="1" applyAlignment="1">
      <alignment wrapText="1"/>
    </xf>
    <xf numFmtId="3" fontId="43" fillId="0" borderId="0" xfId="0" applyNumberFormat="1" applyFont="1" applyFill="1" applyAlignment="1">
      <alignment/>
    </xf>
    <xf numFmtId="3" fontId="74" fillId="0" borderId="0" xfId="0" applyNumberFormat="1" applyFont="1" applyFill="1" applyAlignment="1">
      <alignment/>
    </xf>
    <xf numFmtId="0" fontId="73" fillId="0" borderId="0" xfId="21" applyFont="1">
      <alignment/>
      <protection/>
    </xf>
    <xf numFmtId="0" fontId="43" fillId="0" borderId="0" xfId="21" applyFont="1">
      <alignment/>
      <protection/>
    </xf>
    <xf numFmtId="0" fontId="0" fillId="0" borderId="0" xfId="0" applyBorder="1" applyAlignment="1">
      <alignment wrapText="1"/>
    </xf>
    <xf numFmtId="0" fontId="67" fillId="0" borderId="0" xfId="0" applyFont="1" applyBorder="1" applyAlignment="1">
      <alignment horizontal="center"/>
    </xf>
    <xf numFmtId="165" fontId="77" fillId="0" borderId="0" xfId="0" applyNumberFormat="1" applyFont="1" applyAlignment="1">
      <alignment/>
    </xf>
    <xf numFmtId="165" fontId="25" fillId="0" borderId="0" xfId="0" applyNumberFormat="1" applyFont="1" applyAlignment="1">
      <alignment/>
    </xf>
    <xf numFmtId="165" fontId="15" fillId="0" borderId="0" xfId="0" applyNumberFormat="1" applyFont="1" applyFill="1" applyAlignment="1">
      <alignment/>
    </xf>
    <xf numFmtId="37" fontId="0" fillId="0" borderId="50" xfId="0" applyNumberFormat="1" applyBorder="1" applyAlignment="1">
      <alignment/>
    </xf>
    <xf numFmtId="37" fontId="6" fillId="0" borderId="19" xfId="0" applyNumberFormat="1" applyFont="1" applyBorder="1" applyAlignment="1">
      <alignment/>
    </xf>
    <xf numFmtId="37" fontId="6" fillId="0" borderId="18" xfId="0" applyNumberFormat="1" applyFont="1" applyBorder="1" applyAlignment="1">
      <alignment/>
    </xf>
    <xf numFmtId="37" fontId="6" fillId="0" borderId="5" xfId="0" applyNumberFormat="1" applyFont="1" applyBorder="1" applyAlignment="1">
      <alignment/>
    </xf>
    <xf numFmtId="37" fontId="6" fillId="0" borderId="8" xfId="0" applyNumberFormat="1" applyFont="1" applyBorder="1" applyAlignment="1">
      <alignment/>
    </xf>
    <xf numFmtId="37" fontId="24" fillId="0" borderId="5" xfId="0" applyNumberFormat="1" applyFont="1" applyBorder="1" applyAlignment="1">
      <alignment/>
    </xf>
    <xf numFmtId="37" fontId="24" fillId="0" borderId="8" xfId="0" applyNumberFormat="1" applyFont="1" applyBorder="1" applyAlignment="1">
      <alignment/>
    </xf>
    <xf numFmtId="37" fontId="6" fillId="0" borderId="50" xfId="0" applyNumberFormat="1" applyFont="1" applyBorder="1" applyAlignment="1">
      <alignment/>
    </xf>
    <xf numFmtId="37" fontId="25" fillId="0" borderId="51" xfId="0" applyNumberFormat="1" applyFont="1" applyBorder="1" applyAlignment="1">
      <alignment/>
    </xf>
    <xf numFmtId="37" fontId="25" fillId="0" borderId="52" xfId="0" applyNumberFormat="1" applyFont="1" applyBorder="1" applyAlignment="1">
      <alignment/>
    </xf>
    <xf numFmtId="37" fontId="6" fillId="0" borderId="4" xfId="0" applyNumberFormat="1" applyFont="1" applyBorder="1" applyAlignment="1">
      <alignment/>
    </xf>
    <xf numFmtId="37" fontId="6" fillId="0" borderId="3" xfId="0" applyNumberFormat="1" applyFont="1" applyBorder="1" applyAlignment="1">
      <alignment/>
    </xf>
    <xf numFmtId="37" fontId="25" fillId="0" borderId="53" xfId="0" applyNumberFormat="1" applyFont="1" applyBorder="1" applyAlignment="1">
      <alignment/>
    </xf>
    <xf numFmtId="37" fontId="6" fillId="0" borderId="54" xfId="0" applyNumberFormat="1" applyFont="1" applyBorder="1" applyAlignment="1">
      <alignment/>
    </xf>
    <xf numFmtId="37" fontId="25" fillId="0" borderId="4" xfId="0" applyNumberFormat="1" applyFont="1" applyBorder="1" applyAlignment="1">
      <alignment/>
    </xf>
    <xf numFmtId="5" fontId="25" fillId="0" borderId="4" xfId="0" applyNumberFormat="1" applyFont="1" applyBorder="1" applyAlignment="1">
      <alignment/>
    </xf>
    <xf numFmtId="3" fontId="52" fillId="0" borderId="6" xfId="0" applyNumberFormat="1" applyFont="1" applyBorder="1" applyAlignment="1">
      <alignment/>
    </xf>
    <xf numFmtId="37" fontId="6" fillId="0" borderId="55" xfId="0" applyNumberFormat="1" applyFont="1" applyBorder="1" applyAlignment="1">
      <alignment/>
    </xf>
    <xf numFmtId="37" fontId="6" fillId="0" borderId="17" xfId="0" applyNumberFormat="1" applyFont="1" applyBorder="1" applyAlignment="1">
      <alignment/>
    </xf>
    <xf numFmtId="37" fontId="6" fillId="0" borderId="18" xfId="0" applyNumberFormat="1" applyFont="1" applyBorder="1" applyAlignment="1">
      <alignment/>
    </xf>
    <xf numFmtId="37" fontId="31" fillId="0" borderId="7" xfId="21" applyNumberFormat="1" applyFont="1" applyBorder="1">
      <alignment/>
      <protection/>
    </xf>
    <xf numFmtId="37" fontId="31" fillId="0" borderId="0" xfId="21" applyNumberFormat="1" applyFont="1" applyBorder="1">
      <alignment/>
      <protection/>
    </xf>
    <xf numFmtId="3" fontId="15" fillId="0" borderId="0" xfId="22" applyNumberFormat="1" applyFont="1">
      <alignment/>
      <protection/>
    </xf>
    <xf numFmtId="3" fontId="15" fillId="0" borderId="7" xfId="15" applyNumberFormat="1" applyFont="1" applyBorder="1" applyAlignment="1">
      <alignment/>
    </xf>
    <xf numFmtId="3" fontId="15" fillId="0" borderId="5" xfId="15" applyNumberFormat="1" applyFont="1" applyBorder="1" applyAlignment="1">
      <alignment/>
    </xf>
    <xf numFmtId="3" fontId="15" fillId="0" borderId="0" xfId="15" applyNumberFormat="1" applyFont="1" applyAlignment="1">
      <alignment/>
    </xf>
    <xf numFmtId="3" fontId="31" fillId="0" borderId="7" xfId="15" applyNumberFormat="1" applyFont="1" applyBorder="1" applyAlignment="1">
      <alignment/>
    </xf>
    <xf numFmtId="3" fontId="31" fillId="0" borderId="5" xfId="15" applyNumberFormat="1" applyFont="1" applyBorder="1" applyAlignment="1">
      <alignment/>
    </xf>
    <xf numFmtId="37" fontId="15" fillId="0" borderId="7" xfId="22" applyNumberFormat="1" applyFont="1" applyBorder="1">
      <alignment/>
      <protection/>
    </xf>
    <xf numFmtId="37" fontId="15" fillId="0" borderId="8" xfId="22" applyNumberFormat="1" applyFont="1" applyBorder="1">
      <alignment/>
      <protection/>
    </xf>
    <xf numFmtId="37" fontId="15" fillId="0" borderId="0" xfId="22" applyNumberFormat="1" applyFont="1">
      <alignment/>
      <protection/>
    </xf>
    <xf numFmtId="37" fontId="15" fillId="0" borderId="0" xfId="22" applyNumberFormat="1" applyFont="1" applyBorder="1">
      <alignment/>
      <protection/>
    </xf>
    <xf numFmtId="37" fontId="15" fillId="0" borderId="7" xfId="22" applyNumberFormat="1" applyFont="1" applyBorder="1" applyAlignment="1">
      <alignment/>
      <protection/>
    </xf>
    <xf numFmtId="37" fontId="15" fillId="0" borderId="8" xfId="22" applyNumberFormat="1" applyFont="1" applyBorder="1" applyAlignment="1">
      <alignment/>
      <protection/>
    </xf>
    <xf numFmtId="37" fontId="15" fillId="0" borderId="6" xfId="15" applyNumberFormat="1" applyFont="1" applyBorder="1" applyAlignment="1">
      <alignment/>
    </xf>
    <xf numFmtId="37" fontId="15" fillId="0" borderId="3" xfId="15" applyNumberFormat="1" applyFont="1" applyBorder="1" applyAlignment="1">
      <alignment/>
    </xf>
    <xf numFmtId="37" fontId="15" fillId="0" borderId="7" xfId="15" applyNumberFormat="1" applyFont="1" applyBorder="1" applyAlignment="1">
      <alignment/>
    </xf>
    <xf numFmtId="37" fontId="15" fillId="0" borderId="5" xfId="15" applyNumberFormat="1" applyFont="1" applyBorder="1" applyAlignment="1">
      <alignment/>
    </xf>
    <xf numFmtId="37" fontId="15" fillId="0" borderId="1" xfId="15" applyNumberFormat="1" applyFont="1" applyBorder="1" applyAlignment="1">
      <alignment/>
    </xf>
    <xf numFmtId="37" fontId="15" fillId="0" borderId="3" xfId="22" applyNumberFormat="1" applyFont="1" applyBorder="1">
      <alignment/>
      <protection/>
    </xf>
    <xf numFmtId="37" fontId="31" fillId="0" borderId="6" xfId="15" applyNumberFormat="1" applyFont="1" applyBorder="1" applyAlignment="1">
      <alignment/>
    </xf>
    <xf numFmtId="37" fontId="31" fillId="0" borderId="3" xfId="15" applyNumberFormat="1" applyFont="1" applyBorder="1" applyAlignment="1">
      <alignment/>
    </xf>
    <xf numFmtId="37" fontId="31" fillId="0" borderId="7" xfId="15" applyNumberFormat="1" applyFont="1" applyBorder="1" applyAlignment="1">
      <alignment/>
    </xf>
    <xf numFmtId="37" fontId="31" fillId="0" borderId="5" xfId="15" applyNumberFormat="1" applyFont="1" applyBorder="1" applyAlignment="1">
      <alignment/>
    </xf>
    <xf numFmtId="37" fontId="31" fillId="0" borderId="31" xfId="15" applyNumberFormat="1" applyFont="1" applyBorder="1" applyAlignment="1">
      <alignment/>
    </xf>
    <xf numFmtId="37" fontId="31" fillId="0" borderId="1" xfId="15" applyNumberFormat="1" applyFont="1" applyBorder="1" applyAlignment="1">
      <alignment/>
    </xf>
    <xf numFmtId="37" fontId="31" fillId="0" borderId="28" xfId="22" applyNumberFormat="1" applyFont="1" applyBorder="1" applyAlignment="1">
      <alignment horizontal="left"/>
      <protection/>
    </xf>
    <xf numFmtId="37" fontId="5" fillId="0" borderId="16" xfId="0" applyNumberFormat="1" applyFont="1" applyBorder="1" applyAlignment="1">
      <alignment/>
    </xf>
    <xf numFmtId="37" fontId="5" fillId="0" borderId="17" xfId="0" applyNumberFormat="1" applyFont="1" applyBorder="1" applyAlignment="1">
      <alignment/>
    </xf>
    <xf numFmtId="37" fontId="5" fillId="0" borderId="18" xfId="0" applyNumberFormat="1" applyFont="1" applyBorder="1" applyAlignment="1">
      <alignment/>
    </xf>
    <xf numFmtId="37" fontId="5" fillId="0" borderId="6" xfId="0" applyNumberFormat="1" applyFont="1" applyFill="1" applyBorder="1" applyAlignment="1">
      <alignment/>
    </xf>
    <xf numFmtId="37" fontId="5" fillId="0" borderId="1" xfId="0" applyNumberFormat="1" applyFont="1" applyFill="1" applyBorder="1" applyAlignment="1">
      <alignment/>
    </xf>
    <xf numFmtId="37" fontId="5" fillId="0" borderId="3" xfId="0" applyNumberFormat="1" applyFont="1" applyFill="1" applyBorder="1" applyAlignment="1">
      <alignment/>
    </xf>
    <xf numFmtId="37" fontId="37" fillId="0" borderId="6" xfId="0" applyNumberFormat="1" applyFont="1" applyBorder="1" applyAlignment="1">
      <alignment/>
    </xf>
    <xf numFmtId="37" fontId="37" fillId="0" borderId="1" xfId="0" applyNumberFormat="1" applyFont="1" applyBorder="1" applyAlignment="1">
      <alignment/>
    </xf>
    <xf numFmtId="37" fontId="5" fillId="0" borderId="6" xfId="0" applyNumberFormat="1" applyFont="1" applyBorder="1" applyAlignment="1">
      <alignment/>
    </xf>
    <xf numFmtId="37" fontId="5" fillId="0" borderId="1" xfId="0" applyNumberFormat="1" applyFont="1" applyBorder="1" applyAlignment="1">
      <alignment/>
    </xf>
    <xf numFmtId="37" fontId="5" fillId="0" borderId="3" xfId="0" applyNumberFormat="1" applyFont="1" applyBorder="1" applyAlignment="1">
      <alignment/>
    </xf>
    <xf numFmtId="37" fontId="5" fillId="0" borderId="31" xfId="0" applyNumberFormat="1" applyFont="1" applyBorder="1" applyAlignment="1">
      <alignment/>
    </xf>
    <xf numFmtId="37" fontId="5" fillId="0" borderId="47" xfId="0" applyNumberFormat="1" applyFont="1" applyBorder="1" applyAlignment="1">
      <alignment/>
    </xf>
    <xf numFmtId="37" fontId="5" fillId="0" borderId="56" xfId="0" applyNumberFormat="1" applyFont="1" applyBorder="1" applyAlignment="1">
      <alignment/>
    </xf>
    <xf numFmtId="5" fontId="5" fillId="0" borderId="1" xfId="0" applyNumberFormat="1" applyFont="1" applyBorder="1" applyAlignment="1">
      <alignment/>
    </xf>
    <xf numFmtId="5" fontId="5" fillId="0" borderId="3" xfId="0" applyNumberFormat="1" applyFont="1" applyBorder="1" applyAlignment="1">
      <alignment/>
    </xf>
    <xf numFmtId="37" fontId="13" fillId="2" borderId="57" xfId="0" applyNumberFormat="1" applyFont="1" applyFill="1" applyBorder="1" applyAlignment="1">
      <alignment/>
    </xf>
    <xf numFmtId="37" fontId="13" fillId="2" borderId="58" xfId="0" applyNumberFormat="1" applyFont="1" applyFill="1" applyBorder="1" applyAlignment="1">
      <alignment/>
    </xf>
    <xf numFmtId="37" fontId="13" fillId="2" borderId="59" xfId="0" applyNumberFormat="1" applyFont="1" applyFill="1" applyBorder="1" applyAlignment="1">
      <alignment/>
    </xf>
    <xf numFmtId="37" fontId="13" fillId="2" borderId="60" xfId="0" applyNumberFormat="1" applyFont="1" applyFill="1" applyBorder="1" applyAlignment="1">
      <alignment/>
    </xf>
    <xf numFmtId="37" fontId="41" fillId="2" borderId="61" xfId="0" applyNumberFormat="1" applyFont="1" applyFill="1" applyBorder="1" applyAlignment="1">
      <alignment/>
    </xf>
    <xf numFmtId="37" fontId="41" fillId="2" borderId="62" xfId="0" applyNumberFormat="1" applyFont="1" applyFill="1" applyBorder="1" applyAlignment="1">
      <alignment/>
    </xf>
    <xf numFmtId="37" fontId="41" fillId="2" borderId="63" xfId="0" applyNumberFormat="1" applyFont="1" applyFill="1" applyBorder="1" applyAlignment="1">
      <alignment/>
    </xf>
    <xf numFmtId="37" fontId="41" fillId="2" borderId="64" xfId="0" applyNumberFormat="1" applyFont="1" applyFill="1" applyBorder="1" applyAlignment="1">
      <alignment/>
    </xf>
    <xf numFmtId="37" fontId="15" fillId="0" borderId="65" xfId="0" applyNumberFormat="1" applyFont="1" applyBorder="1" applyAlignment="1">
      <alignment/>
    </xf>
    <xf numFmtId="37" fontId="15" fillId="0" borderId="66" xfId="0" applyNumberFormat="1" applyFont="1" applyBorder="1" applyAlignment="1">
      <alignment/>
    </xf>
    <xf numFmtId="37" fontId="15" fillId="0" borderId="19" xfId="0" applyNumberFormat="1" applyFont="1" applyBorder="1" applyAlignment="1">
      <alignment/>
    </xf>
    <xf numFmtId="37" fontId="13" fillId="2" borderId="19" xfId="0" applyNumberFormat="1" applyFont="1" applyFill="1" applyBorder="1" applyAlignment="1">
      <alignment/>
    </xf>
    <xf numFmtId="37" fontId="13" fillId="2" borderId="67" xfId="0" applyNumberFormat="1" applyFont="1" applyFill="1" applyBorder="1" applyAlignment="1">
      <alignment/>
    </xf>
    <xf numFmtId="37" fontId="13" fillId="2" borderId="18" xfId="0" applyNumberFormat="1" applyFont="1" applyFill="1" applyBorder="1" applyAlignment="1">
      <alignment/>
    </xf>
    <xf numFmtId="37" fontId="15" fillId="0" borderId="18" xfId="0" applyNumberFormat="1" applyFont="1" applyBorder="1" applyAlignment="1">
      <alignment/>
    </xf>
    <xf numFmtId="37" fontId="42" fillId="0" borderId="39" xfId="0" applyNumberFormat="1" applyFont="1" applyBorder="1" applyAlignment="1">
      <alignment/>
    </xf>
    <xf numFmtId="37" fontId="42" fillId="0" borderId="68" xfId="0" applyNumberFormat="1" applyFont="1" applyBorder="1" applyAlignment="1">
      <alignment/>
    </xf>
    <xf numFmtId="37" fontId="42" fillId="0" borderId="56" xfId="0" applyNumberFormat="1" applyFont="1" applyBorder="1" applyAlignment="1">
      <alignment/>
    </xf>
    <xf numFmtId="37" fontId="35" fillId="2" borderId="23" xfId="0" applyNumberFormat="1" applyFont="1" applyFill="1" applyBorder="1" applyAlignment="1">
      <alignment/>
    </xf>
    <xf numFmtId="37" fontId="35" fillId="2" borderId="69" xfId="0" applyNumberFormat="1" applyFont="1" applyFill="1" applyBorder="1" applyAlignment="1">
      <alignment/>
    </xf>
    <xf numFmtId="37" fontId="35" fillId="2" borderId="70" xfId="0" applyNumberFormat="1" applyFont="1" applyFill="1" applyBorder="1" applyAlignment="1">
      <alignment/>
    </xf>
    <xf numFmtId="37" fontId="35" fillId="2" borderId="71" xfId="0" applyNumberFormat="1" applyFont="1" applyFill="1" applyBorder="1" applyAlignment="1">
      <alignment/>
    </xf>
    <xf numFmtId="37" fontId="35" fillId="2" borderId="72" xfId="0" applyNumberFormat="1" applyFont="1" applyFill="1" applyBorder="1" applyAlignment="1">
      <alignment/>
    </xf>
    <xf numFmtId="37" fontId="35" fillId="2" borderId="73" xfId="0" applyNumberFormat="1" applyFont="1" applyFill="1" applyBorder="1" applyAlignment="1">
      <alignment/>
    </xf>
    <xf numFmtId="37" fontId="35" fillId="2" borderId="74" xfId="0" applyNumberFormat="1" applyFont="1" applyFill="1" applyBorder="1" applyAlignment="1">
      <alignment/>
    </xf>
    <xf numFmtId="37" fontId="35" fillId="2" borderId="11" xfId="0" applyNumberFormat="1" applyFont="1" applyFill="1" applyAlignment="1">
      <alignment/>
    </xf>
    <xf numFmtId="37" fontId="35" fillId="2" borderId="75" xfId="0" applyNumberFormat="1" applyFont="1" applyFill="1" applyBorder="1" applyAlignment="1">
      <alignment/>
    </xf>
    <xf numFmtId="37" fontId="35" fillId="2" borderId="76" xfId="0" applyNumberFormat="1" applyFont="1" applyFill="1" applyAlignment="1">
      <alignment/>
    </xf>
    <xf numFmtId="37" fontId="35" fillId="2" borderId="77" xfId="0" applyNumberFormat="1" applyFont="1" applyFill="1" applyBorder="1" applyAlignment="1">
      <alignment/>
    </xf>
    <xf numFmtId="37" fontId="35" fillId="2" borderId="78" xfId="0" applyNumberFormat="1" applyFont="1" applyFill="1" applyAlignment="1">
      <alignment/>
    </xf>
    <xf numFmtId="37" fontId="35" fillId="2" borderId="79" xfId="0" applyNumberFormat="1" applyFont="1" applyFill="1" applyBorder="1" applyAlignment="1">
      <alignment/>
    </xf>
    <xf numFmtId="37" fontId="35" fillId="2" borderId="80" xfId="0" applyNumberFormat="1" applyFont="1" applyFill="1" applyBorder="1" applyAlignment="1">
      <alignment/>
    </xf>
    <xf numFmtId="37" fontId="35" fillId="2" borderId="81" xfId="0" applyNumberFormat="1" applyFont="1" applyFill="1" applyBorder="1" applyAlignment="1">
      <alignment/>
    </xf>
    <xf numFmtId="37" fontId="35" fillId="2" borderId="0" xfId="0" applyNumberFormat="1" applyFont="1" applyFill="1" applyBorder="1" applyAlignment="1">
      <alignment/>
    </xf>
    <xf numFmtId="37" fontId="35" fillId="2" borderId="82" xfId="0" applyNumberFormat="1" applyFont="1" applyFill="1" applyBorder="1" applyAlignment="1">
      <alignment/>
    </xf>
    <xf numFmtId="37" fontId="35" fillId="2" borderId="83" xfId="0" applyNumberFormat="1" applyFont="1" applyFill="1" applyBorder="1" applyAlignment="1">
      <alignment/>
    </xf>
    <xf numFmtId="37" fontId="35" fillId="2" borderId="84" xfId="0" applyNumberFormat="1" applyFont="1" applyFill="1" applyBorder="1" applyAlignment="1">
      <alignment/>
    </xf>
    <xf numFmtId="37" fontId="35" fillId="2" borderId="85" xfId="0" applyNumberFormat="1" applyFont="1" applyFill="1" applyBorder="1" applyAlignment="1">
      <alignment/>
    </xf>
    <xf numFmtId="37" fontId="35" fillId="2" borderId="86" xfId="0" applyNumberFormat="1" applyFont="1" applyFill="1" applyBorder="1" applyAlignment="1">
      <alignment/>
    </xf>
    <xf numFmtId="37" fontId="35" fillId="2" borderId="87" xfId="0" applyNumberFormat="1" applyFont="1" applyFill="1" applyBorder="1" applyAlignment="1">
      <alignment/>
    </xf>
    <xf numFmtId="37" fontId="35" fillId="2" borderId="88" xfId="0" applyNumberFormat="1" applyFont="1" applyFill="1" applyBorder="1" applyAlignment="1">
      <alignment/>
    </xf>
    <xf numFmtId="37" fontId="35" fillId="2" borderId="0" xfId="0" applyNumberFormat="1" applyFont="1" applyFill="1" applyAlignment="1">
      <alignment/>
    </xf>
    <xf numFmtId="37" fontId="35" fillId="2" borderId="89" xfId="0" applyNumberFormat="1" applyFont="1" applyFill="1" applyBorder="1" applyAlignment="1">
      <alignment/>
    </xf>
    <xf numFmtId="37" fontId="35" fillId="2" borderId="90" xfId="0" applyNumberFormat="1" applyFont="1" applyFill="1" applyBorder="1" applyAlignment="1">
      <alignment/>
    </xf>
    <xf numFmtId="37" fontId="36" fillId="2" borderId="35" xfId="0" applyNumberFormat="1" applyFont="1" applyFill="1" applyBorder="1" applyAlignment="1">
      <alignment/>
    </xf>
    <xf numFmtId="37" fontId="35" fillId="2" borderId="16" xfId="0" applyNumberFormat="1" applyFont="1" applyFill="1" applyBorder="1" applyAlignment="1">
      <alignment/>
    </xf>
    <xf numFmtId="37" fontId="35" fillId="2" borderId="17" xfId="0" applyNumberFormat="1" applyFont="1" applyFill="1" applyBorder="1" applyAlignment="1">
      <alignment/>
    </xf>
    <xf numFmtId="37" fontId="35" fillId="2" borderId="18" xfId="0" applyNumberFormat="1" applyFont="1" applyFill="1" applyBorder="1" applyAlignment="1">
      <alignment/>
    </xf>
    <xf numFmtId="37" fontId="35" fillId="2" borderId="6" xfId="0" applyNumberFormat="1" applyFont="1" applyFill="1" applyBorder="1" applyAlignment="1">
      <alignment/>
    </xf>
    <xf numFmtId="37" fontId="35" fillId="2" borderId="1" xfId="0" applyNumberFormat="1" applyFont="1" applyFill="1" applyBorder="1" applyAlignment="1">
      <alignment/>
    </xf>
    <xf numFmtId="37" fontId="35" fillId="2" borderId="3" xfId="0" applyNumberFormat="1" applyFont="1" applyFill="1" applyBorder="1" applyAlignment="1">
      <alignment/>
    </xf>
    <xf numFmtId="37" fontId="36" fillId="2" borderId="31" xfId="0" applyNumberFormat="1" applyFont="1" applyFill="1" applyBorder="1" applyAlignment="1">
      <alignment/>
    </xf>
    <xf numFmtId="37" fontId="35" fillId="2" borderId="47" xfId="0" applyNumberFormat="1" applyFont="1" applyFill="1" applyBorder="1" applyAlignment="1">
      <alignment/>
    </xf>
    <xf numFmtId="37" fontId="35" fillId="2" borderId="56" xfId="0" applyNumberFormat="1" applyFont="1" applyFill="1" applyBorder="1" applyAlignment="1">
      <alignment/>
    </xf>
    <xf numFmtId="4" fontId="35" fillId="2" borderId="16" xfId="0" applyNumberFormat="1" applyFont="1" applyFill="1" applyBorder="1" applyAlignment="1">
      <alignment/>
    </xf>
    <xf numFmtId="4" fontId="36" fillId="2" borderId="17" xfId="0" applyNumberFormat="1" applyFont="1" applyFill="1" applyBorder="1" applyAlignment="1">
      <alignment/>
    </xf>
    <xf numFmtId="4" fontId="35" fillId="2" borderId="16" xfId="0" applyNumberFormat="1" applyFont="1" applyFill="1" applyBorder="1" applyAlignment="1">
      <alignment horizontal="right"/>
    </xf>
    <xf numFmtId="4" fontId="35" fillId="2" borderId="34" xfId="0" applyNumberFormat="1" applyFont="1" applyFill="1" applyBorder="1" applyAlignment="1">
      <alignment horizontal="right"/>
    </xf>
    <xf numFmtId="4" fontId="36" fillId="2" borderId="91" xfId="0" applyNumberFormat="1" applyFont="1" applyFill="1" applyBorder="1" applyAlignment="1">
      <alignment/>
    </xf>
    <xf numFmtId="4" fontId="35" fillId="2" borderId="34" xfId="0" applyNumberFormat="1" applyFont="1" applyFill="1" applyBorder="1" applyAlignment="1">
      <alignment/>
    </xf>
    <xf numFmtId="4" fontId="6" fillId="0" borderId="16" xfId="0" applyNumberFormat="1" applyFont="1" applyBorder="1" applyAlignment="1">
      <alignment/>
    </xf>
    <xf numFmtId="4" fontId="35" fillId="2" borderId="18" xfId="0" applyNumberFormat="1" applyFont="1" applyFill="1" applyBorder="1" applyAlignment="1">
      <alignment/>
    </xf>
    <xf numFmtId="4" fontId="35" fillId="2" borderId="92" xfId="0" applyNumberFormat="1" applyFont="1" applyFill="1" applyBorder="1" applyAlignment="1">
      <alignment/>
    </xf>
    <xf numFmtId="37" fontId="13" fillId="2" borderId="16" xfId="0" applyNumberFormat="1" applyFont="1" applyFill="1" applyBorder="1" applyAlignment="1">
      <alignment/>
    </xf>
    <xf numFmtId="37" fontId="13" fillId="2" borderId="17" xfId="0" applyNumberFormat="1" applyFont="1" applyFill="1" applyBorder="1" applyAlignment="1">
      <alignment/>
    </xf>
    <xf numFmtId="37" fontId="13" fillId="2" borderId="16" xfId="0" applyNumberFormat="1" applyFont="1" applyFill="1" applyBorder="1" applyAlignment="1">
      <alignment horizontal="right"/>
    </xf>
    <xf numFmtId="37" fontId="13" fillId="0" borderId="16" xfId="0" applyNumberFormat="1" applyFont="1" applyFill="1" applyBorder="1" applyAlignment="1">
      <alignment/>
    </xf>
    <xf numFmtId="37" fontId="13" fillId="0" borderId="17" xfId="0" applyNumberFormat="1" applyFont="1" applyFill="1" applyBorder="1" applyAlignment="1">
      <alignment/>
    </xf>
    <xf numFmtId="37" fontId="13" fillId="0" borderId="18" xfId="0" applyNumberFormat="1" applyFont="1" applyFill="1" applyBorder="1" applyAlignment="1">
      <alignment/>
    </xf>
    <xf numFmtId="37" fontId="14" fillId="2" borderId="16" xfId="0" applyNumberFormat="1" applyFont="1" applyFill="1" applyBorder="1" applyAlignment="1">
      <alignment/>
    </xf>
    <xf numFmtId="37" fontId="14" fillId="2" borderId="17" xfId="0" applyNumberFormat="1" applyFont="1" applyFill="1" applyBorder="1" applyAlignment="1">
      <alignment/>
    </xf>
    <xf numFmtId="37" fontId="14" fillId="2" borderId="18" xfId="0" applyNumberFormat="1" applyFont="1" applyFill="1" applyBorder="1" applyAlignment="1">
      <alignment/>
    </xf>
    <xf numFmtId="37" fontId="13" fillId="2" borderId="7" xfId="0" applyNumberFormat="1" applyFont="1" applyFill="1" applyBorder="1" applyAlignment="1">
      <alignment/>
    </xf>
    <xf numFmtId="37" fontId="13" fillId="2" borderId="0" xfId="0" applyNumberFormat="1" applyFont="1" applyFill="1" applyBorder="1" applyAlignment="1">
      <alignment/>
    </xf>
    <xf numFmtId="37" fontId="13" fillId="2" borderId="8" xfId="0" applyNumberFormat="1" applyFont="1" applyFill="1" applyBorder="1" applyAlignment="1">
      <alignment/>
    </xf>
    <xf numFmtId="37" fontId="13" fillId="2" borderId="31" xfId="0" applyNumberFormat="1" applyFont="1" applyFill="1" applyBorder="1" applyAlignment="1">
      <alignment/>
    </xf>
    <xf numFmtId="37" fontId="13" fillId="2" borderId="47" xfId="0" applyNumberFormat="1" applyFont="1" applyFill="1" applyBorder="1" applyAlignment="1">
      <alignment/>
    </xf>
    <xf numFmtId="37" fontId="13" fillId="2" borderId="56" xfId="0" applyNumberFormat="1" applyFont="1" applyFill="1" applyBorder="1" applyAlignment="1">
      <alignment/>
    </xf>
    <xf numFmtId="37" fontId="40" fillId="0" borderId="34" xfId="0" applyNumberFormat="1" applyFont="1" applyFill="1" applyBorder="1" applyAlignment="1">
      <alignment/>
    </xf>
    <xf numFmtId="37" fontId="40" fillId="0" borderId="91" xfId="0" applyNumberFormat="1" applyFont="1" applyFill="1" applyBorder="1" applyAlignment="1">
      <alignment/>
    </xf>
    <xf numFmtId="37" fontId="40" fillId="0" borderId="92" xfId="0" applyNumberFormat="1" applyFont="1" applyFill="1" applyBorder="1" applyAlignment="1">
      <alignment/>
    </xf>
    <xf numFmtId="5" fontId="52" fillId="0" borderId="1" xfId="0" applyNumberFormat="1" applyFont="1" applyBorder="1" applyAlignment="1">
      <alignment/>
    </xf>
    <xf numFmtId="37" fontId="44" fillId="0" borderId="16" xfId="0" applyNumberFormat="1" applyFont="1" applyBorder="1" applyAlignment="1">
      <alignment/>
    </xf>
    <xf numFmtId="37" fontId="44" fillId="0" borderId="17" xfId="0" applyNumberFormat="1" applyFont="1" applyBorder="1" applyAlignment="1">
      <alignment/>
    </xf>
    <xf numFmtId="37" fontId="44" fillId="0" borderId="18" xfId="0" applyNumberFormat="1" applyFont="1" applyBorder="1" applyAlignment="1">
      <alignment/>
    </xf>
    <xf numFmtId="37" fontId="44" fillId="0" borderId="6" xfId="0" applyNumberFormat="1" applyFont="1" applyBorder="1" applyAlignment="1">
      <alignment/>
    </xf>
    <xf numFmtId="37" fontId="44" fillId="0" borderId="1" xfId="0" applyNumberFormat="1" applyFont="1" applyBorder="1" applyAlignment="1">
      <alignment/>
    </xf>
    <xf numFmtId="37" fontId="44" fillId="0" borderId="3" xfId="0" applyNumberFormat="1" applyFont="1" applyBorder="1" applyAlignment="1">
      <alignment/>
    </xf>
    <xf numFmtId="37" fontId="52" fillId="0" borderId="6" xfId="0" applyNumberFormat="1" applyFont="1" applyBorder="1" applyAlignment="1">
      <alignment/>
    </xf>
    <xf numFmtId="37" fontId="52" fillId="0" borderId="1" xfId="0" applyNumberFormat="1" applyFont="1" applyBorder="1" applyAlignment="1">
      <alignment/>
    </xf>
    <xf numFmtId="37" fontId="44" fillId="0" borderId="0" xfId="0" applyNumberFormat="1" applyFont="1" applyAlignment="1">
      <alignment/>
    </xf>
    <xf numFmtId="5" fontId="52" fillId="0" borderId="3" xfId="0" applyNumberFormat="1" applyFont="1" applyBorder="1" applyAlignment="1">
      <alignment/>
    </xf>
    <xf numFmtId="37" fontId="15" fillId="0" borderId="8" xfId="17" applyNumberFormat="1" applyFont="1" applyBorder="1" applyAlignment="1">
      <alignment/>
    </xf>
    <xf numFmtId="37" fontId="33" fillId="0" borderId="7" xfId="15" applyNumberFormat="1" applyFont="1" applyBorder="1" applyAlignment="1">
      <alignment/>
    </xf>
    <xf numFmtId="37" fontId="33" fillId="0" borderId="8" xfId="15" applyNumberFormat="1" applyFont="1" applyBorder="1" applyAlignment="1">
      <alignment/>
    </xf>
    <xf numFmtId="37" fontId="15" fillId="0" borderId="8" xfId="15" applyNumberFormat="1" applyFont="1" applyBorder="1" applyAlignment="1">
      <alignment/>
    </xf>
    <xf numFmtId="37" fontId="33" fillId="0" borderId="0" xfId="15" applyNumberFormat="1" applyFont="1" applyBorder="1" applyAlignment="1">
      <alignment/>
    </xf>
    <xf numFmtId="37" fontId="15" fillId="0" borderId="0" xfId="15" applyNumberFormat="1" applyFont="1" applyBorder="1" applyAlignment="1">
      <alignment/>
    </xf>
    <xf numFmtId="37" fontId="15" fillId="0" borderId="12" xfId="22" applyNumberFormat="1" applyFont="1" applyBorder="1">
      <alignment/>
      <protection/>
    </xf>
    <xf numFmtId="0" fontId="15" fillId="0" borderId="0" xfId="22" applyNumberFormat="1" applyFont="1">
      <alignment/>
      <protection/>
    </xf>
    <xf numFmtId="37" fontId="15" fillId="0" borderId="93" xfId="22" applyNumberFormat="1" applyFont="1" applyBorder="1">
      <alignment/>
      <protection/>
    </xf>
    <xf numFmtId="3" fontId="6" fillId="0" borderId="31" xfId="0" applyNumberFormat="1" applyFont="1" applyBorder="1" applyAlignment="1">
      <alignment/>
    </xf>
    <xf numFmtId="37" fontId="35" fillId="2" borderId="94" xfId="0" applyNumberFormat="1" applyFont="1" applyFill="1" applyBorder="1" applyAlignment="1">
      <alignment/>
    </xf>
    <xf numFmtId="165" fontId="73" fillId="0" borderId="0" xfId="0" applyNumberFormat="1" applyFont="1" applyBorder="1" applyAlignment="1">
      <alignment/>
    </xf>
    <xf numFmtId="165" fontId="40" fillId="2" borderId="11" xfId="0" applyNumberFormat="1" applyFont="1" applyFill="1" applyBorder="1" applyAlignment="1">
      <alignment horizontal="center" wrapText="1"/>
    </xf>
    <xf numFmtId="0" fontId="0" fillId="0" borderId="95" xfId="0" applyBorder="1" applyAlignment="1">
      <alignment wrapText="1"/>
    </xf>
    <xf numFmtId="0" fontId="69" fillId="0" borderId="0" xfId="0" applyFont="1" applyAlignment="1">
      <alignment/>
    </xf>
    <xf numFmtId="165" fontId="25" fillId="0" borderId="12" xfId="0" applyNumberFormat="1" applyFont="1" applyBorder="1" applyAlignment="1">
      <alignment/>
    </xf>
    <xf numFmtId="165" fontId="25" fillId="0" borderId="13" xfId="0" applyNumberFormat="1" applyFont="1" applyBorder="1" applyAlignment="1">
      <alignment/>
    </xf>
    <xf numFmtId="165" fontId="25" fillId="0" borderId="7" xfId="0" applyNumberFormat="1" applyFont="1" applyBorder="1" applyAlignment="1">
      <alignment/>
    </xf>
    <xf numFmtId="165" fontId="25" fillId="0" borderId="0" xfId="0" applyNumberFormat="1" applyFont="1" applyBorder="1" applyAlignment="1">
      <alignment/>
    </xf>
    <xf numFmtId="165" fontId="25" fillId="0" borderId="15" xfId="0" applyNumberFormat="1" applyFont="1" applyBorder="1" applyAlignment="1">
      <alignment/>
    </xf>
    <xf numFmtId="165" fontId="25" fillId="0" borderId="14" xfId="0" applyNumberFormat="1" applyFont="1" applyBorder="1" applyAlignment="1">
      <alignment/>
    </xf>
    <xf numFmtId="165" fontId="25" fillId="0" borderId="15" xfId="0" applyNumberFormat="1" applyFont="1" applyBorder="1" applyAlignment="1">
      <alignment horizontal="right"/>
    </xf>
    <xf numFmtId="165" fontId="25" fillId="0" borderId="14" xfId="0" applyNumberFormat="1" applyFont="1" applyBorder="1" applyAlignment="1">
      <alignment horizontal="right"/>
    </xf>
    <xf numFmtId="3" fontId="6" fillId="0" borderId="18" xfId="0" applyNumberFormat="1" applyFont="1" applyBorder="1" applyAlignment="1">
      <alignment/>
    </xf>
    <xf numFmtId="165" fontId="6" fillId="0" borderId="7" xfId="0" applyNumberFormat="1" applyFont="1" applyBorder="1" applyAlignment="1">
      <alignment/>
    </xf>
    <xf numFmtId="3" fontId="6" fillId="0" borderId="8" xfId="0" applyNumberFormat="1" applyFont="1" applyBorder="1" applyAlignment="1">
      <alignment/>
    </xf>
    <xf numFmtId="3" fontId="25" fillId="0" borderId="6" xfId="0" applyNumberFormat="1" applyFont="1" applyBorder="1" applyAlignment="1">
      <alignment/>
    </xf>
    <xf numFmtId="3" fontId="25" fillId="0" borderId="1" xfId="0" applyNumberFormat="1" applyFont="1" applyBorder="1" applyAlignment="1">
      <alignment/>
    </xf>
    <xf numFmtId="3" fontId="6" fillId="0" borderId="6" xfId="0" applyNumberFormat="1" applyFont="1" applyBorder="1" applyAlignment="1">
      <alignment/>
    </xf>
    <xf numFmtId="3" fontId="6" fillId="0" borderId="1" xfId="0" applyNumberFormat="1" applyFont="1" applyBorder="1" applyAlignment="1">
      <alignment/>
    </xf>
    <xf numFmtId="3" fontId="6" fillId="0" borderId="3" xfId="0" applyNumberFormat="1" applyFont="1" applyBorder="1" applyAlignment="1">
      <alignment/>
    </xf>
    <xf numFmtId="3" fontId="6" fillId="0" borderId="47" xfId="0" applyNumberFormat="1" applyFont="1" applyBorder="1" applyAlignment="1">
      <alignment/>
    </xf>
    <xf numFmtId="3" fontId="6" fillId="0" borderId="56" xfId="0" applyNumberFormat="1" applyFont="1" applyBorder="1" applyAlignment="1">
      <alignment/>
    </xf>
    <xf numFmtId="0" fontId="26" fillId="0" borderId="0" xfId="0" applyFont="1" applyAlignment="1">
      <alignment/>
    </xf>
    <xf numFmtId="165" fontId="6" fillId="0" borderId="96" xfId="0" applyNumberFormat="1" applyFont="1" applyBorder="1" applyAlignment="1">
      <alignment horizontal="fill"/>
    </xf>
    <xf numFmtId="37" fontId="6" fillId="0" borderId="97" xfId="0" applyNumberFormat="1" applyFont="1" applyBorder="1" applyAlignment="1">
      <alignment/>
    </xf>
    <xf numFmtId="37" fontId="6" fillId="0" borderId="98" xfId="0" applyNumberFormat="1" applyFont="1" applyBorder="1" applyAlignment="1">
      <alignment/>
    </xf>
    <xf numFmtId="37" fontId="6" fillId="0" borderId="19" xfId="0" applyNumberFormat="1" applyFont="1" applyBorder="1" applyAlignment="1">
      <alignment horizontal="right"/>
    </xf>
    <xf numFmtId="37" fontId="6" fillId="0" borderId="0" xfId="0" applyNumberFormat="1" applyFont="1" applyFill="1" applyAlignment="1">
      <alignment/>
    </xf>
    <xf numFmtId="3" fontId="75" fillId="0" borderId="0" xfId="0" applyNumberFormat="1" applyFont="1" applyFill="1" applyAlignment="1">
      <alignment/>
    </xf>
    <xf numFmtId="3" fontId="61" fillId="0" borderId="0" xfId="0" applyNumberFormat="1" applyFont="1" applyFill="1" applyAlignment="1">
      <alignment wrapText="1"/>
    </xf>
    <xf numFmtId="0" fontId="43" fillId="0" borderId="0" xfId="21" applyFont="1" applyFill="1">
      <alignment/>
      <protection/>
    </xf>
    <xf numFmtId="0" fontId="23" fillId="0" borderId="0" xfId="21" applyFill="1">
      <alignment/>
      <protection/>
    </xf>
    <xf numFmtId="37" fontId="23" fillId="0" borderId="0" xfId="21" applyNumberFormat="1" applyFill="1">
      <alignment/>
      <protection/>
    </xf>
    <xf numFmtId="37" fontId="23" fillId="0" borderId="0" xfId="21" applyNumberFormat="1" applyFont="1" applyFill="1">
      <alignment/>
      <protection/>
    </xf>
    <xf numFmtId="1" fontId="23" fillId="0" borderId="0" xfId="21" applyNumberFormat="1" applyFont="1" applyFill="1">
      <alignment/>
      <protection/>
    </xf>
    <xf numFmtId="164" fontId="23" fillId="0" borderId="0" xfId="21" applyNumberFormat="1" applyFill="1">
      <alignment/>
      <protection/>
    </xf>
    <xf numFmtId="164" fontId="23" fillId="0" borderId="0" xfId="21" applyNumberFormat="1" applyFont="1" applyFill="1">
      <alignment/>
      <protection/>
    </xf>
    <xf numFmtId="0" fontId="30" fillId="0" borderId="0" xfId="21" applyFont="1" applyFill="1" applyAlignment="1">
      <alignment horizontal="centerContinuous"/>
      <protection/>
    </xf>
    <xf numFmtId="0" fontId="0" fillId="0" borderId="0" xfId="21" applyFont="1" applyFill="1" applyAlignment="1">
      <alignment horizontal="centerContinuous"/>
      <protection/>
    </xf>
    <xf numFmtId="0" fontId="31" fillId="0" borderId="0" xfId="22" applyFont="1" applyFill="1" applyBorder="1" applyAlignment="1">
      <alignment horizontal="left"/>
      <protection/>
    </xf>
    <xf numFmtId="37" fontId="31" fillId="0" borderId="0" xfId="22" applyNumberFormat="1" applyFont="1" applyFill="1" applyBorder="1" applyAlignment="1">
      <alignment horizontal="left"/>
      <protection/>
    </xf>
    <xf numFmtId="5" fontId="31" fillId="0" borderId="0" xfId="17" applyNumberFormat="1" applyFont="1" applyFill="1" applyBorder="1" applyAlignment="1">
      <alignment horizontal="left"/>
    </xf>
    <xf numFmtId="5" fontId="31" fillId="0" borderId="0" xfId="22" applyNumberFormat="1" applyFont="1" applyFill="1" applyBorder="1" applyAlignment="1">
      <alignment horizontal="left"/>
      <protection/>
    </xf>
    <xf numFmtId="0" fontId="1" fillId="0" borderId="0" xfId="22" applyFont="1" applyFill="1" applyAlignment="1">
      <alignment horizontal="left"/>
      <protection/>
    </xf>
    <xf numFmtId="166" fontId="31" fillId="0" borderId="0" xfId="22" applyNumberFormat="1" applyFont="1" applyFill="1" applyBorder="1" applyAlignment="1">
      <alignment horizontal="left"/>
      <protection/>
    </xf>
    <xf numFmtId="167" fontId="31" fillId="0" borderId="0" xfId="17" applyNumberFormat="1" applyFont="1" applyFill="1" applyBorder="1" applyAlignment="1">
      <alignment horizontal="left"/>
    </xf>
    <xf numFmtId="0" fontId="1" fillId="0" borderId="0" xfId="22" applyFont="1" applyFill="1" applyBorder="1" applyAlignment="1">
      <alignment horizontal="left"/>
      <protection/>
    </xf>
    <xf numFmtId="0" fontId="30" fillId="0" borderId="0" xfId="22" applyFont="1" applyFill="1" applyAlignment="1">
      <alignment horizontal="centerContinuous"/>
      <protection/>
    </xf>
    <xf numFmtId="0" fontId="0" fillId="0" borderId="0" xfId="22" applyFont="1" applyFill="1" applyAlignment="1">
      <alignment horizontal="centerContinuous"/>
      <protection/>
    </xf>
    <xf numFmtId="165" fontId="58" fillId="0" borderId="0" xfId="0" applyNumberFormat="1" applyFont="1" applyFill="1" applyAlignment="1">
      <alignment horizontal="center" wrapText="1"/>
    </xf>
    <xf numFmtId="165" fontId="0" fillId="0" borderId="0" xfId="0" applyNumberFormat="1" applyFont="1" applyFill="1" applyAlignment="1">
      <alignment/>
    </xf>
    <xf numFmtId="0" fontId="39" fillId="0" borderId="0" xfId="0" applyFont="1" applyFill="1" applyBorder="1" applyAlignment="1">
      <alignment wrapText="1"/>
    </xf>
    <xf numFmtId="0" fontId="39" fillId="0" borderId="0" xfId="0" applyFont="1" applyFill="1" applyBorder="1" applyAlignment="1">
      <alignment/>
    </xf>
    <xf numFmtId="165" fontId="15" fillId="0" borderId="0" xfId="0" applyNumberFormat="1" applyFont="1" applyFill="1" applyAlignment="1">
      <alignment horizontal="center" wrapText="1"/>
    </xf>
    <xf numFmtId="0" fontId="15" fillId="0" borderId="0" xfId="0" applyFont="1" applyFill="1" applyAlignment="1">
      <alignment wrapText="1"/>
    </xf>
    <xf numFmtId="0" fontId="15" fillId="0" borderId="0" xfId="0" applyFont="1" applyFill="1" applyBorder="1" applyAlignment="1">
      <alignment wrapText="1"/>
    </xf>
    <xf numFmtId="0" fontId="15" fillId="0" borderId="0" xfId="0" applyFont="1" applyFill="1" applyBorder="1" applyAlignment="1">
      <alignment/>
    </xf>
    <xf numFmtId="168" fontId="5" fillId="0" borderId="0" xfId="0" applyNumberFormat="1" applyFont="1" applyFill="1" applyAlignment="1">
      <alignment/>
    </xf>
    <xf numFmtId="165" fontId="58" fillId="0" borderId="0" xfId="0" applyNumberFormat="1" applyFont="1" applyFill="1" applyAlignment="1">
      <alignment horizontal="centerContinuous"/>
    </xf>
    <xf numFmtId="165" fontId="30" fillId="0" borderId="0" xfId="0" applyNumberFormat="1" applyFont="1" applyFill="1" applyAlignment="1">
      <alignment horizontal="centerContinuous"/>
    </xf>
    <xf numFmtId="0" fontId="39" fillId="0" borderId="0" xfId="0" applyFont="1" applyFill="1" applyBorder="1" applyAlignment="1">
      <alignment vertical="top" wrapText="1"/>
    </xf>
    <xf numFmtId="165" fontId="23" fillId="0" borderId="0" xfId="0" applyNumberFormat="1" applyFont="1" applyFill="1" applyBorder="1" applyAlignment="1">
      <alignment/>
    </xf>
    <xf numFmtId="37" fontId="0" fillId="0" borderId="0" xfId="0" applyNumberFormat="1" applyFill="1" applyBorder="1" applyAlignment="1">
      <alignment/>
    </xf>
    <xf numFmtId="165" fontId="30" fillId="0" borderId="0" xfId="0" applyNumberFormat="1" applyFont="1" applyFill="1" applyBorder="1" applyAlignment="1">
      <alignment horizontal="centerContinuous"/>
    </xf>
    <xf numFmtId="165" fontId="0" fillId="0" borderId="0" xfId="0" applyNumberFormat="1" applyFont="1" applyFill="1" applyBorder="1" applyAlignment="1">
      <alignment horizontal="centerContinuous"/>
    </xf>
    <xf numFmtId="165" fontId="0" fillId="0" borderId="0" xfId="0" applyNumberFormat="1" applyFont="1" applyFill="1" applyAlignment="1">
      <alignment/>
    </xf>
    <xf numFmtId="0" fontId="0" fillId="0" borderId="0" xfId="0" applyFont="1" applyFill="1" applyAlignment="1">
      <alignment/>
    </xf>
    <xf numFmtId="0" fontId="57" fillId="0" borderId="0" xfId="0" applyFont="1" applyFill="1" applyBorder="1" applyAlignment="1">
      <alignment horizontal="center"/>
    </xf>
    <xf numFmtId="0" fontId="57" fillId="0" borderId="0" xfId="0" applyFont="1" applyFill="1" applyBorder="1" applyAlignment="1">
      <alignment horizontal="center"/>
    </xf>
    <xf numFmtId="165" fontId="55" fillId="0" borderId="0" xfId="0" applyNumberFormat="1" applyFont="1" applyFill="1" applyAlignment="1">
      <alignment horizontal="centerContinuous"/>
    </xf>
    <xf numFmtId="165" fontId="56" fillId="0" borderId="0" xfId="0" applyNumberFormat="1" applyFont="1" applyFill="1" applyAlignment="1">
      <alignment horizontal="centerContinuous"/>
    </xf>
    <xf numFmtId="0" fontId="59" fillId="0" borderId="0" xfId="0" applyFont="1" applyFill="1" applyAlignment="1">
      <alignment/>
    </xf>
    <xf numFmtId="165" fontId="58" fillId="0" borderId="0" xfId="0" applyNumberFormat="1" applyFont="1" applyFill="1" applyAlignment="1">
      <alignment horizontal="centerContinuous"/>
    </xf>
    <xf numFmtId="165" fontId="0" fillId="0" borderId="0" xfId="0" applyNumberFormat="1" applyFont="1" applyFill="1" applyAlignment="1">
      <alignment horizontal="centerContinuous"/>
    </xf>
    <xf numFmtId="165" fontId="39" fillId="0" borderId="0" xfId="0" applyNumberFormat="1" applyFont="1" applyFill="1" applyBorder="1" applyAlignment="1">
      <alignment vertical="top" wrapText="1"/>
    </xf>
    <xf numFmtId="0" fontId="39" fillId="0" borderId="0" xfId="0" applyFont="1" applyFill="1" applyBorder="1" applyAlignment="1">
      <alignment vertical="top" wrapText="1"/>
    </xf>
    <xf numFmtId="0" fontId="38" fillId="0" borderId="0" xfId="0" applyFont="1" applyFill="1" applyBorder="1" applyAlignment="1">
      <alignment vertical="top" wrapText="1"/>
    </xf>
    <xf numFmtId="3" fontId="25" fillId="0" borderId="3" xfId="0" applyNumberFormat="1" applyFont="1" applyBorder="1" applyAlignment="1">
      <alignment/>
    </xf>
    <xf numFmtId="3" fontId="35" fillId="2" borderId="99" xfId="0" applyNumberFormat="1" applyFont="1" applyFill="1" applyBorder="1" applyAlignment="1">
      <alignment horizontal="left"/>
    </xf>
    <xf numFmtId="37" fontId="35" fillId="2" borderId="12" xfId="0" applyNumberFormat="1" applyFont="1" applyFill="1" applyBorder="1" applyAlignment="1">
      <alignment/>
    </xf>
    <xf numFmtId="37" fontId="35" fillId="2" borderId="7" xfId="0" applyNumberFormat="1" applyFont="1" applyFill="1" applyBorder="1" applyAlignment="1">
      <alignment/>
    </xf>
    <xf numFmtId="0" fontId="78" fillId="0" borderId="0" xfId="0" applyFont="1" applyBorder="1" applyAlignment="1">
      <alignment/>
    </xf>
    <xf numFmtId="0" fontId="78" fillId="0" borderId="0" xfId="0" applyFont="1" applyBorder="1" applyAlignment="1">
      <alignment/>
    </xf>
    <xf numFmtId="0" fontId="15" fillId="0" borderId="100" xfId="0" applyFont="1" applyBorder="1" applyAlignment="1">
      <alignment/>
    </xf>
    <xf numFmtId="0" fontId="15" fillId="0" borderId="101" xfId="0" applyFont="1" applyBorder="1" applyAlignment="1">
      <alignment wrapText="1"/>
    </xf>
    <xf numFmtId="37" fontId="15" fillId="0" borderId="6" xfId="22" applyNumberFormat="1" applyFont="1" applyBorder="1">
      <alignment/>
      <protection/>
    </xf>
    <xf numFmtId="37" fontId="15" fillId="0" borderId="1" xfId="22" applyNumberFormat="1" applyFont="1" applyBorder="1">
      <alignment/>
      <protection/>
    </xf>
    <xf numFmtId="37" fontId="35" fillId="2" borderId="102" xfId="0" applyNumberFormat="1" applyFont="1" applyFill="1" applyBorder="1" applyAlignment="1">
      <alignment/>
    </xf>
    <xf numFmtId="37" fontId="35" fillId="2" borderId="103" xfId="0" applyNumberFormat="1" applyFont="1" applyFill="1" applyBorder="1" applyAlignment="1">
      <alignment/>
    </xf>
    <xf numFmtId="37" fontId="35" fillId="2" borderId="104" xfId="0" applyNumberFormat="1" applyFont="1" applyFill="1" applyBorder="1" applyAlignment="1">
      <alignment/>
    </xf>
    <xf numFmtId="37" fontId="35" fillId="2" borderId="105" xfId="0" applyNumberFormat="1" applyFont="1" applyFill="1" applyBorder="1" applyAlignment="1">
      <alignment/>
    </xf>
    <xf numFmtId="0" fontId="0" fillId="0" borderId="18" xfId="0" applyBorder="1" applyAlignment="1">
      <alignment horizontal="left" indent="2"/>
    </xf>
    <xf numFmtId="3" fontId="44" fillId="0" borderId="106" xfId="0" applyNumberFormat="1" applyFont="1" applyBorder="1" applyAlignment="1">
      <alignment horizontal="left" indent="2"/>
    </xf>
    <xf numFmtId="0" fontId="0" fillId="0" borderId="49" xfId="0" applyBorder="1" applyAlignment="1">
      <alignment horizontal="left" indent="2"/>
    </xf>
    <xf numFmtId="0" fontId="0" fillId="0" borderId="107" xfId="0" applyBorder="1" applyAlignment="1">
      <alignment horizontal="left" indent="2"/>
    </xf>
    <xf numFmtId="0" fontId="0" fillId="0" borderId="16" xfId="0" applyBorder="1" applyAlignment="1">
      <alignment horizontal="left" indent="2"/>
    </xf>
    <xf numFmtId="0" fontId="0" fillId="0" borderId="17" xfId="0" applyBorder="1" applyAlignment="1">
      <alignment horizontal="left" indent="2"/>
    </xf>
    <xf numFmtId="0" fontId="0" fillId="0" borderId="108" xfId="0" applyBorder="1" applyAlignment="1">
      <alignment horizontal="left" indent="2"/>
    </xf>
    <xf numFmtId="0" fontId="0" fillId="0" borderId="109" xfId="0" applyBorder="1" applyAlignment="1">
      <alignment horizontal="left" indent="2"/>
    </xf>
    <xf numFmtId="3" fontId="44" fillId="0" borderId="48" xfId="0" applyNumberFormat="1" applyFont="1" applyBorder="1" applyAlignment="1">
      <alignment horizontal="left" indent="2"/>
    </xf>
    <xf numFmtId="3" fontId="44" fillId="0" borderId="110" xfId="0" applyNumberFormat="1" applyFont="1" applyBorder="1" applyAlignment="1">
      <alignment horizontal="left" indent="2"/>
    </xf>
    <xf numFmtId="0" fontId="0" fillId="0" borderId="3" xfId="0" applyBorder="1" applyAlignment="1">
      <alignment horizontal="left" indent="4"/>
    </xf>
    <xf numFmtId="0" fontId="0" fillId="0" borderId="21" xfId="0" applyBorder="1" applyAlignment="1">
      <alignment/>
    </xf>
    <xf numFmtId="3" fontId="52" fillId="0" borderId="6" xfId="0" applyNumberFormat="1" applyFont="1" applyBorder="1" applyAlignment="1">
      <alignment horizontal="left" indent="4"/>
    </xf>
    <xf numFmtId="0" fontId="0" fillId="0" borderId="1" xfId="0" applyBorder="1" applyAlignment="1">
      <alignment horizontal="left" indent="4"/>
    </xf>
    <xf numFmtId="0" fontId="0" fillId="0" borderId="0" xfId="0" applyBorder="1" applyAlignment="1">
      <alignment/>
    </xf>
    <xf numFmtId="0" fontId="0" fillId="0" borderId="8" xfId="0" applyBorder="1" applyAlignment="1">
      <alignment/>
    </xf>
    <xf numFmtId="0" fontId="0" fillId="0" borderId="15" xfId="0" applyBorder="1" applyAlignment="1">
      <alignment/>
    </xf>
    <xf numFmtId="0" fontId="0" fillId="0" borderId="14" xfId="0" applyBorder="1" applyAlignment="1">
      <alignment/>
    </xf>
    <xf numFmtId="0" fontId="0" fillId="0" borderId="20" xfId="0" applyBorder="1" applyAlignment="1">
      <alignment/>
    </xf>
    <xf numFmtId="0" fontId="0" fillId="0" borderId="7" xfId="0" applyBorder="1" applyAlignment="1">
      <alignment/>
    </xf>
    <xf numFmtId="0" fontId="0" fillId="0" borderId="96" xfId="0" applyBorder="1" applyAlignment="1">
      <alignment horizontal="left" indent="4"/>
    </xf>
    <xf numFmtId="0" fontId="0" fillId="0" borderId="98" xfId="0" applyBorder="1" applyAlignment="1">
      <alignment horizontal="left" indent="4"/>
    </xf>
    <xf numFmtId="3" fontId="52" fillId="0" borderId="12" xfId="0" applyNumberFormat="1" applyFont="1" applyBorder="1" applyAlignment="1">
      <alignment/>
    </xf>
    <xf numFmtId="0" fontId="0" fillId="0" borderId="13" xfId="0" applyBorder="1" applyAlignment="1">
      <alignment/>
    </xf>
    <xf numFmtId="0" fontId="0" fillId="0" borderId="22" xfId="0" applyBorder="1" applyAlignment="1">
      <alignment/>
    </xf>
    <xf numFmtId="165" fontId="25" fillId="0" borderId="2" xfId="0" applyNumberFormat="1" applyFont="1" applyBorder="1" applyAlignment="1">
      <alignment horizontal="center"/>
    </xf>
    <xf numFmtId="165" fontId="25" fillId="0" borderId="2" xfId="0" applyNumberFormat="1" applyFont="1" applyBorder="1" applyAlignment="1">
      <alignment horizontal="center" wrapText="1"/>
    </xf>
    <xf numFmtId="0" fontId="0" fillId="0" borderId="22" xfId="0" applyBorder="1" applyAlignment="1">
      <alignment horizontal="center" wrapText="1"/>
    </xf>
    <xf numFmtId="3" fontId="44" fillId="0" borderId="94" xfId="0" applyNumberFormat="1" applyFont="1" applyBorder="1" applyAlignment="1">
      <alignment horizontal="left" indent="4"/>
    </xf>
    <xf numFmtId="3" fontId="44" fillId="0" borderId="20" xfId="0" applyNumberFormat="1" applyFont="1" applyBorder="1" applyAlignment="1">
      <alignment/>
    </xf>
    <xf numFmtId="0" fontId="0" fillId="0" borderId="3" xfId="0" applyBorder="1" applyAlignment="1">
      <alignment/>
    </xf>
    <xf numFmtId="165" fontId="25" fillId="0" borderId="2" xfId="0" applyNumberFormat="1" applyFont="1" applyBorder="1" applyAlignment="1">
      <alignment horizontal="right"/>
    </xf>
    <xf numFmtId="3" fontId="44" fillId="0" borderId="13" xfId="0" applyNumberFormat="1" applyFont="1" applyBorder="1" applyAlignment="1">
      <alignment/>
    </xf>
    <xf numFmtId="0" fontId="0" fillId="0" borderId="1" xfId="0" applyBorder="1" applyAlignment="1">
      <alignment/>
    </xf>
    <xf numFmtId="0" fontId="7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left" wrapText="1"/>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165" fontId="44" fillId="0" borderId="12"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3" fontId="44" fillId="0" borderId="12" xfId="0" applyNumberFormat="1" applyFont="1" applyBorder="1" applyAlignment="1">
      <alignment horizontal="left" wrapText="1" indent="1"/>
    </xf>
    <xf numFmtId="0" fontId="0" fillId="0" borderId="13" xfId="0" applyBorder="1" applyAlignment="1">
      <alignment horizontal="left" wrapText="1" indent="1"/>
    </xf>
    <xf numFmtId="0" fontId="0" fillId="0" borderId="20" xfId="0" applyBorder="1" applyAlignment="1">
      <alignment horizontal="left" wrapText="1" indent="1"/>
    </xf>
    <xf numFmtId="0" fontId="0" fillId="0" borderId="6" xfId="0" applyBorder="1" applyAlignment="1">
      <alignment horizontal="left" wrapText="1" indent="1"/>
    </xf>
    <xf numFmtId="0" fontId="0" fillId="0" borderId="1" xfId="0" applyBorder="1" applyAlignment="1">
      <alignment horizontal="left" wrapText="1" indent="1"/>
    </xf>
    <xf numFmtId="0" fontId="0" fillId="0" borderId="3" xfId="0" applyBorder="1" applyAlignment="1">
      <alignment horizontal="left" wrapText="1" indent="1"/>
    </xf>
    <xf numFmtId="165" fontId="44" fillId="0" borderId="12" xfId="0" applyNumberFormat="1" applyFont="1" applyBorder="1" applyAlignment="1">
      <alignment horizontal="center" vertical="center"/>
    </xf>
    <xf numFmtId="0" fontId="0" fillId="0" borderId="13" xfId="0" applyBorder="1" applyAlignment="1">
      <alignment vertical="center"/>
    </xf>
    <xf numFmtId="0" fontId="0" fillId="0" borderId="20"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3" xfId="0" applyBorder="1" applyAlignment="1">
      <alignment vertical="center"/>
    </xf>
    <xf numFmtId="3" fontId="44" fillId="0" borderId="12" xfId="0" applyNumberFormat="1" applyFont="1" applyBorder="1" applyAlignment="1">
      <alignment/>
    </xf>
    <xf numFmtId="0" fontId="0" fillId="0" borderId="6" xfId="0" applyBorder="1" applyAlignment="1">
      <alignment/>
    </xf>
    <xf numFmtId="0" fontId="0" fillId="0" borderId="111" xfId="0" applyBorder="1" applyAlignment="1">
      <alignment horizontal="left" indent="2"/>
    </xf>
    <xf numFmtId="0" fontId="0" fillId="0" borderId="112" xfId="0" applyBorder="1" applyAlignment="1">
      <alignment horizontal="left" indent="2"/>
    </xf>
    <xf numFmtId="0" fontId="0" fillId="0" borderId="13"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3" fontId="6" fillId="0" borderId="94" xfId="0" applyNumberFormat="1" applyFont="1" applyBorder="1" applyAlignment="1">
      <alignment horizontal="left" indent="4"/>
    </xf>
    <xf numFmtId="3" fontId="6" fillId="0" borderId="94" xfId="0" applyNumberFormat="1" applyFont="1" applyBorder="1" applyAlignment="1">
      <alignment horizontal="left" indent="2"/>
    </xf>
    <xf numFmtId="0" fontId="0" fillId="0" borderId="96" xfId="0" applyBorder="1" applyAlignment="1">
      <alignment horizontal="left" indent="2"/>
    </xf>
    <xf numFmtId="3" fontId="6" fillId="0" borderId="16" xfId="0" applyNumberFormat="1" applyFont="1" applyBorder="1" applyAlignment="1">
      <alignment horizontal="left" indent="4"/>
    </xf>
    <xf numFmtId="3" fontId="6" fillId="0" borderId="17" xfId="0" applyNumberFormat="1" applyFont="1" applyBorder="1" applyAlignment="1">
      <alignment horizontal="left" indent="4"/>
    </xf>
    <xf numFmtId="3" fontId="6" fillId="0" borderId="96" xfId="0" applyNumberFormat="1" applyFont="1" applyBorder="1" applyAlignment="1">
      <alignment horizontal="left" indent="4"/>
    </xf>
    <xf numFmtId="3" fontId="6" fillId="0" borderId="31" xfId="0" applyNumberFormat="1" applyFont="1" applyBorder="1" applyAlignment="1">
      <alignment/>
    </xf>
    <xf numFmtId="0" fontId="0" fillId="0" borderId="47" xfId="0" applyBorder="1" applyAlignment="1">
      <alignment/>
    </xf>
    <xf numFmtId="3" fontId="25" fillId="0" borderId="31" xfId="0" applyNumberFormat="1" applyFont="1" applyBorder="1" applyAlignment="1">
      <alignment/>
    </xf>
    <xf numFmtId="0" fontId="6" fillId="0" borderId="94" xfId="0" applyFont="1" applyBorder="1" applyAlignment="1">
      <alignment horizontal="left" indent="2"/>
    </xf>
    <xf numFmtId="3" fontId="6" fillId="0" borderId="94" xfId="0" applyNumberFormat="1" applyFont="1" applyBorder="1" applyAlignment="1">
      <alignment/>
    </xf>
    <xf numFmtId="0" fontId="0" fillId="0" borderId="96" xfId="0" applyBorder="1" applyAlignment="1">
      <alignment/>
    </xf>
    <xf numFmtId="0" fontId="0" fillId="0" borderId="17" xfId="0" applyBorder="1" applyAlignment="1">
      <alignment horizontal="left" indent="4"/>
    </xf>
    <xf numFmtId="3" fontId="6" fillId="0" borderId="94" xfId="0" applyNumberFormat="1" applyFont="1" applyFill="1" applyBorder="1" applyAlignment="1">
      <alignment horizontal="left" indent="4"/>
    </xf>
    <xf numFmtId="165" fontId="25" fillId="0" borderId="31" xfId="0" applyNumberFormat="1" applyFont="1" applyBorder="1" applyAlignment="1">
      <alignment horizontal="center"/>
    </xf>
    <xf numFmtId="165" fontId="25" fillId="0" borderId="47" xfId="0" applyNumberFormat="1" applyFont="1" applyBorder="1" applyAlignment="1">
      <alignment horizontal="center"/>
    </xf>
    <xf numFmtId="165" fontId="25" fillId="0" borderId="56" xfId="0" applyNumberFormat="1" applyFont="1" applyBorder="1" applyAlignment="1">
      <alignment horizontal="center"/>
    </xf>
    <xf numFmtId="3" fontId="6" fillId="0" borderId="113" xfId="0" applyNumberFormat="1" applyFont="1" applyBorder="1" applyAlignment="1">
      <alignment/>
    </xf>
    <xf numFmtId="0" fontId="0" fillId="0" borderId="114" xfId="0" applyBorder="1" applyAlignment="1">
      <alignment/>
    </xf>
    <xf numFmtId="3" fontId="61" fillId="0" borderId="0" xfId="0" applyNumberFormat="1" applyFont="1" applyFill="1" applyAlignment="1">
      <alignment wrapText="1"/>
    </xf>
    <xf numFmtId="0" fontId="0" fillId="0" borderId="0" xfId="0" applyFill="1" applyBorder="1" applyAlignment="1">
      <alignment wrapText="1"/>
    </xf>
    <xf numFmtId="0" fontId="0" fillId="0" borderId="0" xfId="0" applyFill="1" applyBorder="1" applyAlignment="1">
      <alignment wrapText="1"/>
    </xf>
    <xf numFmtId="3" fontId="63" fillId="0" borderId="0" xfId="0" applyNumberFormat="1" applyFont="1" applyFill="1" applyAlignment="1">
      <alignment vertical="top" wrapText="1"/>
    </xf>
    <xf numFmtId="0" fontId="22" fillId="0" borderId="0" xfId="0" applyFont="1" applyFill="1" applyAlignment="1">
      <alignment vertical="top" wrapText="1"/>
    </xf>
    <xf numFmtId="3" fontId="44" fillId="0" borderId="115" xfId="0" applyNumberFormat="1" applyFont="1" applyBorder="1" applyAlignment="1">
      <alignment/>
    </xf>
    <xf numFmtId="3" fontId="44" fillId="0" borderId="116" xfId="0" applyNumberFormat="1" applyFont="1" applyBorder="1" applyAlignment="1">
      <alignment/>
    </xf>
    <xf numFmtId="3" fontId="44" fillId="0" borderId="117" xfId="0" applyNumberFormat="1" applyFont="1" applyBorder="1" applyAlignment="1">
      <alignment/>
    </xf>
    <xf numFmtId="3" fontId="44" fillId="0" borderId="118" xfId="0" applyNumberFormat="1" applyFont="1" applyBorder="1" applyAlignment="1">
      <alignment/>
    </xf>
    <xf numFmtId="3" fontId="44" fillId="0" borderId="96" xfId="0" applyNumberFormat="1" applyFont="1" applyBorder="1" applyAlignment="1">
      <alignment/>
    </xf>
    <xf numFmtId="3" fontId="44" fillId="0" borderId="98" xfId="0" applyNumberFormat="1" applyFont="1" applyBorder="1" applyAlignment="1">
      <alignment/>
    </xf>
    <xf numFmtId="3" fontId="61" fillId="0" borderId="0" xfId="0" applyNumberFormat="1" applyFont="1" applyFill="1" applyAlignment="1">
      <alignment vertical="top" wrapText="1"/>
    </xf>
    <xf numFmtId="0" fontId="0" fillId="0" borderId="0" xfId="0" applyFill="1" applyAlignment="1">
      <alignment vertical="top" wrapText="1"/>
    </xf>
    <xf numFmtId="3" fontId="60" fillId="0" borderId="0" xfId="0" applyNumberFormat="1" applyFont="1" applyFill="1" applyAlignment="1">
      <alignment horizontal="center"/>
    </xf>
    <xf numFmtId="0" fontId="61" fillId="0" borderId="0" xfId="0" applyFont="1" applyFill="1" applyBorder="1" applyAlignment="1">
      <alignment vertical="top" wrapText="1"/>
    </xf>
    <xf numFmtId="0" fontId="0" fillId="0" borderId="0" xfId="0" applyFill="1" applyBorder="1" applyAlignment="1">
      <alignment vertical="top" wrapText="1"/>
    </xf>
    <xf numFmtId="3" fontId="45" fillId="0" borderId="0" xfId="0" applyNumberFormat="1" applyFont="1" applyAlignment="1">
      <alignment horizontal="center"/>
    </xf>
    <xf numFmtId="0" fontId="0" fillId="0" borderId="0" xfId="0" applyAlignment="1">
      <alignment horizontal="center"/>
    </xf>
    <xf numFmtId="3" fontId="46" fillId="0" borderId="0" xfId="0" applyNumberFormat="1" applyFont="1" applyAlignment="1">
      <alignment horizontal="center"/>
    </xf>
    <xf numFmtId="0" fontId="0" fillId="0" borderId="0" xfId="0" applyBorder="1" applyAlignment="1">
      <alignment horizontal="center"/>
    </xf>
    <xf numFmtId="0" fontId="61" fillId="0" borderId="0" xfId="0" applyFont="1" applyFill="1" applyBorder="1" applyAlignment="1">
      <alignment vertical="top" wrapText="1"/>
    </xf>
    <xf numFmtId="3" fontId="44" fillId="0" borderId="119" xfId="0" applyNumberFormat="1" applyFont="1" applyBorder="1" applyAlignment="1">
      <alignment horizontal="left" indent="4"/>
    </xf>
    <xf numFmtId="0" fontId="0" fillId="0" borderId="117" xfId="0" applyBorder="1" applyAlignment="1">
      <alignment horizontal="left" indent="4"/>
    </xf>
    <xf numFmtId="0" fontId="0" fillId="0" borderId="118" xfId="0" applyBorder="1" applyAlignment="1">
      <alignment horizontal="left" indent="4"/>
    </xf>
    <xf numFmtId="3" fontId="44" fillId="0" borderId="31" xfId="0" applyNumberFormat="1" applyFont="1" applyBorder="1" applyAlignment="1">
      <alignment horizontal="left" indent="2"/>
    </xf>
    <xf numFmtId="0" fontId="0" fillId="0" borderId="47" xfId="0" applyBorder="1" applyAlignment="1">
      <alignment horizontal="left" indent="2"/>
    </xf>
    <xf numFmtId="0" fontId="0" fillId="0" borderId="56" xfId="0" applyBorder="1" applyAlignment="1">
      <alignment horizontal="left" indent="2"/>
    </xf>
    <xf numFmtId="3" fontId="26" fillId="0" borderId="0" xfId="0" applyNumberFormat="1" applyFont="1" applyAlignment="1">
      <alignment/>
    </xf>
    <xf numFmtId="0" fontId="56" fillId="0" borderId="0" xfId="0" applyFont="1" applyAlignment="1">
      <alignment/>
    </xf>
    <xf numFmtId="3" fontId="25" fillId="0" borderId="55" xfId="0" applyNumberFormat="1" applyFont="1" applyBorder="1" applyAlignment="1">
      <alignment/>
    </xf>
    <xf numFmtId="0" fontId="0" fillId="0" borderId="41" xfId="0" applyBorder="1" applyAlignment="1">
      <alignment/>
    </xf>
    <xf numFmtId="3" fontId="69" fillId="0" borderId="0" xfId="0" applyNumberFormat="1" applyFont="1" applyAlignment="1">
      <alignment horizontal="center"/>
    </xf>
    <xf numFmtId="0" fontId="66" fillId="0" borderId="0" xfId="0" applyFont="1" applyBorder="1" applyAlignment="1">
      <alignment horizontal="center"/>
    </xf>
    <xf numFmtId="0" fontId="66" fillId="0" borderId="0" xfId="0" applyFont="1" applyBorder="1" applyAlignment="1">
      <alignment horizontal="center"/>
    </xf>
    <xf numFmtId="3" fontId="6" fillId="0" borderId="44" xfId="0" applyNumberFormat="1" applyFont="1" applyBorder="1" applyAlignment="1">
      <alignment/>
    </xf>
    <xf numFmtId="0" fontId="0" fillId="0" borderId="42" xfId="0" applyBorder="1" applyAlignment="1">
      <alignment/>
    </xf>
    <xf numFmtId="3" fontId="44" fillId="0" borderId="48" xfId="0" applyNumberFormat="1" applyFont="1" applyBorder="1" applyAlignment="1">
      <alignment/>
    </xf>
    <xf numFmtId="0" fontId="0" fillId="0" borderId="16" xfId="0" applyBorder="1" applyAlignment="1">
      <alignment/>
    </xf>
    <xf numFmtId="37" fontId="44" fillId="0" borderId="49" xfId="0" applyNumberFormat="1" applyFont="1" applyBorder="1" applyAlignment="1">
      <alignment/>
    </xf>
    <xf numFmtId="37" fontId="0" fillId="0" borderId="17" xfId="0" applyNumberFormat="1" applyBorder="1" applyAlignment="1">
      <alignment/>
    </xf>
    <xf numFmtId="37" fontId="44" fillId="0" borderId="107" xfId="0" applyNumberFormat="1" applyFont="1" applyBorder="1" applyAlignment="1">
      <alignment/>
    </xf>
    <xf numFmtId="37" fontId="0" fillId="0" borderId="18" xfId="0" applyNumberFormat="1" applyBorder="1" applyAlignment="1">
      <alignment/>
    </xf>
    <xf numFmtId="37" fontId="44" fillId="0" borderId="48" xfId="0" applyNumberFormat="1" applyFont="1" applyBorder="1" applyAlignment="1">
      <alignment/>
    </xf>
    <xf numFmtId="37" fontId="0" fillId="0" borderId="16" xfId="0" applyNumberFormat="1" applyBorder="1" applyAlignment="1">
      <alignment/>
    </xf>
    <xf numFmtId="3" fontId="6" fillId="0" borderId="96" xfId="0" applyNumberFormat="1" applyFont="1" applyFill="1" applyBorder="1" applyAlignment="1">
      <alignment horizontal="left" indent="4"/>
    </xf>
    <xf numFmtId="0" fontId="0" fillId="0" borderId="0" xfId="21" applyFont="1" applyFill="1" applyAlignment="1">
      <alignment horizontal="left"/>
      <protection/>
    </xf>
    <xf numFmtId="0" fontId="31" fillId="0" borderId="2" xfId="21" applyFont="1" applyBorder="1" applyAlignment="1">
      <alignment wrapText="1"/>
      <protection/>
    </xf>
    <xf numFmtId="0" fontId="0" fillId="0" borderId="4" xfId="0" applyBorder="1" applyAlignment="1">
      <alignment wrapText="1"/>
    </xf>
    <xf numFmtId="0" fontId="31" fillId="0" borderId="31" xfId="21" applyFont="1" applyBorder="1" applyAlignment="1">
      <alignment horizontal="center"/>
      <protection/>
    </xf>
    <xf numFmtId="0" fontId="0" fillId="0" borderId="47" xfId="0" applyBorder="1" applyAlignment="1">
      <alignment/>
    </xf>
    <xf numFmtId="0" fontId="0" fillId="0" borderId="56" xfId="0" applyBorder="1" applyAlignment="1">
      <alignment/>
    </xf>
    <xf numFmtId="0" fontId="31" fillId="0" borderId="2" xfId="21" applyFont="1" applyBorder="1" applyAlignment="1">
      <alignment horizontal="center" wrapText="1"/>
      <protection/>
    </xf>
    <xf numFmtId="0" fontId="0" fillId="0" borderId="4" xfId="0" applyBorder="1" applyAlignment="1">
      <alignment horizontal="center" wrapText="1"/>
    </xf>
    <xf numFmtId="0" fontId="0" fillId="0" borderId="0" xfId="0" applyFont="1" applyFill="1" applyBorder="1" applyAlignment="1">
      <alignment vertical="top" wrapText="1"/>
    </xf>
    <xf numFmtId="0" fontId="0" fillId="0" borderId="0" xfId="0" applyFill="1" applyBorder="1" applyAlignment="1">
      <alignment/>
    </xf>
    <xf numFmtId="0" fontId="0" fillId="0" borderId="0" xfId="21" applyFont="1" applyFill="1" applyAlignment="1">
      <alignment horizontal="left" wrapText="1"/>
      <protection/>
    </xf>
    <xf numFmtId="0" fontId="0" fillId="0" borderId="0" xfId="0" applyFill="1" applyAlignment="1">
      <alignment/>
    </xf>
    <xf numFmtId="0" fontId="45" fillId="0" borderId="0" xfId="21" applyFont="1" applyAlignment="1">
      <alignment horizontal="center"/>
      <protection/>
    </xf>
    <xf numFmtId="3" fontId="46" fillId="0" borderId="0" xfId="21" applyNumberFormat="1" applyFont="1" applyAlignment="1">
      <alignment horizontal="center"/>
      <protection/>
    </xf>
    <xf numFmtId="0" fontId="46" fillId="0" borderId="0" xfId="21" applyFont="1" applyAlignment="1">
      <alignment horizontal="center"/>
      <protection/>
    </xf>
    <xf numFmtId="1" fontId="31" fillId="0" borderId="106" xfId="22" applyNumberFormat="1" applyFont="1" applyFill="1" applyBorder="1" applyAlignment="1">
      <alignment horizontal="center" vertical="center" wrapText="1"/>
      <protection/>
    </xf>
    <xf numFmtId="0" fontId="0" fillId="0" borderId="112" xfId="0" applyBorder="1" applyAlignment="1">
      <alignment horizontal="center" vertical="center" wrapText="1"/>
    </xf>
    <xf numFmtId="0" fontId="52" fillId="0" borderId="106" xfId="22" applyFont="1" applyFill="1" applyBorder="1" applyAlignment="1">
      <alignment horizontal="center" vertical="center" wrapText="1"/>
      <protection/>
    </xf>
    <xf numFmtId="0" fontId="0" fillId="0" borderId="3" xfId="0" applyBorder="1" applyAlignment="1">
      <alignment vertical="center" wrapText="1"/>
    </xf>
    <xf numFmtId="1" fontId="31" fillId="0" borderId="120" xfId="22" applyNumberFormat="1" applyFont="1" applyFill="1" applyBorder="1" applyAlignment="1">
      <alignment horizontal="center" vertical="center" wrapText="1"/>
      <protection/>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31" fillId="0" borderId="31" xfId="22" applyFont="1" applyFill="1" applyBorder="1" applyAlignment="1">
      <alignment horizontal="center"/>
      <protection/>
    </xf>
    <xf numFmtId="0" fontId="0" fillId="0" borderId="56" xfId="0" applyBorder="1" applyAlignment="1">
      <alignment horizontal="center"/>
    </xf>
    <xf numFmtId="0" fontId="31" fillId="0" borderId="6" xfId="22" applyFont="1" applyFill="1" applyBorder="1" applyAlignment="1">
      <alignment horizontal="center"/>
      <protection/>
    </xf>
    <xf numFmtId="0" fontId="31" fillId="0" borderId="3" xfId="22" applyFont="1" applyFill="1" applyBorder="1" applyAlignment="1">
      <alignment horizontal="center"/>
      <protection/>
    </xf>
    <xf numFmtId="0" fontId="34" fillId="0" borderId="0" xfId="0" applyFont="1" applyFill="1" applyBorder="1" applyAlignment="1">
      <alignment vertical="top" wrapText="1"/>
    </xf>
    <xf numFmtId="0" fontId="31" fillId="0" borderId="13" xfId="22" applyFont="1" applyFill="1" applyBorder="1" applyAlignment="1">
      <alignment/>
      <protection/>
    </xf>
    <xf numFmtId="0" fontId="15" fillId="0" borderId="1" xfId="22" applyFont="1" applyFill="1" applyBorder="1" applyAlignment="1">
      <alignment/>
      <protection/>
    </xf>
    <xf numFmtId="0" fontId="31" fillId="0" borderId="2" xfId="22" applyFont="1" applyFill="1" applyBorder="1" applyAlignment="1">
      <alignment/>
      <protection/>
    </xf>
    <xf numFmtId="0" fontId="15" fillId="0" borderId="4" xfId="22" applyFont="1" applyFill="1" applyBorder="1" applyAlignment="1">
      <alignment/>
      <protection/>
    </xf>
    <xf numFmtId="0" fontId="23" fillId="0" borderId="0" xfId="22" applyFont="1" applyFill="1" applyAlignment="1">
      <alignment vertical="top" wrapText="1"/>
      <protection/>
    </xf>
    <xf numFmtId="0" fontId="23" fillId="0" borderId="0" xfId="0" applyFont="1" applyFill="1" applyBorder="1" applyAlignment="1">
      <alignment/>
    </xf>
    <xf numFmtId="0" fontId="23" fillId="0" borderId="0" xfId="0" applyFont="1" applyFill="1" applyBorder="1" applyAlignment="1">
      <alignment vertical="top" wrapText="1"/>
    </xf>
    <xf numFmtId="0" fontId="30" fillId="0" borderId="0" xfId="22" applyFont="1" applyFill="1" applyAlignment="1">
      <alignment horizontal="center"/>
      <protection/>
    </xf>
    <xf numFmtId="0" fontId="70" fillId="0" borderId="0" xfId="22" applyFont="1" applyBorder="1" applyAlignment="1">
      <alignment horizontal="center"/>
      <protection/>
    </xf>
    <xf numFmtId="0" fontId="26" fillId="0" borderId="0" xfId="22" applyFont="1" applyAlignment="1">
      <alignment/>
      <protection/>
    </xf>
    <xf numFmtId="0" fontId="79" fillId="0" borderId="0" xfId="0" applyFont="1" applyBorder="1" applyAlignment="1">
      <alignment/>
    </xf>
    <xf numFmtId="0" fontId="79" fillId="0" borderId="0" xfId="0" applyFont="1" applyBorder="1" applyAlignment="1">
      <alignment/>
    </xf>
    <xf numFmtId="0" fontId="25" fillId="0" borderId="0" xfId="22" applyFont="1" applyAlignment="1">
      <alignment horizontal="center"/>
      <protection/>
    </xf>
    <xf numFmtId="0" fontId="0" fillId="0" borderId="0" xfId="0" applyBorder="1" applyAlignment="1">
      <alignment horizontal="center"/>
    </xf>
    <xf numFmtId="3" fontId="25" fillId="0" borderId="0" xfId="22" applyNumberFormat="1" applyFont="1" applyAlignment="1">
      <alignment horizontal="center"/>
      <protection/>
    </xf>
    <xf numFmtId="0" fontId="15" fillId="0" borderId="0" xfId="22" applyFont="1" applyAlignment="1">
      <alignment horizontal="center"/>
      <protection/>
    </xf>
    <xf numFmtId="0" fontId="44" fillId="0" borderId="0" xfId="0" applyFont="1" applyBorder="1" applyAlignment="1">
      <alignment wrapText="1"/>
    </xf>
    <xf numFmtId="0" fontId="44" fillId="0" borderId="0" xfId="0" applyFont="1" applyBorder="1" applyAlignment="1">
      <alignment wrapText="1"/>
    </xf>
    <xf numFmtId="0" fontId="44" fillId="0" borderId="0" xfId="0" applyFont="1" applyBorder="1" applyAlignment="1">
      <alignment wrapText="1"/>
    </xf>
    <xf numFmtId="0" fontId="51"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0" fontId="51"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62" fillId="0" borderId="0" xfId="0" applyFont="1" applyBorder="1" applyAlignment="1">
      <alignment wrapText="1"/>
    </xf>
    <xf numFmtId="0" fontId="17" fillId="0" borderId="0" xfId="0" applyFont="1" applyBorder="1" applyAlignment="1">
      <alignment wrapText="1"/>
    </xf>
    <xf numFmtId="0" fontId="17" fillId="0" borderId="0" xfId="0" applyFont="1" applyBorder="1" applyAlignment="1">
      <alignment wrapText="1"/>
    </xf>
    <xf numFmtId="0" fontId="56" fillId="0" borderId="0" xfId="0" applyFont="1" applyBorder="1" applyAlignment="1">
      <alignment/>
    </xf>
    <xf numFmtId="0" fontId="56" fillId="0" borderId="0" xfId="0" applyFont="1" applyBorder="1" applyAlignment="1">
      <alignment/>
    </xf>
    <xf numFmtId="0" fontId="65" fillId="0" borderId="0" xfId="0" applyFont="1" applyBorder="1" applyAlignment="1">
      <alignment wrapText="1"/>
    </xf>
    <xf numFmtId="0" fontId="51" fillId="0" borderId="0" xfId="0" applyFont="1" applyBorder="1" applyAlignment="1">
      <alignment wrapText="1"/>
    </xf>
    <xf numFmtId="0" fontId="51" fillId="0" borderId="0" xfId="0" applyFont="1" applyBorder="1" applyAlignment="1">
      <alignment wrapText="1"/>
    </xf>
    <xf numFmtId="0" fontId="51" fillId="0" borderId="0" xfId="0" applyFont="1" applyBorder="1" applyAlignment="1">
      <alignment horizontal="center"/>
    </xf>
    <xf numFmtId="0" fontId="51" fillId="0" borderId="0" xfId="0" applyFont="1" applyBorder="1" applyAlignment="1">
      <alignment horizontal="center"/>
    </xf>
    <xf numFmtId="165" fontId="37" fillId="0" borderId="12" xfId="0" applyNumberFormat="1" applyFont="1" applyBorder="1" applyAlignment="1">
      <alignment horizontal="center"/>
    </xf>
    <xf numFmtId="165" fontId="37" fillId="0" borderId="12" xfId="0" applyNumberFormat="1" applyFont="1"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165" fontId="5" fillId="0" borderId="119" xfId="0" applyNumberFormat="1" applyFont="1" applyBorder="1" applyAlignment="1">
      <alignment horizontal="left" indent="3"/>
    </xf>
    <xf numFmtId="0" fontId="0" fillId="0" borderId="118" xfId="0" applyBorder="1" applyAlignment="1">
      <alignment horizontal="left" indent="3"/>
    </xf>
    <xf numFmtId="165" fontId="6" fillId="0" borderId="31" xfId="0" applyNumberFormat="1" applyFont="1" applyBorder="1" applyAlignment="1">
      <alignment/>
    </xf>
    <xf numFmtId="0" fontId="0" fillId="0" borderId="56" xfId="0" applyBorder="1" applyAlignment="1">
      <alignment/>
    </xf>
    <xf numFmtId="165" fontId="5" fillId="0" borderId="123" xfId="0" applyNumberFormat="1" applyFont="1" applyBorder="1" applyAlignment="1">
      <alignment/>
    </xf>
    <xf numFmtId="0" fontId="0" fillId="0" borderId="116" xfId="0" applyBorder="1" applyAlignment="1">
      <alignment/>
    </xf>
    <xf numFmtId="165" fontId="5" fillId="0" borderId="31" xfId="0" applyNumberFormat="1" applyFont="1" applyBorder="1" applyAlignment="1">
      <alignment/>
    </xf>
    <xf numFmtId="165" fontId="37" fillId="0" borderId="6" xfId="0" applyNumberFormat="1" applyFont="1" applyBorder="1" applyAlignment="1">
      <alignment horizontal="left" indent="3"/>
    </xf>
    <xf numFmtId="0" fontId="0" fillId="0" borderId="3" xfId="0" applyBorder="1" applyAlignment="1">
      <alignment horizontal="left" indent="3"/>
    </xf>
    <xf numFmtId="0" fontId="39" fillId="0" borderId="0" xfId="0" applyFont="1" applyFill="1" applyBorder="1" applyAlignment="1">
      <alignment wrapText="1"/>
    </xf>
    <xf numFmtId="0" fontId="0" fillId="0" borderId="0" xfId="0" applyFont="1" applyFill="1" applyBorder="1" applyAlignment="1">
      <alignment wrapText="1"/>
    </xf>
    <xf numFmtId="0" fontId="6" fillId="0" borderId="0" xfId="0" applyFont="1" applyBorder="1" applyAlignment="1">
      <alignment vertical="top" wrapText="1"/>
    </xf>
    <xf numFmtId="0" fontId="0" fillId="0" borderId="0" xfId="0" applyBorder="1" applyAlignment="1">
      <alignment vertical="top" wrapText="1"/>
    </xf>
    <xf numFmtId="165" fontId="58" fillId="0" borderId="0" xfId="0" applyNumberFormat="1" applyFont="1" applyFill="1" applyAlignment="1">
      <alignment horizontal="center" wrapText="1"/>
    </xf>
    <xf numFmtId="0" fontId="0" fillId="0" borderId="0" xfId="0" applyFont="1" applyFill="1" applyAlignment="1">
      <alignment wrapText="1"/>
    </xf>
    <xf numFmtId="165" fontId="39" fillId="0" borderId="0" xfId="0" applyNumberFormat="1" applyFont="1" applyFill="1" applyAlignment="1">
      <alignment wrapText="1"/>
    </xf>
    <xf numFmtId="165" fontId="29" fillId="0" borderId="0" xfId="0" applyNumberFormat="1" applyFont="1" applyAlignment="1">
      <alignment horizontal="center"/>
    </xf>
    <xf numFmtId="165" fontId="68" fillId="0" borderId="0" xfId="0" applyNumberFormat="1" applyFont="1" applyAlignment="1">
      <alignment horizontal="center"/>
    </xf>
    <xf numFmtId="165" fontId="11" fillId="0" borderId="0" xfId="0" applyNumberFormat="1" applyFont="1" applyAlignment="1">
      <alignment horizontal="center"/>
    </xf>
    <xf numFmtId="165" fontId="12" fillId="0" borderId="0" xfId="0" applyNumberFormat="1" applyFont="1" applyAlignment="1">
      <alignment horizontal="center"/>
    </xf>
    <xf numFmtId="165" fontId="6" fillId="0" borderId="110" xfId="0" applyNumberFormat="1" applyFont="1" applyBorder="1" applyAlignment="1">
      <alignment/>
    </xf>
    <xf numFmtId="0" fontId="0" fillId="0" borderId="109" xfId="0" applyBorder="1" applyAlignment="1">
      <alignment/>
    </xf>
    <xf numFmtId="165" fontId="5" fillId="0" borderId="94" xfId="0" applyNumberFormat="1" applyFont="1" applyBorder="1" applyAlignment="1">
      <alignment horizontal="left" indent="3"/>
    </xf>
    <xf numFmtId="0" fontId="0" fillId="0" borderId="98" xfId="0" applyBorder="1" applyAlignment="1">
      <alignment horizontal="left" indent="3"/>
    </xf>
    <xf numFmtId="0" fontId="15" fillId="0" borderId="0" xfId="0" applyFont="1" applyFill="1" applyBorder="1" applyAlignment="1">
      <alignment wrapText="1"/>
    </xf>
    <xf numFmtId="0" fontId="15" fillId="0" borderId="0" xfId="0" applyFont="1" applyFill="1" applyBorder="1" applyAlignment="1">
      <alignment wrapText="1"/>
    </xf>
    <xf numFmtId="165" fontId="15" fillId="0" borderId="0" xfId="0" applyNumberFormat="1" applyFont="1" applyFill="1" applyAlignment="1">
      <alignment horizontal="center" wrapText="1"/>
    </xf>
    <xf numFmtId="0" fontId="15" fillId="0" borderId="0" xfId="0" applyFont="1" applyFill="1" applyAlignment="1">
      <alignment wrapText="1"/>
    </xf>
    <xf numFmtId="165" fontId="15" fillId="0" borderId="0" xfId="0" applyNumberFormat="1" applyFont="1" applyFill="1" applyAlignment="1">
      <alignment wrapText="1"/>
    </xf>
    <xf numFmtId="0" fontId="6" fillId="0" borderId="0" xfId="0" applyFont="1" applyBorder="1" applyAlignment="1">
      <alignment vertical="top" wrapText="1"/>
    </xf>
    <xf numFmtId="165" fontId="6" fillId="0" borderId="0" xfId="0" applyNumberFormat="1" applyFont="1" applyAlignment="1">
      <alignment horizontal="center"/>
    </xf>
    <xf numFmtId="165" fontId="6" fillId="0" borderId="110" xfId="0" applyNumberFormat="1" applyFont="1" applyBorder="1" applyAlignment="1">
      <alignment/>
    </xf>
    <xf numFmtId="0" fontId="6" fillId="0" borderId="109" xfId="0" applyFont="1" applyBorder="1" applyAlignment="1">
      <alignment/>
    </xf>
    <xf numFmtId="165" fontId="6" fillId="0" borderId="94" xfId="0" applyNumberFormat="1" applyFont="1" applyBorder="1" applyAlignment="1">
      <alignment horizontal="left" indent="3"/>
    </xf>
    <xf numFmtId="0" fontId="6" fillId="0" borderId="98" xfId="0" applyFont="1" applyBorder="1" applyAlignment="1">
      <alignment horizontal="left" indent="3"/>
    </xf>
    <xf numFmtId="165" fontId="6" fillId="0" borderId="119" xfId="0" applyNumberFormat="1" applyFont="1" applyBorder="1" applyAlignment="1">
      <alignment horizontal="left" indent="3"/>
    </xf>
    <xf numFmtId="0" fontId="6" fillId="0" borderId="118" xfId="0" applyFont="1" applyBorder="1" applyAlignment="1">
      <alignment horizontal="left" indent="3"/>
    </xf>
    <xf numFmtId="165" fontId="6" fillId="0" borderId="31" xfId="0" applyNumberFormat="1" applyFont="1" applyBorder="1" applyAlignment="1">
      <alignment/>
    </xf>
    <xf numFmtId="0" fontId="6" fillId="0" borderId="56" xfId="0" applyFont="1" applyBorder="1" applyAlignment="1">
      <alignment/>
    </xf>
    <xf numFmtId="165" fontId="6" fillId="0" borderId="123" xfId="0" applyNumberFormat="1" applyFont="1" applyBorder="1" applyAlignment="1">
      <alignment/>
    </xf>
    <xf numFmtId="0" fontId="6" fillId="0" borderId="116" xfId="0" applyFont="1" applyBorder="1" applyAlignment="1">
      <alignment/>
    </xf>
    <xf numFmtId="165" fontId="25" fillId="0" borderId="6" xfId="0" applyNumberFormat="1" applyFont="1" applyBorder="1" applyAlignment="1">
      <alignment horizontal="left" indent="3"/>
    </xf>
    <xf numFmtId="0" fontId="25" fillId="0" borderId="3" xfId="0" applyFont="1" applyBorder="1" applyAlignment="1">
      <alignment horizontal="left" indent="3"/>
    </xf>
    <xf numFmtId="165" fontId="15" fillId="0" borderId="0" xfId="0" applyNumberFormat="1" applyFont="1" applyAlignment="1">
      <alignment horizontal="center"/>
    </xf>
    <xf numFmtId="0" fontId="15" fillId="0" borderId="0" xfId="0" applyFont="1" applyBorder="1" applyAlignment="1">
      <alignment horizontal="center"/>
    </xf>
    <xf numFmtId="165" fontId="25" fillId="0" borderId="12" xfId="0" applyNumberFormat="1" applyFont="1" applyBorder="1" applyAlignment="1">
      <alignment horizontal="center" wrapText="1"/>
    </xf>
    <xf numFmtId="0" fontId="25" fillId="0" borderId="13" xfId="0" applyFont="1" applyBorder="1" applyAlignment="1">
      <alignment horizontal="center" wrapText="1"/>
    </xf>
    <xf numFmtId="0" fontId="25" fillId="0" borderId="20" xfId="0" applyFont="1" applyBorder="1" applyAlignment="1">
      <alignment horizontal="center" wrapText="1"/>
    </xf>
    <xf numFmtId="0" fontId="25" fillId="0" borderId="7" xfId="0" applyFont="1" applyBorder="1" applyAlignment="1">
      <alignment horizontal="center" wrapText="1"/>
    </xf>
    <xf numFmtId="0" fontId="25" fillId="0" borderId="0" xfId="0" applyFont="1" applyBorder="1" applyAlignment="1">
      <alignment horizontal="center" wrapText="1"/>
    </xf>
    <xf numFmtId="0" fontId="25" fillId="0" borderId="8" xfId="0" applyFont="1" applyBorder="1" applyAlignment="1">
      <alignment horizontal="center" wrapText="1"/>
    </xf>
    <xf numFmtId="165" fontId="25" fillId="0" borderId="12" xfId="0" applyNumberFormat="1" applyFont="1" applyBorder="1" applyAlignment="1">
      <alignment horizontal="center"/>
    </xf>
    <xf numFmtId="0" fontId="25" fillId="0" borderId="13" xfId="0" applyFont="1" applyBorder="1" applyAlignment="1">
      <alignment/>
    </xf>
    <xf numFmtId="0" fontId="25" fillId="0" borderId="20" xfId="0" applyFont="1" applyBorder="1" applyAlignment="1">
      <alignment/>
    </xf>
    <xf numFmtId="0" fontId="25" fillId="0" borderId="7" xfId="0" applyFont="1" applyBorder="1" applyAlignment="1">
      <alignment/>
    </xf>
    <xf numFmtId="0" fontId="25" fillId="0" borderId="0" xfId="0" applyFont="1" applyBorder="1" applyAlignment="1">
      <alignment/>
    </xf>
    <xf numFmtId="0" fontId="25" fillId="0" borderId="8" xfId="0" applyFont="1" applyBorder="1" applyAlignment="1">
      <alignment/>
    </xf>
    <xf numFmtId="3" fontId="26" fillId="0" borderId="0" xfId="0" applyNumberFormat="1" applyFont="1" applyBorder="1" applyAlignment="1">
      <alignment/>
    </xf>
    <xf numFmtId="0" fontId="26" fillId="0" borderId="0" xfId="0" applyFont="1" applyBorder="1" applyAlignment="1">
      <alignment/>
    </xf>
    <xf numFmtId="0" fontId="26" fillId="0" borderId="0" xfId="0" applyFont="1" applyBorder="1" applyAlignment="1">
      <alignment/>
    </xf>
    <xf numFmtId="165" fontId="16" fillId="0" borderId="0" xfId="0" applyNumberFormat="1" applyFont="1" applyAlignment="1">
      <alignment horizontal="center"/>
    </xf>
    <xf numFmtId="0" fontId="1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65" fontId="37" fillId="0" borderId="31" xfId="0" applyNumberFormat="1" applyFont="1" applyBorder="1" applyAlignment="1">
      <alignment horizontal="center"/>
    </xf>
    <xf numFmtId="0" fontId="0" fillId="0" borderId="47" xfId="0" applyBorder="1" applyAlignment="1">
      <alignment horizontal="center"/>
    </xf>
    <xf numFmtId="165" fontId="39" fillId="0" borderId="0" xfId="0" applyNumberFormat="1" applyFont="1" applyFill="1" applyAlignment="1">
      <alignment vertical="top" wrapText="1"/>
    </xf>
    <xf numFmtId="0" fontId="39" fillId="0" borderId="0" xfId="0" applyFont="1" applyFill="1" applyBorder="1" applyAlignment="1">
      <alignment vertical="top" wrapText="1"/>
    </xf>
    <xf numFmtId="0" fontId="39" fillId="0" borderId="0" xfId="0" applyFont="1" applyFill="1" applyBorder="1" applyAlignment="1">
      <alignment vertical="top" wrapText="1"/>
    </xf>
    <xf numFmtId="0" fontId="39" fillId="0" borderId="0" xfId="0" applyFont="1" applyFill="1" applyBorder="1" applyAlignment="1">
      <alignment wrapText="1"/>
    </xf>
    <xf numFmtId="0" fontId="39" fillId="0" borderId="0" xfId="0" applyFont="1" applyFill="1" applyBorder="1" applyAlignment="1">
      <alignment vertical="top" wrapText="1"/>
    </xf>
    <xf numFmtId="0" fontId="0" fillId="0" borderId="0" xfId="0" applyAlignment="1">
      <alignment/>
    </xf>
    <xf numFmtId="165" fontId="37" fillId="0" borderId="12" xfId="0" applyNumberFormat="1" applyFont="1" applyBorder="1" applyAlignment="1">
      <alignment/>
    </xf>
    <xf numFmtId="1" fontId="40" fillId="2" borderId="124" xfId="0" applyNumberFormat="1" applyFont="1" applyFill="1" applyBorder="1" applyAlignment="1">
      <alignment horizontal="center"/>
    </xf>
    <xf numFmtId="1" fontId="40" fillId="2" borderId="125" xfId="0" applyNumberFormat="1" applyFont="1" applyFill="1" applyBorder="1" applyAlignment="1">
      <alignment horizontal="center"/>
    </xf>
    <xf numFmtId="1" fontId="40" fillId="2" borderId="126" xfId="0" applyNumberFormat="1" applyFont="1" applyFill="1" applyBorder="1" applyAlignment="1">
      <alignment horizontal="center"/>
    </xf>
    <xf numFmtId="165" fontId="15" fillId="0" borderId="127" xfId="0" applyNumberFormat="1" applyFont="1" applyFill="1" applyBorder="1" applyAlignment="1">
      <alignment/>
    </xf>
    <xf numFmtId="0" fontId="0" fillId="0" borderId="45" xfId="0" applyBorder="1" applyAlignment="1">
      <alignment/>
    </xf>
    <xf numFmtId="165" fontId="40" fillId="2" borderId="10" xfId="0" applyNumberFormat="1" applyFont="1" applyFill="1" applyBorder="1" applyAlignment="1">
      <alignment horizontal="center" wrapText="1"/>
    </xf>
    <xf numFmtId="0" fontId="0" fillId="0" borderId="128" xfId="0" applyBorder="1" applyAlignment="1">
      <alignment horizontal="center" wrapText="1"/>
    </xf>
    <xf numFmtId="165" fontId="13" fillId="2" borderId="44" xfId="0" applyNumberFormat="1" applyFont="1" applyFill="1" applyBorder="1" applyAlignment="1">
      <alignment horizontal="left"/>
    </xf>
    <xf numFmtId="165" fontId="15" fillId="0" borderId="44" xfId="0" applyNumberFormat="1" applyFont="1" applyBorder="1" applyAlignment="1">
      <alignment/>
    </xf>
    <xf numFmtId="165" fontId="40" fillId="2" borderId="88" xfId="0" applyNumberFormat="1" applyFont="1" applyFill="1" applyBorder="1" applyAlignment="1">
      <alignment horizontal="center" wrapText="1"/>
    </xf>
    <xf numFmtId="0" fontId="0" fillId="0" borderId="86" xfId="0" applyBorder="1" applyAlignment="1">
      <alignment horizontal="center" wrapText="1"/>
    </xf>
    <xf numFmtId="165" fontId="40" fillId="2" borderId="129" xfId="0" applyNumberFormat="1" applyFont="1" applyFill="1" applyBorder="1" applyAlignment="1">
      <alignment horizontal="center" wrapText="1"/>
    </xf>
    <xf numFmtId="0" fontId="0" fillId="0" borderId="77" xfId="0" applyBorder="1" applyAlignment="1">
      <alignment wrapText="1"/>
    </xf>
    <xf numFmtId="0" fontId="0" fillId="0" borderId="7" xfId="0" applyBorder="1" applyAlignment="1">
      <alignment wrapText="1"/>
    </xf>
    <xf numFmtId="0" fontId="0" fillId="0" borderId="83" xfId="0" applyBorder="1" applyAlignment="1">
      <alignment wrapText="1"/>
    </xf>
    <xf numFmtId="0" fontId="0" fillId="0" borderId="130" xfId="0" applyBorder="1" applyAlignment="1">
      <alignment wrapText="1"/>
    </xf>
    <xf numFmtId="0" fontId="0" fillId="0" borderId="75" xfId="0" applyBorder="1" applyAlignment="1">
      <alignment wrapText="1"/>
    </xf>
    <xf numFmtId="1" fontId="40" fillId="2" borderId="131" xfId="0" applyNumberFormat="1" applyFont="1" applyFill="1" applyBorder="1" applyAlignment="1">
      <alignment horizontal="center" wrapText="1"/>
    </xf>
    <xf numFmtId="0" fontId="0" fillId="0" borderId="132" xfId="0" applyBorder="1" applyAlignment="1">
      <alignment horizontal="center" wrapText="1"/>
    </xf>
    <xf numFmtId="165" fontId="13" fillId="2" borderId="119" xfId="0" applyNumberFormat="1" applyFont="1" applyFill="1" applyBorder="1" applyAlignment="1">
      <alignment horizontal="left"/>
    </xf>
    <xf numFmtId="0" fontId="0" fillId="0" borderId="118" xfId="0" applyBorder="1" applyAlignment="1">
      <alignment/>
    </xf>
    <xf numFmtId="165" fontId="13" fillId="2" borderId="94" xfId="0" applyNumberFormat="1" applyFont="1" applyFill="1" applyBorder="1" applyAlignment="1">
      <alignment horizontal="left"/>
    </xf>
    <xf numFmtId="0" fontId="0" fillId="0" borderId="98" xfId="0" applyBorder="1" applyAlignment="1">
      <alignment/>
    </xf>
    <xf numFmtId="165" fontId="13" fillId="2" borderId="113" xfId="0" applyNumberFormat="1" applyFont="1" applyFill="1" applyBorder="1" applyAlignment="1">
      <alignment horizontal="left"/>
    </xf>
    <xf numFmtId="0" fontId="0" fillId="0" borderId="133" xfId="0" applyBorder="1" applyAlignment="1">
      <alignment/>
    </xf>
    <xf numFmtId="165" fontId="66" fillId="0" borderId="13" xfId="0" applyNumberFormat="1" applyFont="1" applyBorder="1" applyAlignment="1">
      <alignment horizontal="center"/>
    </xf>
    <xf numFmtId="165" fontId="66" fillId="0" borderId="134" xfId="0" applyNumberFormat="1" applyFont="1" applyBorder="1" applyAlignment="1">
      <alignment horizontal="center"/>
    </xf>
    <xf numFmtId="165" fontId="40" fillId="2" borderId="135" xfId="0" applyNumberFormat="1" applyFont="1" applyFill="1" applyBorder="1" applyAlignment="1">
      <alignment horizontal="center" wrapText="1"/>
    </xf>
    <xf numFmtId="0" fontId="0" fillId="0" borderId="136" xfId="0" applyBorder="1" applyAlignment="1">
      <alignment horizontal="center" wrapText="1"/>
    </xf>
    <xf numFmtId="165" fontId="40" fillId="2" borderId="137" xfId="0" applyNumberFormat="1" applyFont="1" applyFill="1" applyBorder="1" applyAlignment="1">
      <alignment horizontal="center" wrapText="1"/>
    </xf>
    <xf numFmtId="0" fontId="0" fillId="0" borderId="138" xfId="0" applyBorder="1" applyAlignment="1">
      <alignment horizontal="center" wrapText="1"/>
    </xf>
    <xf numFmtId="165" fontId="13" fillId="2" borderId="123" xfId="0" applyNumberFormat="1" applyFont="1" applyFill="1" applyBorder="1" applyAlignment="1">
      <alignment horizontal="left"/>
    </xf>
    <xf numFmtId="165" fontId="41" fillId="2" borderId="34" xfId="0" applyNumberFormat="1" applyFont="1" applyFill="1" applyBorder="1" applyAlignment="1">
      <alignment horizontal="left" indent="5"/>
    </xf>
    <xf numFmtId="0" fontId="0" fillId="0" borderId="139" xfId="0" applyBorder="1" applyAlignment="1">
      <alignment horizontal="left" indent="5"/>
    </xf>
    <xf numFmtId="165" fontId="13" fillId="2" borderId="127" xfId="0" applyNumberFormat="1" applyFont="1" applyFill="1" applyBorder="1" applyAlignment="1">
      <alignment horizontal="left"/>
    </xf>
    <xf numFmtId="165" fontId="41" fillId="2" borderId="31" xfId="0" applyNumberFormat="1" applyFont="1" applyFill="1" applyBorder="1" applyAlignment="1">
      <alignment horizontal="left" indent="5"/>
    </xf>
    <xf numFmtId="0" fontId="0" fillId="0" borderId="56" xfId="0" applyBorder="1" applyAlignment="1">
      <alignment horizontal="left" indent="5"/>
    </xf>
    <xf numFmtId="0" fontId="0" fillId="0" borderId="0" xfId="0" applyBorder="1" applyAlignment="1">
      <alignment/>
    </xf>
    <xf numFmtId="165"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65" fontId="40" fillId="2" borderId="140" xfId="0" applyNumberFormat="1" applyFont="1" applyFill="1" applyBorder="1" applyAlignment="1">
      <alignment horizontal="center" wrapText="1"/>
    </xf>
    <xf numFmtId="0" fontId="0" fillId="0" borderId="85" xfId="0" applyBorder="1" applyAlignment="1">
      <alignment horizontal="center" wrapText="1"/>
    </xf>
    <xf numFmtId="3" fontId="72" fillId="2" borderId="141" xfId="0" applyNumberFormat="1" applyFont="1" applyFill="1" applyBorder="1" applyAlignment="1">
      <alignment horizontal="center"/>
    </xf>
    <xf numFmtId="0" fontId="66" fillId="0" borderId="141" xfId="0" applyFont="1" applyBorder="1" applyAlignment="1">
      <alignment horizontal="center"/>
    </xf>
    <xf numFmtId="0" fontId="66" fillId="0" borderId="142" xfId="0" applyFont="1" applyBorder="1" applyAlignment="1">
      <alignment horizontal="center"/>
    </xf>
    <xf numFmtId="0" fontId="57" fillId="0" borderId="0" xfId="0" applyFont="1" applyFill="1" applyBorder="1" applyAlignment="1">
      <alignment horizontal="center"/>
    </xf>
    <xf numFmtId="0" fontId="57" fillId="0" borderId="0" xfId="0" applyFont="1" applyFill="1" applyBorder="1" applyAlignment="1">
      <alignment horizontal="center"/>
    </xf>
    <xf numFmtId="0" fontId="57" fillId="0" borderId="0" xfId="0" applyFont="1" applyFill="1" applyBorder="1" applyAlignment="1">
      <alignment horizontal="center"/>
    </xf>
    <xf numFmtId="0" fontId="32" fillId="0" borderId="0" xfId="0" applyFont="1" applyFill="1" applyBorder="1" applyAlignment="1">
      <alignment vertical="top" wrapText="1"/>
    </xf>
    <xf numFmtId="0" fontId="0" fillId="0" borderId="0" xfId="0" applyFill="1" applyBorder="1" applyAlignment="1">
      <alignment vertical="top" wrapText="1"/>
    </xf>
    <xf numFmtId="3" fontId="36" fillId="2" borderId="143" xfId="0" applyNumberFormat="1" applyFont="1" applyFill="1" applyBorder="1" applyAlignment="1">
      <alignment wrapText="1"/>
    </xf>
    <xf numFmtId="0" fontId="0" fillId="0" borderId="144" xfId="0" applyBorder="1" applyAlignment="1">
      <alignment wrapText="1"/>
    </xf>
    <xf numFmtId="0" fontId="0" fillId="0" borderId="145" xfId="0" applyBorder="1" applyAlignment="1">
      <alignment wrapText="1"/>
    </xf>
    <xf numFmtId="3" fontId="36" fillId="2" borderId="76" xfId="0" applyNumberFormat="1" applyFont="1" applyFill="1" applyBorder="1" applyAlignment="1">
      <alignment horizontal="center" wrapText="1"/>
    </xf>
    <xf numFmtId="0" fontId="0" fillId="0" borderId="78" xfId="0" applyBorder="1" applyAlignment="1">
      <alignment horizontal="center" wrapText="1"/>
    </xf>
    <xf numFmtId="0" fontId="0" fillId="0" borderId="77" xfId="0" applyBorder="1" applyAlignment="1">
      <alignment horizontal="center" wrapText="1"/>
    </xf>
    <xf numFmtId="3" fontId="36" fillId="2" borderId="0" xfId="0" applyNumberFormat="1" applyFont="1" applyFill="1" applyAlignment="1">
      <alignment horizontal="center"/>
    </xf>
    <xf numFmtId="3" fontId="36" fillId="2" borderId="83" xfId="0" applyNumberFormat="1" applyFont="1" applyFill="1" applyBorder="1" applyAlignment="1">
      <alignment horizontal="center"/>
    </xf>
    <xf numFmtId="3" fontId="36" fillId="2" borderId="79" xfId="0" applyNumberFormat="1" applyFont="1" applyFill="1" applyBorder="1" applyAlignment="1">
      <alignment horizontal="center" wrapText="1"/>
    </xf>
    <xf numFmtId="3" fontId="36" fillId="2" borderId="99" xfId="0" applyNumberFormat="1" applyFont="1" applyFill="1" applyBorder="1" applyAlignment="1">
      <alignment horizontal="center" wrapText="1"/>
    </xf>
    <xf numFmtId="3" fontId="36" fillId="2" borderId="146" xfId="0" applyNumberFormat="1" applyFont="1" applyFill="1" applyBorder="1" applyAlignment="1">
      <alignment horizontal="center" wrapText="1"/>
    </xf>
    <xf numFmtId="3" fontId="36" fillId="2" borderId="99" xfId="0" applyNumberFormat="1" applyFont="1" applyFill="1" applyBorder="1" applyAlignment="1">
      <alignment horizontal="center"/>
    </xf>
    <xf numFmtId="0" fontId="0" fillId="0" borderId="32" xfId="0" applyBorder="1" applyAlignment="1">
      <alignment horizontal="center"/>
    </xf>
    <xf numFmtId="0" fontId="56" fillId="0" borderId="0" xfId="0" applyFont="1" applyFill="1" applyBorder="1" applyAlignment="1">
      <alignment vertical="top" wrapText="1"/>
    </xf>
    <xf numFmtId="0" fontId="0" fillId="0" borderId="0" xfId="0" applyFont="1" applyFill="1" applyBorder="1" applyAlignment="1">
      <alignment vertical="top" wrapText="1"/>
    </xf>
    <xf numFmtId="0" fontId="56" fillId="0" borderId="0" xfId="0" applyFont="1" applyFill="1" applyBorder="1" applyAlignment="1">
      <alignment wrapText="1"/>
    </xf>
    <xf numFmtId="165" fontId="36" fillId="2" borderId="106" xfId="0" applyNumberFormat="1" applyFont="1" applyFill="1" applyBorder="1" applyAlignment="1">
      <alignment horizontal="center" wrapText="1"/>
    </xf>
    <xf numFmtId="0" fontId="0" fillId="0" borderId="112"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112" xfId="0" applyBorder="1" applyAlignment="1">
      <alignment wrapText="1"/>
    </xf>
    <xf numFmtId="0" fontId="0" fillId="0" borderId="6" xfId="0" applyBorder="1" applyAlignment="1">
      <alignment wrapText="1"/>
    </xf>
    <xf numFmtId="0" fontId="0" fillId="0" borderId="3" xfId="0" applyBorder="1" applyAlignment="1">
      <alignment wrapText="1"/>
    </xf>
    <xf numFmtId="165" fontId="36" fillId="2" borderId="147" xfId="0" applyNumberFormat="1" applyFont="1" applyFill="1" applyBorder="1" applyAlignment="1">
      <alignment wrapText="1"/>
    </xf>
    <xf numFmtId="0" fontId="0" fillId="0" borderId="5" xfId="0" applyBorder="1" applyAlignment="1">
      <alignment wrapText="1"/>
    </xf>
    <xf numFmtId="0" fontId="0" fillId="0" borderId="22" xfId="0" applyBorder="1" applyAlignment="1">
      <alignment wrapText="1"/>
    </xf>
    <xf numFmtId="165" fontId="70" fillId="2" borderId="0" xfId="0" applyNumberFormat="1" applyFont="1" applyFill="1" applyAlignment="1">
      <alignment horizontal="center"/>
    </xf>
    <xf numFmtId="165" fontId="49" fillId="2" borderId="0" xfId="0" applyNumberFormat="1" applyFont="1" applyFill="1" applyAlignment="1">
      <alignment horizontal="center"/>
    </xf>
    <xf numFmtId="165" fontId="48" fillId="2" borderId="0" xfId="0" applyNumberFormat="1" applyFont="1" applyFill="1" applyAlignment="1">
      <alignment horizontal="center"/>
    </xf>
    <xf numFmtId="165" fontId="48" fillId="2" borderId="0" xfId="0" applyNumberFormat="1" applyFont="1" applyFill="1" applyAlignment="1">
      <alignment/>
    </xf>
    <xf numFmtId="165" fontId="13" fillId="2" borderId="94" xfId="0" applyNumberFormat="1" applyFont="1" applyFill="1" applyBorder="1" applyAlignment="1">
      <alignment horizontal="left" indent="1"/>
    </xf>
    <xf numFmtId="0" fontId="0" fillId="0" borderId="96" xfId="0" applyBorder="1" applyAlignment="1">
      <alignment horizontal="left" indent="1"/>
    </xf>
    <xf numFmtId="0" fontId="0" fillId="0" borderId="98" xfId="0" applyBorder="1" applyAlignment="1">
      <alignment horizontal="left" indent="1"/>
    </xf>
    <xf numFmtId="0" fontId="38" fillId="3" borderId="0" xfId="0" applyFont="1" applyFill="1" applyBorder="1" applyAlignment="1">
      <alignment vertical="top" wrapText="1"/>
    </xf>
    <xf numFmtId="0" fontId="0" fillId="3" borderId="0" xfId="0" applyFill="1" applyBorder="1" applyAlignment="1">
      <alignment vertical="top" wrapText="1"/>
    </xf>
    <xf numFmtId="0" fontId="39" fillId="0" borderId="0" xfId="0" applyFont="1" applyFill="1" applyBorder="1" applyAlignment="1">
      <alignment vertical="top" wrapText="1"/>
    </xf>
    <xf numFmtId="0" fontId="0" fillId="0" borderId="0" xfId="0" applyFont="1" applyFill="1" applyBorder="1" applyAlignment="1">
      <alignment vertical="top" wrapText="1"/>
    </xf>
    <xf numFmtId="0" fontId="39" fillId="0" borderId="0" xfId="0" applyNumberFormat="1" applyFont="1" applyFill="1" applyBorder="1" applyAlignment="1">
      <alignment vertical="top" wrapText="1"/>
    </xf>
    <xf numFmtId="0" fontId="39" fillId="0" borderId="0" xfId="0" applyFont="1" applyFill="1" applyBorder="1" applyAlignment="1">
      <alignment vertical="top" wrapText="1"/>
    </xf>
    <xf numFmtId="165" fontId="39" fillId="0" borderId="0" xfId="0" applyNumberFormat="1" applyFont="1" applyFill="1" applyBorder="1" applyAlignment="1">
      <alignment vertical="top" wrapText="1"/>
    </xf>
    <xf numFmtId="0" fontId="39" fillId="0" borderId="0" xfId="0" applyNumberFormat="1" applyFont="1" applyFill="1" applyBorder="1" applyAlignment="1">
      <alignment vertical="top" wrapText="1"/>
    </xf>
    <xf numFmtId="165" fontId="13" fillId="2" borderId="110" xfId="0" applyNumberFormat="1" applyFont="1" applyFill="1" applyBorder="1" applyAlignment="1">
      <alignment horizontal="left" indent="2"/>
    </xf>
    <xf numFmtId="165" fontId="58" fillId="0" borderId="0" xfId="0" applyNumberFormat="1" applyFont="1" applyFill="1" applyBorder="1" applyAlignment="1">
      <alignment horizontal="center"/>
    </xf>
    <xf numFmtId="165" fontId="58" fillId="0" borderId="0" xfId="0" applyNumberFormat="1" applyFont="1" applyFill="1" applyBorder="1" applyAlignment="1">
      <alignment horizontal="center"/>
    </xf>
    <xf numFmtId="165" fontId="40" fillId="2" borderId="31" xfId="0" applyNumberFormat="1" applyFont="1" applyFill="1" applyBorder="1" applyAlignment="1">
      <alignment horizontal="center" wrapText="1"/>
    </xf>
    <xf numFmtId="0" fontId="0" fillId="0" borderId="47" xfId="0" applyBorder="1" applyAlignment="1">
      <alignment horizontal="center" wrapText="1"/>
    </xf>
    <xf numFmtId="165" fontId="13" fillId="2" borderId="94" xfId="0" applyNumberFormat="1" applyFont="1" applyFill="1" applyBorder="1" applyAlignment="1">
      <alignment horizontal="left" indent="2"/>
    </xf>
    <xf numFmtId="0" fontId="0" fillId="0" borderId="98" xfId="0" applyBorder="1" applyAlignment="1">
      <alignment horizontal="left" indent="2"/>
    </xf>
    <xf numFmtId="165" fontId="69" fillId="0" borderId="0" xfId="0" applyNumberFormat="1" applyFont="1" applyBorder="1" applyAlignment="1">
      <alignment horizontal="center"/>
    </xf>
    <xf numFmtId="165" fontId="14" fillId="2" borderId="94" xfId="0" applyNumberFormat="1" applyFont="1" applyFill="1" applyBorder="1" applyAlignment="1">
      <alignment horizontal="left" indent="2"/>
    </xf>
    <xf numFmtId="165" fontId="13" fillId="2" borderId="119" xfId="0" applyNumberFormat="1" applyFont="1" applyFill="1" applyBorder="1" applyAlignment="1">
      <alignment horizontal="left" indent="1"/>
    </xf>
    <xf numFmtId="0" fontId="0" fillId="0" borderId="117" xfId="0" applyBorder="1" applyAlignment="1">
      <alignment horizontal="left" indent="1"/>
    </xf>
    <xf numFmtId="0" fontId="0" fillId="0" borderId="118" xfId="0" applyBorder="1" applyAlignment="1">
      <alignment horizontal="left" indent="1"/>
    </xf>
    <xf numFmtId="0" fontId="0" fillId="0" borderId="0" xfId="0" applyBorder="1" applyAlignment="1">
      <alignment/>
    </xf>
    <xf numFmtId="0" fontId="0" fillId="0" borderId="0" xfId="0" applyBorder="1" applyAlignment="1">
      <alignment/>
    </xf>
    <xf numFmtId="165"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65" fontId="18" fillId="0" borderId="0" xfId="0" applyNumberFormat="1" applyFont="1" applyBorder="1" applyAlignment="1">
      <alignment horizontal="center"/>
    </xf>
    <xf numFmtId="165" fontId="13" fillId="2" borderId="12" xfId="0" applyNumberFormat="1" applyFont="1" applyFill="1" applyBorder="1" applyAlignment="1">
      <alignment/>
    </xf>
    <xf numFmtId="165" fontId="13" fillId="2" borderId="123" xfId="0" applyNumberFormat="1" applyFont="1" applyFill="1" applyBorder="1" applyAlignment="1">
      <alignment horizontal="left" indent="1"/>
    </xf>
    <xf numFmtId="0" fontId="0" fillId="0" borderId="115" xfId="0" applyBorder="1" applyAlignment="1">
      <alignment horizontal="left" indent="1"/>
    </xf>
    <xf numFmtId="0" fontId="0" fillId="0" borderId="116" xfId="0" applyBorder="1" applyAlignment="1">
      <alignment horizontal="left" indent="1"/>
    </xf>
    <xf numFmtId="165" fontId="15" fillId="0" borderId="0" xfId="0" applyNumberFormat="1" applyFont="1" applyBorder="1" applyAlignment="1">
      <alignment horizontal="center"/>
    </xf>
    <xf numFmtId="165" fontId="40" fillId="2" borderId="31" xfId="0" applyNumberFormat="1" applyFont="1" applyFill="1" applyBorder="1" applyAlignment="1">
      <alignment horizontal="center"/>
    </xf>
    <xf numFmtId="165" fontId="40" fillId="2" borderId="56" xfId="0" applyNumberFormat="1" applyFont="1" applyFill="1" applyBorder="1" applyAlignment="1">
      <alignment horizontal="center"/>
    </xf>
    <xf numFmtId="0" fontId="31" fillId="0" borderId="31" xfId="0" applyFont="1" applyBorder="1" applyAlignment="1">
      <alignment horizontal="center" wrapText="1"/>
    </xf>
    <xf numFmtId="0" fontId="31" fillId="0" borderId="56" xfId="0" applyFont="1" applyBorder="1" applyAlignment="1">
      <alignment horizontal="center" wrapText="1"/>
    </xf>
    <xf numFmtId="0" fontId="65" fillId="0" borderId="96" xfId="0" applyFont="1" applyBorder="1" applyAlignment="1">
      <alignment horizontal="left" indent="2"/>
    </xf>
    <xf numFmtId="0" fontId="65" fillId="0" borderId="98" xfId="0" applyFont="1" applyBorder="1" applyAlignment="1">
      <alignment horizontal="left" indent="2"/>
    </xf>
    <xf numFmtId="165" fontId="40" fillId="2" borderId="94" xfId="0" applyNumberFormat="1" applyFont="1" applyFill="1" applyBorder="1" applyAlignment="1">
      <alignment horizontal="left" indent="3"/>
    </xf>
    <xf numFmtId="0" fontId="0" fillId="0" borderId="96" xfId="0" applyBorder="1" applyAlignment="1">
      <alignment horizontal="left" indent="3"/>
    </xf>
    <xf numFmtId="165" fontId="13" fillId="0" borderId="94" xfId="0" applyNumberFormat="1" applyFont="1" applyFill="1" applyBorder="1" applyAlignment="1">
      <alignment horizontal="left" indent="2"/>
    </xf>
    <xf numFmtId="165" fontId="40" fillId="0" borderId="94" xfId="0" applyNumberFormat="1" applyFont="1" applyFill="1" applyBorder="1" applyAlignment="1">
      <alignment horizontal="left" indent="2"/>
    </xf>
    <xf numFmtId="0" fontId="22" fillId="0" borderId="96" xfId="0" applyFont="1" applyBorder="1" applyAlignment="1">
      <alignment horizontal="left" indent="2"/>
    </xf>
    <xf numFmtId="0" fontId="22" fillId="0" borderId="98" xfId="0" applyFont="1" applyBorder="1" applyAlignment="1">
      <alignment horizontal="left" indent="2"/>
    </xf>
    <xf numFmtId="0" fontId="65" fillId="0" borderId="96" xfId="0" applyFont="1" applyBorder="1" applyAlignment="1">
      <alignment horizontal="left" indent="1"/>
    </xf>
    <xf numFmtId="0" fontId="65" fillId="0" borderId="98" xfId="0" applyFont="1" applyBorder="1" applyAlignment="1">
      <alignment horizontal="left" indent="1"/>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0</xdr:rowOff>
    </xdr:from>
    <xdr:to>
      <xdr:col>12</xdr:col>
      <xdr:colOff>485775</xdr:colOff>
      <xdr:row>23</xdr:row>
      <xdr:rowOff>133350</xdr:rowOff>
    </xdr:to>
    <xdr:pic>
      <xdr:nvPicPr>
        <xdr:cNvPr id="1" name="Picture 4"/>
        <xdr:cNvPicPr preferRelativeResize="1">
          <a:picLocks noChangeAspect="1"/>
        </xdr:cNvPicPr>
      </xdr:nvPicPr>
      <xdr:blipFill>
        <a:blip r:embed="rId1"/>
        <a:stretch>
          <a:fillRect/>
        </a:stretch>
      </xdr:blipFill>
      <xdr:spPr>
        <a:xfrm>
          <a:off x="0" y="1209675"/>
          <a:ext cx="9629775" cy="3371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29"/>
  <sheetViews>
    <sheetView tabSelected="1" zoomScale="75" zoomScaleNormal="75" workbookViewId="0" topLeftCell="A1">
      <selection activeCell="M35" sqref="M35"/>
    </sheetView>
  </sheetViews>
  <sheetFormatPr defaultColWidth="8.88671875" defaultRowHeight="15"/>
  <cols>
    <col min="14" max="14" width="1.5625" style="371" customWidth="1"/>
  </cols>
  <sheetData>
    <row r="1" spans="1:14" ht="20.25">
      <c r="A1" s="591" t="s">
        <v>155</v>
      </c>
      <c r="N1" s="371" t="s">
        <v>204</v>
      </c>
    </row>
    <row r="2" ht="15">
      <c r="N2" s="371" t="s">
        <v>204</v>
      </c>
    </row>
    <row r="3" spans="1:14" ht="15">
      <c r="A3" s="697" t="s">
        <v>36</v>
      </c>
      <c r="B3" s="698"/>
      <c r="C3" s="698"/>
      <c r="D3" s="698"/>
      <c r="E3" s="698"/>
      <c r="F3" s="698"/>
      <c r="G3" s="698"/>
      <c r="H3" s="698"/>
      <c r="I3" s="699"/>
      <c r="N3" s="371" t="s">
        <v>204</v>
      </c>
    </row>
    <row r="4" spans="1:14" ht="15">
      <c r="A4" s="700"/>
      <c r="B4" s="701"/>
      <c r="C4" s="701"/>
      <c r="D4" s="701"/>
      <c r="E4" s="701"/>
      <c r="F4" s="701"/>
      <c r="G4" s="701"/>
      <c r="H4" s="701"/>
      <c r="I4" s="702"/>
      <c r="N4" s="371" t="s">
        <v>204</v>
      </c>
    </row>
    <row r="5" ht="15">
      <c r="N5" s="371" t="s">
        <v>204</v>
      </c>
    </row>
    <row r="6" ht="15">
      <c r="N6" s="371" t="s">
        <v>204</v>
      </c>
    </row>
    <row r="7" ht="15">
      <c r="N7" s="371" t="s">
        <v>204</v>
      </c>
    </row>
    <row r="8" ht="15">
      <c r="N8" s="371" t="s">
        <v>204</v>
      </c>
    </row>
    <row r="9" ht="15">
      <c r="N9" s="371" t="s">
        <v>204</v>
      </c>
    </row>
    <row r="10" ht="15">
      <c r="N10" s="371" t="s">
        <v>204</v>
      </c>
    </row>
    <row r="11" ht="15">
      <c r="N11" s="371" t="s">
        <v>204</v>
      </c>
    </row>
    <row r="12" ht="15">
      <c r="N12" s="371" t="s">
        <v>204</v>
      </c>
    </row>
    <row r="13" ht="15">
      <c r="N13" s="371" t="s">
        <v>204</v>
      </c>
    </row>
    <row r="14" ht="15">
      <c r="N14" s="371" t="s">
        <v>204</v>
      </c>
    </row>
    <row r="15" ht="15">
      <c r="N15" s="371" t="s">
        <v>204</v>
      </c>
    </row>
    <row r="16" ht="15">
      <c r="N16" s="371" t="s">
        <v>204</v>
      </c>
    </row>
    <row r="17" ht="15">
      <c r="N17" s="371" t="s">
        <v>204</v>
      </c>
    </row>
    <row r="18" ht="15">
      <c r="N18" s="371" t="s">
        <v>204</v>
      </c>
    </row>
    <row r="19" ht="15">
      <c r="N19" s="371" t="s">
        <v>204</v>
      </c>
    </row>
    <row r="20" ht="15">
      <c r="N20" s="371" t="s">
        <v>204</v>
      </c>
    </row>
    <row r="21" ht="15">
      <c r="N21" s="371" t="s">
        <v>204</v>
      </c>
    </row>
    <row r="22" ht="15">
      <c r="N22" s="371" t="s">
        <v>204</v>
      </c>
    </row>
    <row r="23" ht="15">
      <c r="N23" s="371" t="s">
        <v>204</v>
      </c>
    </row>
    <row r="24" ht="15">
      <c r="N24" s="371" t="s">
        <v>204</v>
      </c>
    </row>
    <row r="25" ht="15">
      <c r="N25" s="371" t="s">
        <v>204</v>
      </c>
    </row>
    <row r="26" ht="15">
      <c r="N26" s="371" t="s">
        <v>204</v>
      </c>
    </row>
    <row r="27" ht="15">
      <c r="N27" s="371" t="s">
        <v>204</v>
      </c>
    </row>
    <row r="28" ht="15">
      <c r="N28" s="371" t="s">
        <v>204</v>
      </c>
    </row>
    <row r="29" spans="1:14" ht="15">
      <c r="A29" s="694"/>
      <c r="B29" s="695"/>
      <c r="C29" s="695"/>
      <c r="D29" s="695"/>
      <c r="E29" s="695"/>
      <c r="F29" s="695"/>
      <c r="G29" s="695"/>
      <c r="H29" s="695"/>
      <c r="I29" s="695"/>
      <c r="J29" s="695"/>
      <c r="K29" s="695"/>
      <c r="L29" s="695"/>
      <c r="M29" s="696"/>
      <c r="N29" s="371" t="s">
        <v>273</v>
      </c>
    </row>
    <row r="31" ht="21" customHeight="1"/>
    <row r="32" ht="57.75" customHeight="1"/>
  </sheetData>
  <mergeCells count="2">
    <mergeCell ref="A29:M29"/>
    <mergeCell ref="A3:I4"/>
  </mergeCells>
  <printOptions horizontalCentered="1"/>
  <pageMargins left="0.75" right="0.75" top="1" bottom="1" header="0.5" footer="0.5"/>
  <pageSetup fitToHeight="1" fitToWidth="1" horizontalDpi="600" verticalDpi="600" orientation="landscape" scale="86" r:id="rId2"/>
  <headerFooter alignWithMargins="0">
    <oddFooter>&amp;C&amp;"Times New Roman,Regular"Exhibit A - Organizational Chart</oddFooter>
  </headerFooter>
  <drawing r:id="rId1"/>
</worksheet>
</file>

<file path=xl/worksheets/sheet10.xml><?xml version="1.0" encoding="utf-8"?>
<worksheet xmlns="http://schemas.openxmlformats.org/spreadsheetml/2006/main" xmlns:r="http://schemas.openxmlformats.org/officeDocument/2006/relationships">
  <sheetPr codeName="Sheet15">
    <pageSetUpPr fitToPage="1"/>
  </sheetPr>
  <dimension ref="A1:AQ52"/>
  <sheetViews>
    <sheetView zoomScale="75" zoomScaleNormal="75" zoomScaleSheetLayoutView="65" workbookViewId="0" topLeftCell="A1">
      <selection activeCell="C31" sqref="C31"/>
    </sheetView>
  </sheetViews>
  <sheetFormatPr defaultColWidth="8.88671875" defaultRowHeight="15"/>
  <cols>
    <col min="1" max="1" width="0.9921875" style="0" customWidth="1"/>
    <col min="2" max="2" width="60.88671875" style="0" customWidth="1"/>
    <col min="3" max="3" width="13.4453125" style="0" customWidth="1"/>
    <col min="4" max="4" width="15.77734375" style="0" customWidth="1"/>
    <col min="5" max="8" width="8.99609375" style="0" hidden="1" customWidth="1"/>
    <col min="9" max="9" width="6.21484375" style="0" customWidth="1"/>
    <col min="10" max="12" width="8.99609375" style="0" bestFit="1" customWidth="1"/>
    <col min="13" max="13" width="7.77734375" style="0" customWidth="1"/>
    <col min="14" max="14" width="8.99609375" style="0" bestFit="1" customWidth="1"/>
    <col min="15" max="15" width="6.21484375" style="0" customWidth="1"/>
    <col min="16" max="16" width="8.99609375" style="0" bestFit="1" customWidth="1"/>
    <col min="19" max="19" width="7.77734375" style="0" customWidth="1"/>
    <col min="21" max="21" width="6.21484375" style="0" customWidth="1"/>
    <col min="25" max="25" width="7.77734375" style="0" customWidth="1"/>
    <col min="27" max="27" width="6.99609375" style="0" customWidth="1"/>
    <col min="28" max="28" width="10.21484375" style="0" customWidth="1"/>
    <col min="29" max="29" width="0.671875" style="379" customWidth="1"/>
  </cols>
  <sheetData>
    <row r="1" spans="1:29" ht="30">
      <c r="A1" s="269" t="s">
        <v>279</v>
      </c>
      <c r="B1" s="270"/>
      <c r="C1" s="36"/>
      <c r="D1" s="36"/>
      <c r="E1" s="36"/>
      <c r="F1" s="36"/>
      <c r="G1" s="36"/>
      <c r="H1" s="36"/>
      <c r="I1" s="36"/>
      <c r="J1" s="36"/>
      <c r="K1" s="36"/>
      <c r="L1" s="36"/>
      <c r="M1" s="36"/>
      <c r="N1" s="36"/>
      <c r="O1" s="36"/>
      <c r="P1" s="36"/>
      <c r="Q1" s="36"/>
      <c r="R1" s="36"/>
      <c r="S1" s="36"/>
      <c r="T1" s="36"/>
      <c r="U1" s="36"/>
      <c r="V1" s="36"/>
      <c r="W1" s="36"/>
      <c r="X1" s="36"/>
      <c r="Y1" s="36"/>
      <c r="Z1" s="36"/>
      <c r="AA1" s="36"/>
      <c r="AB1" s="39"/>
      <c r="AC1" s="376" t="s">
        <v>204</v>
      </c>
    </row>
    <row r="2" spans="1:29" ht="12.75" customHeight="1">
      <c r="A2" s="41"/>
      <c r="B2" s="36"/>
      <c r="C2" s="36"/>
      <c r="D2" s="36"/>
      <c r="E2" s="36"/>
      <c r="F2" s="36"/>
      <c r="G2" s="36"/>
      <c r="H2" s="36"/>
      <c r="I2" s="36"/>
      <c r="J2" s="36"/>
      <c r="K2" s="36"/>
      <c r="L2" s="36"/>
      <c r="M2" s="36"/>
      <c r="N2" s="36"/>
      <c r="O2" s="36"/>
      <c r="P2" s="36"/>
      <c r="Q2" s="36"/>
      <c r="R2" s="36"/>
      <c r="S2" s="36"/>
      <c r="T2" s="36"/>
      <c r="U2" s="36"/>
      <c r="V2" s="36"/>
      <c r="W2" s="36"/>
      <c r="X2" s="36"/>
      <c r="Y2" s="36"/>
      <c r="Z2" s="36"/>
      <c r="AA2" s="36"/>
      <c r="AB2" s="39"/>
      <c r="AC2" s="376" t="s">
        <v>204</v>
      </c>
    </row>
    <row r="3" spans="1:29" ht="18.75">
      <c r="A3" s="35"/>
      <c r="B3" s="885" t="s">
        <v>214</v>
      </c>
      <c r="C3" s="885"/>
      <c r="D3" s="885"/>
      <c r="E3" s="885"/>
      <c r="F3" s="885"/>
      <c r="G3" s="885"/>
      <c r="H3" s="885"/>
      <c r="I3" s="885"/>
      <c r="J3" s="885"/>
      <c r="K3" s="37"/>
      <c r="L3" s="37"/>
      <c r="M3" s="37"/>
      <c r="N3" s="37"/>
      <c r="O3" s="37"/>
      <c r="P3" s="37"/>
      <c r="Q3" s="37"/>
      <c r="R3" s="37"/>
      <c r="S3" s="37"/>
      <c r="T3" s="37"/>
      <c r="U3" s="37"/>
      <c r="V3" s="37"/>
      <c r="W3" s="37"/>
      <c r="X3" s="37"/>
      <c r="Y3" s="37"/>
      <c r="Z3" s="37"/>
      <c r="AA3" s="37"/>
      <c r="AB3" s="271"/>
      <c r="AC3" s="376" t="s">
        <v>204</v>
      </c>
    </row>
    <row r="4" spans="1:29" ht="16.5">
      <c r="A4" s="96"/>
      <c r="B4" s="886" t="str">
        <f>+'B. Summary of Requirements '!A5</f>
        <v>Law Enforcement Wireless Communications</v>
      </c>
      <c r="C4" s="886"/>
      <c r="D4" s="886"/>
      <c r="E4" s="886"/>
      <c r="F4" s="886"/>
      <c r="G4" s="886"/>
      <c r="H4" s="886"/>
      <c r="I4" s="886"/>
      <c r="J4" s="886"/>
      <c r="K4" s="37"/>
      <c r="L4" s="37"/>
      <c r="M4" s="37"/>
      <c r="N4" s="37"/>
      <c r="O4" s="37"/>
      <c r="P4" s="37"/>
      <c r="Q4" s="37"/>
      <c r="R4" s="37"/>
      <c r="S4" s="37"/>
      <c r="T4" s="37"/>
      <c r="U4" s="37"/>
      <c r="V4" s="37"/>
      <c r="W4" s="37"/>
      <c r="X4" s="37"/>
      <c r="Y4" s="37"/>
      <c r="Z4" s="37"/>
      <c r="AA4" s="37"/>
      <c r="AB4" s="271"/>
      <c r="AC4" s="376" t="s">
        <v>204</v>
      </c>
    </row>
    <row r="5" spans="1:29" ht="16.5">
      <c r="A5" s="35"/>
      <c r="B5" s="886" t="str">
        <f>+'B. Summary of Requirements '!A6</f>
        <v>Salaries and Expenses</v>
      </c>
      <c r="C5" s="886"/>
      <c r="D5" s="886"/>
      <c r="E5" s="886"/>
      <c r="F5" s="886"/>
      <c r="G5" s="886"/>
      <c r="H5" s="886"/>
      <c r="I5" s="886"/>
      <c r="J5" s="886"/>
      <c r="K5" s="37"/>
      <c r="L5" s="37"/>
      <c r="M5" s="37"/>
      <c r="N5" s="37"/>
      <c r="O5" s="37"/>
      <c r="P5" s="37"/>
      <c r="Q5" s="37"/>
      <c r="R5" s="37"/>
      <c r="S5" s="37"/>
      <c r="T5" s="37"/>
      <c r="U5" s="37"/>
      <c r="V5" s="37"/>
      <c r="W5" s="37"/>
      <c r="X5" s="37"/>
      <c r="Y5" s="37"/>
      <c r="Z5" s="37"/>
      <c r="AA5" s="37"/>
      <c r="AB5" s="271"/>
      <c r="AC5" s="376" t="s">
        <v>204</v>
      </c>
    </row>
    <row r="6" spans="1:29" ht="15.75">
      <c r="A6" s="35"/>
      <c r="B6" s="883" t="s">
        <v>153</v>
      </c>
      <c r="C6" s="883"/>
      <c r="D6" s="883"/>
      <c r="E6" s="883"/>
      <c r="F6" s="883"/>
      <c r="G6" s="883"/>
      <c r="H6" s="883"/>
      <c r="I6" s="883"/>
      <c r="J6" s="883"/>
      <c r="K6" s="37"/>
      <c r="L6" s="37"/>
      <c r="M6" s="37"/>
      <c r="N6" s="37"/>
      <c r="O6" s="37"/>
      <c r="P6" s="37"/>
      <c r="Q6" s="37"/>
      <c r="R6" s="37"/>
      <c r="S6" s="37"/>
      <c r="T6" s="37"/>
      <c r="U6" s="37"/>
      <c r="V6" s="37"/>
      <c r="W6" s="37"/>
      <c r="X6" s="37"/>
      <c r="Y6" s="37"/>
      <c r="Z6" s="37"/>
      <c r="AA6" s="37"/>
      <c r="AB6" s="271"/>
      <c r="AC6" s="376" t="s">
        <v>204</v>
      </c>
    </row>
    <row r="7" spans="1:29" ht="15.75">
      <c r="A7" s="35"/>
      <c r="B7" s="37"/>
      <c r="C7" s="272"/>
      <c r="D7" s="271"/>
      <c r="E7" s="271"/>
      <c r="F7" s="271"/>
      <c r="G7" s="271"/>
      <c r="H7" s="271"/>
      <c r="I7" s="272"/>
      <c r="J7" s="271"/>
      <c r="K7" s="271"/>
      <c r="L7" s="271"/>
      <c r="M7" s="271"/>
      <c r="N7" s="271"/>
      <c r="O7" s="272"/>
      <c r="P7" s="271"/>
      <c r="Q7" s="271"/>
      <c r="R7" s="271"/>
      <c r="S7" s="271"/>
      <c r="T7" s="271"/>
      <c r="U7" s="272"/>
      <c r="V7" s="271"/>
      <c r="W7" s="271"/>
      <c r="X7" s="271"/>
      <c r="Y7" s="271"/>
      <c r="Z7" s="271"/>
      <c r="AA7" s="37"/>
      <c r="AB7" s="273"/>
      <c r="AC7" s="376" t="s">
        <v>204</v>
      </c>
    </row>
    <row r="8" spans="1:29" ht="36.75" customHeight="1">
      <c r="A8" s="35"/>
      <c r="B8" s="991" t="s">
        <v>152</v>
      </c>
      <c r="C8" s="994" t="s">
        <v>208</v>
      </c>
      <c r="D8" s="995"/>
      <c r="E8" s="995"/>
      <c r="F8" s="995"/>
      <c r="G8" s="995"/>
      <c r="H8" s="996"/>
      <c r="I8" s="994" t="s">
        <v>114</v>
      </c>
      <c r="J8" s="999"/>
      <c r="K8" s="376" t="s">
        <v>204</v>
      </c>
      <c r="AC8"/>
    </row>
    <row r="9" spans="1:29" ht="27" customHeight="1">
      <c r="A9" s="35"/>
      <c r="B9" s="992"/>
      <c r="C9" s="1002" t="s">
        <v>315</v>
      </c>
      <c r="D9" s="1003"/>
      <c r="E9" s="997"/>
      <c r="F9" s="997"/>
      <c r="G9" s="997"/>
      <c r="H9" s="998"/>
      <c r="I9" s="1000"/>
      <c r="J9" s="1001"/>
      <c r="K9" s="376" t="s">
        <v>204</v>
      </c>
      <c r="AC9"/>
    </row>
    <row r="10" spans="1:29" ht="16.5" thickBot="1">
      <c r="A10" s="35"/>
      <c r="B10" s="993"/>
      <c r="C10" s="171" t="s">
        <v>183</v>
      </c>
      <c r="D10" s="172" t="s">
        <v>151</v>
      </c>
      <c r="E10" s="274"/>
      <c r="F10" s="172"/>
      <c r="G10" s="274"/>
      <c r="H10" s="172"/>
      <c r="I10" s="171" t="s">
        <v>183</v>
      </c>
      <c r="J10" s="280" t="s">
        <v>151</v>
      </c>
      <c r="K10" s="376" t="s">
        <v>204</v>
      </c>
      <c r="AC10"/>
    </row>
    <row r="11" spans="1:29" ht="15.75">
      <c r="A11" s="35"/>
      <c r="B11" s="168" t="s">
        <v>74</v>
      </c>
      <c r="C11" s="484"/>
      <c r="D11" s="485"/>
      <c r="E11" s="486"/>
      <c r="F11" s="487"/>
      <c r="G11" s="486"/>
      <c r="H11" s="486"/>
      <c r="I11" s="488">
        <f aca="true" t="shared" si="0" ref="I11:I21">SUM(G11,E11,C11)</f>
        <v>0</v>
      </c>
      <c r="J11" s="489">
        <f aca="true" t="shared" si="1" ref="J11:J21">SUM(H11,F11,D11)</f>
        <v>0</v>
      </c>
      <c r="K11" s="376" t="s">
        <v>204</v>
      </c>
      <c r="AC11"/>
    </row>
    <row r="12" spans="1:29" ht="15.75">
      <c r="A12" s="35"/>
      <c r="B12" s="168" t="s">
        <v>75</v>
      </c>
      <c r="C12" s="484"/>
      <c r="D12" s="485"/>
      <c r="E12" s="486"/>
      <c r="F12" s="487"/>
      <c r="G12" s="486"/>
      <c r="H12" s="486"/>
      <c r="I12" s="488">
        <f t="shared" si="0"/>
        <v>0</v>
      </c>
      <c r="J12" s="489">
        <f t="shared" si="1"/>
        <v>0</v>
      </c>
      <c r="K12" s="376" t="s">
        <v>204</v>
      </c>
      <c r="AC12"/>
    </row>
    <row r="13" spans="1:29" ht="15.75">
      <c r="A13" s="35"/>
      <c r="B13" s="168" t="s">
        <v>76</v>
      </c>
      <c r="C13" s="484"/>
      <c r="D13" s="485"/>
      <c r="E13" s="486"/>
      <c r="F13" s="487"/>
      <c r="G13" s="486"/>
      <c r="H13" s="486"/>
      <c r="I13" s="488">
        <f t="shared" si="0"/>
        <v>0</v>
      </c>
      <c r="J13" s="489">
        <f t="shared" si="1"/>
        <v>0</v>
      </c>
      <c r="K13" s="376" t="s">
        <v>204</v>
      </c>
      <c r="AC13"/>
    </row>
    <row r="14" spans="1:29" ht="15.75">
      <c r="A14" s="35"/>
      <c r="B14" s="168" t="s">
        <v>77</v>
      </c>
      <c r="C14" s="484"/>
      <c r="D14" s="485"/>
      <c r="E14" s="486"/>
      <c r="F14" s="487"/>
      <c r="G14" s="486"/>
      <c r="H14" s="486"/>
      <c r="I14" s="488">
        <f t="shared" si="0"/>
        <v>0</v>
      </c>
      <c r="J14" s="489">
        <f t="shared" si="1"/>
        <v>0</v>
      </c>
      <c r="K14" s="376" t="s">
        <v>204</v>
      </c>
      <c r="AC14"/>
    </row>
    <row r="15" spans="1:29" ht="15.75">
      <c r="A15" s="35"/>
      <c r="B15" s="168" t="s">
        <v>78</v>
      </c>
      <c r="C15" s="484"/>
      <c r="D15" s="485"/>
      <c r="E15" s="486"/>
      <c r="F15" s="487"/>
      <c r="G15" s="486"/>
      <c r="H15" s="486"/>
      <c r="I15" s="488">
        <f t="shared" si="0"/>
        <v>0</v>
      </c>
      <c r="J15" s="489">
        <f t="shared" si="1"/>
        <v>0</v>
      </c>
      <c r="K15" s="376" t="s">
        <v>204</v>
      </c>
      <c r="AC15"/>
    </row>
    <row r="16" spans="1:29" ht="15.75">
      <c r="A16" s="35"/>
      <c r="B16" s="168" t="s">
        <v>79</v>
      </c>
      <c r="C16" s="484"/>
      <c r="D16" s="485"/>
      <c r="E16" s="486"/>
      <c r="F16" s="487"/>
      <c r="G16" s="486"/>
      <c r="H16" s="486"/>
      <c r="I16" s="488">
        <f t="shared" si="0"/>
        <v>0</v>
      </c>
      <c r="J16" s="489">
        <f t="shared" si="1"/>
        <v>0</v>
      </c>
      <c r="K16" s="376" t="s">
        <v>204</v>
      </c>
      <c r="AC16"/>
    </row>
    <row r="17" spans="1:29" ht="15.75">
      <c r="A17" s="35"/>
      <c r="B17" s="168" t="s">
        <v>80</v>
      </c>
      <c r="C17" s="484"/>
      <c r="D17" s="485"/>
      <c r="E17" s="486"/>
      <c r="F17" s="487"/>
      <c r="G17" s="486"/>
      <c r="H17" s="486"/>
      <c r="I17" s="488">
        <f t="shared" si="0"/>
        <v>0</v>
      </c>
      <c r="J17" s="489">
        <f t="shared" si="1"/>
        <v>0</v>
      </c>
      <c r="K17" s="376" t="s">
        <v>204</v>
      </c>
      <c r="AC17"/>
    </row>
    <row r="18" spans="1:29" ht="15.75">
      <c r="A18" s="35"/>
      <c r="B18" s="168" t="s">
        <v>81</v>
      </c>
      <c r="C18" s="484"/>
      <c r="D18" s="485"/>
      <c r="E18" s="486"/>
      <c r="F18" s="487"/>
      <c r="G18" s="486"/>
      <c r="H18" s="486"/>
      <c r="I18" s="488">
        <f t="shared" si="0"/>
        <v>0</v>
      </c>
      <c r="J18" s="489">
        <f t="shared" si="1"/>
        <v>0</v>
      </c>
      <c r="K18" s="376" t="s">
        <v>204</v>
      </c>
      <c r="AC18"/>
    </row>
    <row r="19" spans="1:29" ht="15.75">
      <c r="A19" s="35"/>
      <c r="B19" s="168" t="s">
        <v>82</v>
      </c>
      <c r="C19" s="484"/>
      <c r="D19" s="485"/>
      <c r="E19" s="486"/>
      <c r="F19" s="487"/>
      <c r="G19" s="486"/>
      <c r="H19" s="486"/>
      <c r="I19" s="488">
        <f t="shared" si="0"/>
        <v>0</v>
      </c>
      <c r="J19" s="489">
        <f t="shared" si="1"/>
        <v>0</v>
      </c>
      <c r="K19" s="376" t="s">
        <v>204</v>
      </c>
      <c r="AC19"/>
    </row>
    <row r="20" spans="1:29" ht="15.75">
      <c r="A20" s="35"/>
      <c r="B20" s="168" t="s">
        <v>83</v>
      </c>
      <c r="C20" s="484"/>
      <c r="D20" s="485"/>
      <c r="E20" s="486"/>
      <c r="F20" s="487"/>
      <c r="G20" s="486"/>
      <c r="H20" s="486"/>
      <c r="I20" s="488">
        <f t="shared" si="0"/>
        <v>0</v>
      </c>
      <c r="J20" s="489">
        <f t="shared" si="1"/>
        <v>0</v>
      </c>
      <c r="K20" s="376" t="s">
        <v>204</v>
      </c>
      <c r="AC20"/>
    </row>
    <row r="21" spans="1:29" ht="15.75">
      <c r="A21" s="35"/>
      <c r="B21" s="170" t="s">
        <v>84</v>
      </c>
      <c r="C21" s="491"/>
      <c r="D21" s="492"/>
      <c r="E21" s="486"/>
      <c r="F21" s="487"/>
      <c r="G21" s="486"/>
      <c r="H21" s="486"/>
      <c r="I21" s="488">
        <f t="shared" si="0"/>
        <v>0</v>
      </c>
      <c r="J21" s="489">
        <f t="shared" si="1"/>
        <v>0</v>
      </c>
      <c r="K21" s="376" t="s">
        <v>204</v>
      </c>
      <c r="AC21"/>
    </row>
    <row r="22" spans="1:29" ht="15.75">
      <c r="A22" s="35"/>
      <c r="B22" s="97"/>
      <c r="C22" s="493"/>
      <c r="D22" s="494"/>
      <c r="E22" s="495"/>
      <c r="F22" s="494"/>
      <c r="G22" s="495"/>
      <c r="H22" s="495"/>
      <c r="I22" s="493"/>
      <c r="J22" s="496"/>
      <c r="K22" s="376" t="s">
        <v>204</v>
      </c>
      <c r="AC22"/>
    </row>
    <row r="23" spans="1:29" ht="15.75">
      <c r="A23" s="35"/>
      <c r="B23" s="168" t="s">
        <v>215</v>
      </c>
      <c r="C23" s="484">
        <f>SUM(C11:C21)</f>
        <v>0</v>
      </c>
      <c r="D23" s="485">
        <f aca="true" t="shared" si="2" ref="D23:J23">SUM(D11:D21)</f>
        <v>0</v>
      </c>
      <c r="E23" s="484">
        <f t="shared" si="2"/>
        <v>0</v>
      </c>
      <c r="F23" s="485">
        <f t="shared" si="2"/>
        <v>0</v>
      </c>
      <c r="G23" s="484">
        <f t="shared" si="2"/>
        <v>0</v>
      </c>
      <c r="H23" s="485">
        <f t="shared" si="2"/>
        <v>0</v>
      </c>
      <c r="I23" s="484">
        <f t="shared" si="2"/>
        <v>0</v>
      </c>
      <c r="J23" s="489">
        <f t="shared" si="2"/>
        <v>0</v>
      </c>
      <c r="K23" s="376" t="s">
        <v>204</v>
      </c>
      <c r="AC23"/>
    </row>
    <row r="24" spans="1:29" ht="15.75">
      <c r="A24" s="35"/>
      <c r="B24" s="169" t="s">
        <v>216</v>
      </c>
      <c r="C24" s="484">
        <f aca="true" t="shared" si="3" ref="C24:H24">+C23/-2</f>
        <v>0</v>
      </c>
      <c r="D24" s="485">
        <f t="shared" si="3"/>
        <v>0</v>
      </c>
      <c r="E24" s="484">
        <f t="shared" si="3"/>
        <v>0</v>
      </c>
      <c r="F24" s="485">
        <f t="shared" si="3"/>
        <v>0</v>
      </c>
      <c r="G24" s="484">
        <f t="shared" si="3"/>
        <v>0</v>
      </c>
      <c r="H24" s="485">
        <f t="shared" si="3"/>
        <v>0</v>
      </c>
      <c r="I24" s="484">
        <f>SUM(C24:H24,G24,E24)</f>
        <v>0</v>
      </c>
      <c r="J24" s="489">
        <f>SUM(D24:H24,H24,F24)</f>
        <v>0</v>
      </c>
      <c r="K24" s="376" t="s">
        <v>204</v>
      </c>
      <c r="AC24"/>
    </row>
    <row r="25" spans="1:29" ht="15.75">
      <c r="A25" s="35"/>
      <c r="B25" s="170" t="s">
        <v>217</v>
      </c>
      <c r="C25" s="497"/>
      <c r="D25" s="492">
        <v>66.44</v>
      </c>
      <c r="E25" s="497"/>
      <c r="F25" s="492"/>
      <c r="G25" s="497"/>
      <c r="H25" s="492"/>
      <c r="I25" s="497">
        <f>SUM(C25:H25,G25,E25)</f>
        <v>66.44</v>
      </c>
      <c r="J25" s="498">
        <f>SUM(D25:H25,H25,F25)</f>
        <v>66.44</v>
      </c>
      <c r="K25" s="376" t="s">
        <v>204</v>
      </c>
      <c r="AC25"/>
    </row>
    <row r="26" spans="1:29" ht="15.75">
      <c r="A26" s="35"/>
      <c r="B26" s="97"/>
      <c r="C26" s="648"/>
      <c r="D26" s="494"/>
      <c r="E26" s="499"/>
      <c r="F26" s="494"/>
      <c r="G26" s="499"/>
      <c r="H26" s="494"/>
      <c r="I26" s="499"/>
      <c r="J26" s="500"/>
      <c r="K26" s="376" t="s">
        <v>204</v>
      </c>
      <c r="AC26"/>
    </row>
    <row r="27" spans="1:29" ht="15.75">
      <c r="A27" s="35"/>
      <c r="B27" s="335"/>
      <c r="C27" s="649"/>
      <c r="D27" s="501"/>
      <c r="E27" s="499"/>
      <c r="F27" s="501"/>
      <c r="G27" s="499"/>
      <c r="H27" s="501"/>
      <c r="I27" s="499"/>
      <c r="J27" s="502"/>
      <c r="K27" s="376" t="s">
        <v>204</v>
      </c>
      <c r="AC27"/>
    </row>
    <row r="28" spans="1:29" ht="15.75">
      <c r="A28" s="35"/>
      <c r="B28" s="647" t="s">
        <v>218</v>
      </c>
      <c r="C28" s="514">
        <f>SUM(C23:C25)</f>
        <v>0</v>
      </c>
      <c r="D28" s="504">
        <f aca="true" t="shared" si="4" ref="D28:J28">SUM(D23:D25)</f>
        <v>66.44</v>
      </c>
      <c r="E28" s="503">
        <f t="shared" si="4"/>
        <v>0</v>
      </c>
      <c r="F28" s="504">
        <f t="shared" si="4"/>
        <v>0</v>
      </c>
      <c r="G28" s="503">
        <f t="shared" si="4"/>
        <v>0</v>
      </c>
      <c r="H28" s="504">
        <f t="shared" si="4"/>
        <v>0</v>
      </c>
      <c r="I28" s="503">
        <f t="shared" si="4"/>
        <v>66.44</v>
      </c>
      <c r="J28" s="505">
        <f t="shared" si="4"/>
        <v>66.44</v>
      </c>
      <c r="K28" s="376" t="s">
        <v>204</v>
      </c>
      <c r="AC28"/>
    </row>
    <row r="29" spans="1:29" ht="15.75">
      <c r="A29" s="35"/>
      <c r="B29" s="97"/>
      <c r="C29" s="491"/>
      <c r="D29" s="506"/>
      <c r="E29" s="507"/>
      <c r="F29" s="501"/>
      <c r="G29" s="507"/>
      <c r="H29" s="507"/>
      <c r="I29" s="491"/>
      <c r="J29" s="508"/>
      <c r="K29" s="376" t="s">
        <v>204</v>
      </c>
      <c r="AC29"/>
    </row>
    <row r="30" spans="1:29" ht="15.75">
      <c r="A30" s="35"/>
      <c r="B30" s="168" t="s">
        <v>85</v>
      </c>
      <c r="C30" s="484"/>
      <c r="D30" s="509">
        <v>5</v>
      </c>
      <c r="E30" s="486"/>
      <c r="F30" s="487"/>
      <c r="G30" s="486"/>
      <c r="H30" s="486"/>
      <c r="I30" s="484">
        <f aca="true" t="shared" si="5" ref="I30:I42">SUM(G30,E30,C30)</f>
        <v>0</v>
      </c>
      <c r="J30" s="490">
        <f aca="true" t="shared" si="6" ref="J30:J42">SUM(H30,F30,D30)</f>
        <v>5</v>
      </c>
      <c r="K30" s="376" t="s">
        <v>204</v>
      </c>
      <c r="AC30"/>
    </row>
    <row r="31" spans="1:29" ht="15.75">
      <c r="A31" s="35"/>
      <c r="B31" s="168" t="s">
        <v>90</v>
      </c>
      <c r="C31" s="484"/>
      <c r="D31" s="485">
        <v>0</v>
      </c>
      <c r="E31" s="486"/>
      <c r="F31" s="487"/>
      <c r="G31" s="486"/>
      <c r="H31" s="486"/>
      <c r="I31" s="484">
        <f t="shared" si="5"/>
        <v>0</v>
      </c>
      <c r="J31" s="490">
        <f t="shared" si="6"/>
        <v>0</v>
      </c>
      <c r="K31" s="376" t="s">
        <v>204</v>
      </c>
      <c r="AC31"/>
    </row>
    <row r="32" spans="1:29" ht="15.75">
      <c r="A32" s="35"/>
      <c r="B32" s="168" t="s">
        <v>86</v>
      </c>
      <c r="C32" s="484"/>
      <c r="D32" s="485">
        <v>0</v>
      </c>
      <c r="E32" s="486"/>
      <c r="F32" s="487"/>
      <c r="G32" s="486"/>
      <c r="H32" s="486"/>
      <c r="I32" s="484">
        <f t="shared" si="5"/>
        <v>0</v>
      </c>
      <c r="J32" s="490">
        <f t="shared" si="6"/>
        <v>0</v>
      </c>
      <c r="K32" s="376" t="s">
        <v>204</v>
      </c>
      <c r="AC32"/>
    </row>
    <row r="33" spans="1:29" ht="15.75">
      <c r="A33" s="35"/>
      <c r="B33" s="168" t="s">
        <v>91</v>
      </c>
      <c r="C33" s="484"/>
      <c r="D33" s="485">
        <v>8</v>
      </c>
      <c r="E33" s="486"/>
      <c r="F33" s="487"/>
      <c r="G33" s="486"/>
      <c r="H33" s="486"/>
      <c r="I33" s="484">
        <f t="shared" si="5"/>
        <v>0</v>
      </c>
      <c r="J33" s="490">
        <f t="shared" si="6"/>
        <v>8</v>
      </c>
      <c r="K33" s="376" t="s">
        <v>204</v>
      </c>
      <c r="AC33"/>
    </row>
    <row r="34" spans="1:29" ht="15.75">
      <c r="A34" s="35"/>
      <c r="B34" s="168" t="s">
        <v>92</v>
      </c>
      <c r="C34" s="484"/>
      <c r="D34" s="485">
        <v>0</v>
      </c>
      <c r="E34" s="486"/>
      <c r="F34" s="487"/>
      <c r="G34" s="486"/>
      <c r="H34" s="486"/>
      <c r="I34" s="484">
        <f t="shared" si="5"/>
        <v>0</v>
      </c>
      <c r="J34" s="490">
        <f t="shared" si="6"/>
        <v>0</v>
      </c>
      <c r="K34" s="376" t="s">
        <v>204</v>
      </c>
      <c r="AC34"/>
    </row>
    <row r="35" spans="1:29" ht="15.75">
      <c r="A35" s="35"/>
      <c r="B35" s="168" t="s">
        <v>87</v>
      </c>
      <c r="C35" s="484"/>
      <c r="D35" s="485">
        <v>0</v>
      </c>
      <c r="E35" s="486"/>
      <c r="F35" s="487"/>
      <c r="G35" s="486"/>
      <c r="H35" s="486"/>
      <c r="I35" s="484">
        <f t="shared" si="5"/>
        <v>0</v>
      </c>
      <c r="J35" s="490">
        <f t="shared" si="6"/>
        <v>0</v>
      </c>
      <c r="K35" s="376" t="s">
        <v>204</v>
      </c>
      <c r="AC35"/>
    </row>
    <row r="36" spans="1:29" ht="15.75">
      <c r="A36" s="35"/>
      <c r="B36" s="168" t="s">
        <v>93</v>
      </c>
      <c r="C36" s="484"/>
      <c r="D36" s="485">
        <v>9875</v>
      </c>
      <c r="E36" s="486"/>
      <c r="F36" s="487"/>
      <c r="G36" s="486"/>
      <c r="H36" s="486"/>
      <c r="I36" s="484">
        <f t="shared" si="5"/>
        <v>0</v>
      </c>
      <c r="J36" s="490">
        <f t="shared" si="6"/>
        <v>9875</v>
      </c>
      <c r="K36" s="376" t="s">
        <v>204</v>
      </c>
      <c r="AC36"/>
    </row>
    <row r="37" spans="1:29" ht="15.75">
      <c r="A37" s="35"/>
      <c r="B37" s="168" t="s">
        <v>94</v>
      </c>
      <c r="C37" s="484"/>
      <c r="D37" s="485">
        <v>0</v>
      </c>
      <c r="E37" s="486"/>
      <c r="F37" s="487"/>
      <c r="G37" s="486"/>
      <c r="H37" s="486"/>
      <c r="I37" s="484">
        <f t="shared" si="5"/>
        <v>0</v>
      </c>
      <c r="J37" s="490">
        <f t="shared" si="6"/>
        <v>0</v>
      </c>
      <c r="K37" s="376" t="s">
        <v>204</v>
      </c>
      <c r="AC37"/>
    </row>
    <row r="38" spans="1:29" ht="15.75">
      <c r="A38" s="35"/>
      <c r="B38" s="168" t="s">
        <v>89</v>
      </c>
      <c r="C38" s="484"/>
      <c r="D38" s="485">
        <v>21964</v>
      </c>
      <c r="E38" s="486"/>
      <c r="F38" s="487"/>
      <c r="G38" s="486"/>
      <c r="H38" s="486"/>
      <c r="I38" s="484">
        <f t="shared" si="5"/>
        <v>0</v>
      </c>
      <c r="J38" s="490">
        <f t="shared" si="6"/>
        <v>21964</v>
      </c>
      <c r="K38" s="376" t="s">
        <v>204</v>
      </c>
      <c r="AC38"/>
    </row>
    <row r="39" spans="1:29" ht="15.75">
      <c r="A39" s="35"/>
      <c r="B39" s="168" t="s">
        <v>95</v>
      </c>
      <c r="C39" s="484"/>
      <c r="D39" s="485">
        <v>0</v>
      </c>
      <c r="E39" s="486"/>
      <c r="F39" s="487"/>
      <c r="G39" s="486"/>
      <c r="H39" s="486"/>
      <c r="I39" s="484">
        <f t="shared" si="5"/>
        <v>0</v>
      </c>
      <c r="J39" s="490">
        <f t="shared" si="6"/>
        <v>0</v>
      </c>
      <c r="K39" s="376" t="s">
        <v>204</v>
      </c>
      <c r="AC39"/>
    </row>
    <row r="40" spans="1:29" ht="15.75">
      <c r="A40" s="35"/>
      <c r="B40" s="168" t="s">
        <v>97</v>
      </c>
      <c r="C40" s="484"/>
      <c r="D40" s="485">
        <v>0</v>
      </c>
      <c r="E40" s="486"/>
      <c r="F40" s="487"/>
      <c r="G40" s="486"/>
      <c r="H40" s="486"/>
      <c r="I40" s="484">
        <f t="shared" si="5"/>
        <v>0</v>
      </c>
      <c r="J40" s="490">
        <f t="shared" si="6"/>
        <v>0</v>
      </c>
      <c r="K40" s="376" t="s">
        <v>204</v>
      </c>
      <c r="AC40"/>
    </row>
    <row r="41" spans="1:29" ht="15.75">
      <c r="A41" s="35"/>
      <c r="B41" s="168" t="s">
        <v>96</v>
      </c>
      <c r="C41" s="484"/>
      <c r="D41" s="485">
        <v>0</v>
      </c>
      <c r="E41" s="486"/>
      <c r="F41" s="487"/>
      <c r="G41" s="486"/>
      <c r="H41" s="486"/>
      <c r="I41" s="484">
        <f t="shared" si="5"/>
        <v>0</v>
      </c>
      <c r="J41" s="490">
        <f t="shared" si="6"/>
        <v>0</v>
      </c>
      <c r="K41" s="376" t="s">
        <v>204</v>
      </c>
      <c r="AC41"/>
    </row>
    <row r="42" spans="1:29" ht="15.75">
      <c r="A42" s="35"/>
      <c r="B42" s="170" t="s">
        <v>88</v>
      </c>
      <c r="C42" s="497"/>
      <c r="D42" s="656">
        <v>15473</v>
      </c>
      <c r="E42" s="657"/>
      <c r="F42" s="658"/>
      <c r="G42" s="657"/>
      <c r="H42" s="657"/>
      <c r="I42" s="497">
        <f t="shared" si="5"/>
        <v>0</v>
      </c>
      <c r="J42" s="659">
        <f t="shared" si="6"/>
        <v>15473</v>
      </c>
      <c r="K42" s="376" t="s">
        <v>204</v>
      </c>
      <c r="AC42"/>
    </row>
    <row r="43" spans="1:29" ht="16.5" thickBot="1">
      <c r="A43" s="35"/>
      <c r="B43" s="277" t="s">
        <v>311</v>
      </c>
      <c r="C43" s="367">
        <f aca="true" t="shared" si="7" ref="C43:H43">SUM(C28:C42)</f>
        <v>0</v>
      </c>
      <c r="D43" s="278">
        <f t="shared" si="7"/>
        <v>47391.44</v>
      </c>
      <c r="E43" s="368">
        <f t="shared" si="7"/>
        <v>0</v>
      </c>
      <c r="F43" s="278">
        <f t="shared" si="7"/>
        <v>0</v>
      </c>
      <c r="G43" s="368">
        <f t="shared" si="7"/>
        <v>0</v>
      </c>
      <c r="H43" s="279">
        <f t="shared" si="7"/>
        <v>0</v>
      </c>
      <c r="I43" s="510">
        <f>SUM(I30:I42)</f>
        <v>0</v>
      </c>
      <c r="J43" s="278">
        <f>SUM(J28:J42)</f>
        <v>47391.44</v>
      </c>
      <c r="K43" s="376" t="s">
        <v>273</v>
      </c>
      <c r="AC43"/>
    </row>
    <row r="44" spans="1:43" ht="15.75">
      <c r="A44" s="35"/>
      <c r="B44" s="983" t="s">
        <v>273</v>
      </c>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5"/>
      <c r="AC44" s="377"/>
      <c r="AD44" s="38"/>
      <c r="AE44" s="38"/>
      <c r="AF44" s="38"/>
      <c r="AG44" s="38"/>
      <c r="AH44" s="38"/>
      <c r="AI44" s="38"/>
      <c r="AJ44" s="38"/>
      <c r="AK44" s="38"/>
      <c r="AL44" s="38"/>
      <c r="AM44" s="38"/>
      <c r="AN44" s="38"/>
      <c r="AO44" s="38"/>
      <c r="AP44" s="38"/>
      <c r="AQ44" s="38"/>
    </row>
    <row r="45" spans="1:43" ht="15.75">
      <c r="A45" s="3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78"/>
      <c r="AD45" s="40"/>
      <c r="AE45" s="40"/>
      <c r="AF45" s="40"/>
      <c r="AG45" s="40"/>
      <c r="AH45" s="40"/>
      <c r="AI45" s="40"/>
      <c r="AJ45" s="40"/>
      <c r="AK45" s="40"/>
      <c r="AL45" s="40"/>
      <c r="AM45" s="40"/>
      <c r="AN45" s="40"/>
      <c r="AO45" s="40"/>
      <c r="AP45" s="40"/>
      <c r="AQ45" s="40"/>
    </row>
    <row r="47" spans="2:28" ht="18.75">
      <c r="B47" s="986"/>
      <c r="C47" s="987"/>
      <c r="D47" s="987"/>
      <c r="E47" s="987"/>
      <c r="F47" s="987"/>
      <c r="G47" s="987"/>
      <c r="H47" s="987"/>
      <c r="I47" s="988"/>
      <c r="J47" s="289"/>
      <c r="K47" s="289"/>
      <c r="L47" s="289"/>
      <c r="M47" s="289"/>
      <c r="N47" s="289"/>
      <c r="O47" s="289"/>
      <c r="P47" s="289"/>
      <c r="Q47" s="289"/>
      <c r="R47" s="289"/>
      <c r="S47" s="289"/>
      <c r="T47" s="289"/>
      <c r="U47" s="289"/>
      <c r="V47" s="289"/>
      <c r="W47" s="289"/>
      <c r="X47" s="289"/>
      <c r="Y47" s="289"/>
      <c r="Z47" s="289"/>
      <c r="AA47" s="289"/>
      <c r="AB47" s="289"/>
    </row>
    <row r="48" spans="2:28" ht="18.75">
      <c r="B48" s="636"/>
      <c r="C48" s="637"/>
      <c r="D48" s="637"/>
      <c r="E48" s="637"/>
      <c r="F48" s="637"/>
      <c r="G48" s="637"/>
      <c r="H48" s="637"/>
      <c r="I48" s="637"/>
      <c r="J48" s="289"/>
      <c r="K48" s="289"/>
      <c r="L48" s="289"/>
      <c r="M48" s="289"/>
      <c r="N48" s="289"/>
      <c r="O48" s="289"/>
      <c r="P48" s="289"/>
      <c r="Q48" s="289"/>
      <c r="R48" s="289"/>
      <c r="S48" s="289"/>
      <c r="T48" s="289"/>
      <c r="U48" s="289"/>
      <c r="V48" s="289"/>
      <c r="W48" s="289"/>
      <c r="X48" s="289"/>
      <c r="Y48" s="289"/>
      <c r="Z48" s="289"/>
      <c r="AA48" s="289"/>
      <c r="AB48" s="289"/>
    </row>
    <row r="49" spans="2:28" ht="141.75" customHeight="1">
      <c r="B49" s="989"/>
      <c r="C49" s="990"/>
      <c r="D49" s="990"/>
      <c r="E49" s="990"/>
      <c r="F49" s="990"/>
      <c r="G49" s="990"/>
      <c r="H49" s="990"/>
      <c r="I49" s="990"/>
      <c r="J49" s="290"/>
      <c r="K49" s="290"/>
      <c r="L49" s="290"/>
      <c r="M49" s="290"/>
      <c r="N49" s="290"/>
      <c r="O49" s="290"/>
      <c r="P49" s="290"/>
      <c r="Q49" s="290"/>
      <c r="R49" s="290"/>
      <c r="S49" s="290"/>
      <c r="T49" s="290"/>
      <c r="U49" s="290"/>
      <c r="V49" s="290"/>
      <c r="W49" s="290"/>
      <c r="X49" s="290"/>
      <c r="Y49" s="290"/>
      <c r="Z49" s="290"/>
      <c r="AA49" s="290"/>
      <c r="AB49" s="291"/>
    </row>
    <row r="52" ht="15">
      <c r="AB52" s="357"/>
    </row>
  </sheetData>
  <mergeCells count="13">
    <mergeCell ref="B3:J3"/>
    <mergeCell ref="B4:J4"/>
    <mergeCell ref="B5:J5"/>
    <mergeCell ref="B6:J6"/>
    <mergeCell ref="B44:AB44"/>
    <mergeCell ref="B47:I47"/>
    <mergeCell ref="B49:I49"/>
    <mergeCell ref="B8:B10"/>
    <mergeCell ref="C8:H8"/>
    <mergeCell ref="G9:H9"/>
    <mergeCell ref="I8:J9"/>
    <mergeCell ref="C9:D9"/>
    <mergeCell ref="E9:F9"/>
  </mergeCells>
  <printOptions horizontalCentered="1"/>
  <pageMargins left="0.75" right="0.75" top="0.5" bottom="0.5" header="0.5" footer="0.5"/>
  <pageSetup fitToHeight="1" fitToWidth="1" horizontalDpi="600" verticalDpi="600" orientation="landscape" scale="70" r:id="rId1"/>
  <headerFooter alignWithMargins="0">
    <oddFooter>&amp;C&amp;"Times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K44"/>
  <sheetViews>
    <sheetView showGridLines="0" showOutlineSymbols="0" zoomScale="75" zoomScaleNormal="75" workbookViewId="0" topLeftCell="B1">
      <pane xSplit="1" ySplit="11" topLeftCell="C12" activePane="bottomRight" state="frozen"/>
      <selection pane="topLeft" activeCell="C31" sqref="C31"/>
      <selection pane="topRight" activeCell="C31" sqref="C31"/>
      <selection pane="bottomLeft" activeCell="C31" sqref="C31"/>
      <selection pane="bottomRight" activeCell="C31" sqref="C31"/>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375" customWidth="1"/>
    <col min="12" max="16384" width="9.6640625" style="11" customWidth="1"/>
  </cols>
  <sheetData>
    <row r="1" spans="1:11" ht="20.25">
      <c r="A1" s="41" t="s">
        <v>130</v>
      </c>
      <c r="B1" s="1020" t="s">
        <v>140</v>
      </c>
      <c r="C1" s="938"/>
      <c r="D1" s="938"/>
      <c r="E1" s="938"/>
      <c r="F1" s="938"/>
      <c r="G1" s="938"/>
      <c r="H1" s="938"/>
      <c r="I1" s="938"/>
      <c r="J1" s="938"/>
      <c r="K1" s="374" t="s">
        <v>204</v>
      </c>
    </row>
    <row r="2" spans="1:11" ht="20.25">
      <c r="A2" s="41"/>
      <c r="B2" s="166"/>
      <c r="C2" s="27"/>
      <c r="D2" s="27"/>
      <c r="E2" s="27"/>
      <c r="F2" s="27"/>
      <c r="G2" s="27"/>
      <c r="H2" s="27"/>
      <c r="I2" s="27"/>
      <c r="J2" s="27"/>
      <c r="K2" s="374" t="s">
        <v>204</v>
      </c>
    </row>
    <row r="3" spans="1:11" ht="20.25">
      <c r="A3" s="41"/>
      <c r="B3" s="27"/>
      <c r="C3" s="27"/>
      <c r="D3" s="27"/>
      <c r="E3" s="27"/>
      <c r="F3" s="27"/>
      <c r="G3" s="27"/>
      <c r="H3" s="27"/>
      <c r="I3" s="27"/>
      <c r="J3" s="27"/>
      <c r="K3" s="374" t="s">
        <v>204</v>
      </c>
    </row>
    <row r="4" spans="1:11" ht="20.25">
      <c r="A4" s="41"/>
      <c r="B4" s="1019" t="s">
        <v>197</v>
      </c>
      <c r="C4" s="764"/>
      <c r="D4" s="764"/>
      <c r="E4" s="764"/>
      <c r="F4" s="764"/>
      <c r="G4" s="764"/>
      <c r="H4" s="764"/>
      <c r="I4" s="764"/>
      <c r="J4" s="764"/>
      <c r="K4" s="374" t="s">
        <v>204</v>
      </c>
    </row>
    <row r="5" spans="1:11" ht="18.75">
      <c r="A5" s="12" t="s">
        <v>197</v>
      </c>
      <c r="B5" s="1018" t="str">
        <f>+'B. Summary of Requirements '!A5</f>
        <v>Law Enforcement Wireless Communications</v>
      </c>
      <c r="C5" s="766"/>
      <c r="D5" s="766"/>
      <c r="E5" s="766"/>
      <c r="F5" s="766"/>
      <c r="G5" s="766"/>
      <c r="H5" s="766"/>
      <c r="I5" s="766"/>
      <c r="J5" s="766"/>
      <c r="K5" s="374" t="s">
        <v>204</v>
      </c>
    </row>
    <row r="6" spans="1:11" ht="18.75">
      <c r="A6" s="14" t="e">
        <f>+#REF!</f>
        <v>#REF!</v>
      </c>
      <c r="B6" s="1018" t="str">
        <f>+'B. Summary of Requirements '!A6</f>
        <v>Salaries and Expenses</v>
      </c>
      <c r="C6" s="764"/>
      <c r="D6" s="764"/>
      <c r="E6" s="764"/>
      <c r="F6" s="764"/>
      <c r="G6" s="764"/>
      <c r="H6" s="764"/>
      <c r="I6" s="764"/>
      <c r="J6" s="764"/>
      <c r="K6" s="374" t="s">
        <v>204</v>
      </c>
    </row>
    <row r="7" spans="1:11" ht="15.75">
      <c r="A7" s="15"/>
      <c r="B7" s="29"/>
      <c r="C7" s="29"/>
      <c r="D7" s="29"/>
      <c r="E7" s="29"/>
      <c r="F7" s="29"/>
      <c r="G7" s="29"/>
      <c r="H7" s="29"/>
      <c r="I7" s="29"/>
      <c r="J7" s="29"/>
      <c r="K7" s="374" t="s">
        <v>204</v>
      </c>
    </row>
    <row r="8" spans="1:11" ht="16.5" thickBot="1">
      <c r="A8" s="27"/>
      <c r="B8" s="27" t="s">
        <v>184</v>
      </c>
      <c r="C8" s="27"/>
      <c r="D8" s="27"/>
      <c r="E8" s="27"/>
      <c r="F8" s="27"/>
      <c r="G8" s="27"/>
      <c r="H8" s="27"/>
      <c r="I8" s="27"/>
      <c r="J8" s="27"/>
      <c r="K8" s="374" t="s">
        <v>204</v>
      </c>
    </row>
    <row r="9" spans="1:11" ht="15.75">
      <c r="A9" s="159"/>
      <c r="B9" s="1014" t="s">
        <v>49</v>
      </c>
      <c r="C9" s="1007" t="s">
        <v>178</v>
      </c>
      <c r="D9" s="1008"/>
      <c r="E9" s="1007" t="s">
        <v>144</v>
      </c>
      <c r="F9" s="1011"/>
      <c r="G9" s="1007" t="s">
        <v>310</v>
      </c>
      <c r="H9" s="1011"/>
      <c r="I9" s="1007" t="s">
        <v>39</v>
      </c>
      <c r="J9" s="1011"/>
      <c r="K9" s="374" t="s">
        <v>204</v>
      </c>
    </row>
    <row r="10" spans="1:11" ht="15.75">
      <c r="A10" s="157"/>
      <c r="B10" s="1015"/>
      <c r="C10" s="1009"/>
      <c r="D10" s="1010"/>
      <c r="E10" s="1012"/>
      <c r="F10" s="1013"/>
      <c r="G10" s="1012"/>
      <c r="H10" s="1013"/>
      <c r="I10" s="1012"/>
      <c r="J10" s="1013"/>
      <c r="K10" s="374" t="s">
        <v>204</v>
      </c>
    </row>
    <row r="11" spans="1:11" ht="16.5" thickBot="1">
      <c r="A11" s="160"/>
      <c r="B11" s="1016"/>
      <c r="C11" s="162" t="s">
        <v>183</v>
      </c>
      <c r="D11" s="161" t="s">
        <v>185</v>
      </c>
      <c r="E11" s="162" t="s">
        <v>183</v>
      </c>
      <c r="F11" s="161" t="s">
        <v>185</v>
      </c>
      <c r="G11" s="162" t="s">
        <v>183</v>
      </c>
      <c r="H11" s="161" t="s">
        <v>185</v>
      </c>
      <c r="I11" s="162" t="s">
        <v>183</v>
      </c>
      <c r="J11" s="163" t="s">
        <v>185</v>
      </c>
      <c r="K11" s="374" t="s">
        <v>204</v>
      </c>
    </row>
    <row r="12" spans="1:11" ht="15.75" hidden="1">
      <c r="A12" s="157"/>
      <c r="B12" s="164" t="s">
        <v>50</v>
      </c>
      <c r="C12" s="157"/>
      <c r="D12" s="94"/>
      <c r="E12" s="157"/>
      <c r="F12" s="94"/>
      <c r="G12" s="157"/>
      <c r="H12" s="94"/>
      <c r="I12" s="157">
        <f aca="true" t="shared" si="0" ref="I12:I31">G12-E12</f>
        <v>0</v>
      </c>
      <c r="J12" s="95"/>
      <c r="K12" s="374" t="s">
        <v>204</v>
      </c>
    </row>
    <row r="13" spans="1:11" ht="15.75" hidden="1">
      <c r="A13" s="157"/>
      <c r="B13" s="164" t="s">
        <v>51</v>
      </c>
      <c r="C13" s="157"/>
      <c r="D13" s="94"/>
      <c r="E13" s="157"/>
      <c r="F13" s="94"/>
      <c r="G13" s="157"/>
      <c r="H13" s="94"/>
      <c r="I13" s="157">
        <f t="shared" si="0"/>
        <v>0</v>
      </c>
      <c r="J13" s="95"/>
      <c r="K13" s="374" t="s">
        <v>204</v>
      </c>
    </row>
    <row r="14" spans="1:11" ht="15.75" hidden="1">
      <c r="A14" s="157"/>
      <c r="B14" s="164" t="s">
        <v>52</v>
      </c>
      <c r="C14" s="157"/>
      <c r="D14" s="94"/>
      <c r="E14" s="157"/>
      <c r="F14" s="94"/>
      <c r="G14" s="157"/>
      <c r="H14" s="94"/>
      <c r="I14" s="157">
        <f t="shared" si="0"/>
        <v>0</v>
      </c>
      <c r="J14" s="95"/>
      <c r="K14" s="374" t="s">
        <v>204</v>
      </c>
    </row>
    <row r="15" spans="1:11" ht="15.75" hidden="1">
      <c r="A15" s="157"/>
      <c r="B15" s="164" t="s">
        <v>98</v>
      </c>
      <c r="C15" s="157"/>
      <c r="D15" s="94"/>
      <c r="E15" s="157"/>
      <c r="F15" s="94"/>
      <c r="G15" s="157"/>
      <c r="H15" s="94"/>
      <c r="I15" s="157">
        <f t="shared" si="0"/>
        <v>0</v>
      </c>
      <c r="J15" s="95"/>
      <c r="K15" s="374" t="s">
        <v>204</v>
      </c>
    </row>
    <row r="16" spans="1:11" ht="15.75">
      <c r="A16" s="157"/>
      <c r="B16" s="275" t="s">
        <v>141</v>
      </c>
      <c r="C16" s="511"/>
      <c r="D16" s="512"/>
      <c r="E16" s="511"/>
      <c r="F16" s="512"/>
      <c r="G16" s="511"/>
      <c r="H16" s="512"/>
      <c r="I16" s="511">
        <f t="shared" si="0"/>
        <v>0</v>
      </c>
      <c r="J16" s="513"/>
      <c r="K16" s="374" t="s">
        <v>204</v>
      </c>
    </row>
    <row r="17" spans="1:11" ht="15.75">
      <c r="A17" s="157"/>
      <c r="B17" s="167" t="s">
        <v>33</v>
      </c>
      <c r="C17" s="511">
        <v>12</v>
      </c>
      <c r="D17" s="512"/>
      <c r="E17" s="511">
        <v>12</v>
      </c>
      <c r="F17" s="512"/>
      <c r="G17" s="511">
        <v>12</v>
      </c>
      <c r="H17" s="512"/>
      <c r="I17" s="511">
        <f t="shared" si="0"/>
        <v>0</v>
      </c>
      <c r="J17" s="513"/>
      <c r="K17" s="374" t="s">
        <v>204</v>
      </c>
    </row>
    <row r="18" spans="1:11" ht="15.75">
      <c r="A18" s="157"/>
      <c r="B18" s="167" t="s">
        <v>32</v>
      </c>
      <c r="C18" s="511">
        <v>5</v>
      </c>
      <c r="D18" s="512"/>
      <c r="E18" s="511">
        <v>5</v>
      </c>
      <c r="F18" s="512"/>
      <c r="G18" s="511">
        <v>5</v>
      </c>
      <c r="H18" s="512"/>
      <c r="I18" s="511">
        <f t="shared" si="0"/>
        <v>0</v>
      </c>
      <c r="J18" s="513"/>
      <c r="K18" s="374" t="s">
        <v>204</v>
      </c>
    </row>
    <row r="19" spans="1:11" ht="15.75">
      <c r="A19" s="157"/>
      <c r="B19" s="167" t="s">
        <v>31</v>
      </c>
      <c r="C19" s="511"/>
      <c r="D19" s="512"/>
      <c r="E19" s="511"/>
      <c r="F19" s="512"/>
      <c r="G19" s="511"/>
      <c r="H19" s="512"/>
      <c r="I19" s="511">
        <f t="shared" si="0"/>
        <v>0</v>
      </c>
      <c r="J19" s="513"/>
      <c r="K19" s="374" t="s">
        <v>204</v>
      </c>
    </row>
    <row r="20" spans="1:11" ht="15.75">
      <c r="A20" s="157"/>
      <c r="B20" s="167" t="s">
        <v>30</v>
      </c>
      <c r="C20" s="511">
        <v>1</v>
      </c>
      <c r="D20" s="512"/>
      <c r="E20" s="511">
        <v>1</v>
      </c>
      <c r="F20" s="512"/>
      <c r="G20" s="511">
        <v>1</v>
      </c>
      <c r="H20" s="512"/>
      <c r="I20" s="511">
        <f t="shared" si="0"/>
        <v>0</v>
      </c>
      <c r="J20" s="513"/>
      <c r="K20" s="374" t="s">
        <v>204</v>
      </c>
    </row>
    <row r="21" spans="1:11" ht="15.75">
      <c r="A21" s="157"/>
      <c r="B21" s="167" t="s">
        <v>29</v>
      </c>
      <c r="C21" s="511"/>
      <c r="D21" s="512"/>
      <c r="E21" s="511"/>
      <c r="F21" s="512"/>
      <c r="G21" s="511"/>
      <c r="H21" s="512"/>
      <c r="I21" s="511">
        <f t="shared" si="0"/>
        <v>0</v>
      </c>
      <c r="J21" s="513"/>
      <c r="K21" s="374" t="s">
        <v>204</v>
      </c>
    </row>
    <row r="22" spans="1:11" ht="15.75">
      <c r="A22" s="157"/>
      <c r="B22" s="167" t="s">
        <v>28</v>
      </c>
      <c r="C22" s="511"/>
      <c r="D22" s="512"/>
      <c r="E22" s="511"/>
      <c r="F22" s="512"/>
      <c r="G22" s="511"/>
      <c r="H22" s="512"/>
      <c r="I22" s="511">
        <f t="shared" si="0"/>
        <v>0</v>
      </c>
      <c r="J22" s="513"/>
      <c r="K22" s="374" t="s">
        <v>204</v>
      </c>
    </row>
    <row r="23" spans="1:11" ht="15.75">
      <c r="A23" s="157"/>
      <c r="B23" s="167" t="s">
        <v>27</v>
      </c>
      <c r="C23" s="511">
        <v>1</v>
      </c>
      <c r="D23" s="512"/>
      <c r="E23" s="511">
        <v>1</v>
      </c>
      <c r="F23" s="512"/>
      <c r="G23" s="511">
        <v>1</v>
      </c>
      <c r="H23" s="512"/>
      <c r="I23" s="511">
        <f t="shared" si="0"/>
        <v>0</v>
      </c>
      <c r="J23" s="513"/>
      <c r="K23" s="374" t="s">
        <v>204</v>
      </c>
    </row>
    <row r="24" spans="1:11" ht="15.75">
      <c r="A24" s="157"/>
      <c r="B24" s="167" t="s">
        <v>26</v>
      </c>
      <c r="C24" s="511"/>
      <c r="D24" s="512"/>
      <c r="E24" s="511"/>
      <c r="F24" s="512"/>
      <c r="G24" s="511"/>
      <c r="H24" s="512"/>
      <c r="I24" s="511">
        <f t="shared" si="0"/>
        <v>0</v>
      </c>
      <c r="J24" s="513"/>
      <c r="K24" s="374" t="s">
        <v>204</v>
      </c>
    </row>
    <row r="25" spans="1:11" ht="15.75">
      <c r="A25" s="157"/>
      <c r="B25" s="167" t="s">
        <v>25</v>
      </c>
      <c r="C25" s="511"/>
      <c r="D25" s="512"/>
      <c r="E25" s="511"/>
      <c r="F25" s="512"/>
      <c r="G25" s="511"/>
      <c r="H25" s="512"/>
      <c r="I25" s="511">
        <f t="shared" si="0"/>
        <v>0</v>
      </c>
      <c r="J25" s="513"/>
      <c r="K25" s="374" t="s">
        <v>204</v>
      </c>
    </row>
    <row r="26" spans="1:11" ht="15.75">
      <c r="A26" s="157"/>
      <c r="B26" s="167" t="s">
        <v>24</v>
      </c>
      <c r="C26" s="511"/>
      <c r="D26" s="512"/>
      <c r="E26" s="511"/>
      <c r="F26" s="512"/>
      <c r="G26" s="511"/>
      <c r="H26" s="512"/>
      <c r="I26" s="511">
        <f t="shared" si="0"/>
        <v>0</v>
      </c>
      <c r="J26" s="513"/>
      <c r="K26" s="374" t="s">
        <v>204</v>
      </c>
    </row>
    <row r="27" spans="1:11" ht="15.75">
      <c r="A27" s="157"/>
      <c r="B27" s="167" t="s">
        <v>23</v>
      </c>
      <c r="C27" s="511"/>
      <c r="D27" s="512"/>
      <c r="E27" s="511"/>
      <c r="F27" s="512"/>
      <c r="G27" s="511"/>
      <c r="H27" s="512"/>
      <c r="I27" s="511">
        <f t="shared" si="0"/>
        <v>0</v>
      </c>
      <c r="J27" s="513"/>
      <c r="K27" s="374" t="s">
        <v>204</v>
      </c>
    </row>
    <row r="28" spans="1:11" ht="15.75">
      <c r="A28" s="157"/>
      <c r="B28" s="167" t="s">
        <v>22</v>
      </c>
      <c r="C28" s="568"/>
      <c r="D28" s="512"/>
      <c r="E28" s="511"/>
      <c r="F28" s="512"/>
      <c r="G28" s="511"/>
      <c r="H28" s="512"/>
      <c r="I28" s="511">
        <f t="shared" si="0"/>
        <v>0</v>
      </c>
      <c r="J28" s="513"/>
      <c r="K28" s="374" t="s">
        <v>204</v>
      </c>
    </row>
    <row r="29" spans="1:11" ht="15.75">
      <c r="A29" s="157"/>
      <c r="B29" s="167" t="s">
        <v>21</v>
      </c>
      <c r="C29" s="568"/>
      <c r="D29" s="512"/>
      <c r="E29" s="511"/>
      <c r="F29" s="512"/>
      <c r="G29" s="511"/>
      <c r="H29" s="512"/>
      <c r="I29" s="511">
        <f t="shared" si="0"/>
        <v>0</v>
      </c>
      <c r="J29" s="513"/>
      <c r="K29" s="374" t="s">
        <v>204</v>
      </c>
    </row>
    <row r="30" spans="1:11" ht="15.75">
      <c r="A30" s="157"/>
      <c r="B30" s="167" t="s">
        <v>20</v>
      </c>
      <c r="C30" s="511"/>
      <c r="D30" s="512"/>
      <c r="E30" s="511"/>
      <c r="F30" s="512"/>
      <c r="G30" s="511"/>
      <c r="H30" s="512"/>
      <c r="I30" s="511">
        <f t="shared" si="0"/>
        <v>0</v>
      </c>
      <c r="J30" s="513"/>
      <c r="K30" s="374" t="s">
        <v>204</v>
      </c>
    </row>
    <row r="31" spans="1:11" ht="15.75">
      <c r="A31" s="157"/>
      <c r="B31" s="165" t="s">
        <v>19</v>
      </c>
      <c r="C31" s="514"/>
      <c r="D31" s="515"/>
      <c r="E31" s="514"/>
      <c r="F31" s="515"/>
      <c r="G31" s="514"/>
      <c r="H31" s="515"/>
      <c r="I31" s="514">
        <f t="shared" si="0"/>
        <v>0</v>
      </c>
      <c r="J31" s="516"/>
      <c r="K31" s="374" t="s">
        <v>204</v>
      </c>
    </row>
    <row r="32" spans="1:11" ht="15.75">
      <c r="A32" s="157"/>
      <c r="B32" s="193" t="s">
        <v>73</v>
      </c>
      <c r="C32" s="517">
        <f>SUM(C16:C31)</f>
        <v>19</v>
      </c>
      <c r="D32" s="518"/>
      <c r="E32" s="517">
        <f>SUM(E16:E31)</f>
        <v>19</v>
      </c>
      <c r="F32" s="518"/>
      <c r="G32" s="517">
        <f>SUM(G16:G31)</f>
        <v>19</v>
      </c>
      <c r="H32" s="518"/>
      <c r="I32" s="517">
        <f>SUM(I16:I31)</f>
        <v>0</v>
      </c>
      <c r="J32" s="519"/>
      <c r="K32" s="374" t="s">
        <v>204</v>
      </c>
    </row>
    <row r="33" spans="1:11" ht="15.75">
      <c r="A33" s="157"/>
      <c r="B33" s="194" t="s">
        <v>262</v>
      </c>
      <c r="C33" s="520"/>
      <c r="D33" s="521"/>
      <c r="E33" s="520"/>
      <c r="F33" s="349">
        <f>D33*1.031</f>
        <v>0</v>
      </c>
      <c r="G33" s="526"/>
      <c r="H33" s="349">
        <f>F33*1.022</f>
        <v>0</v>
      </c>
      <c r="I33" s="520"/>
      <c r="J33" s="527"/>
      <c r="K33" s="374" t="s">
        <v>204</v>
      </c>
    </row>
    <row r="34" spans="1:11" ht="15.75">
      <c r="A34" s="157"/>
      <c r="B34" s="194" t="s">
        <v>99</v>
      </c>
      <c r="C34" s="522"/>
      <c r="D34" s="521">
        <v>115379</v>
      </c>
      <c r="E34" s="520"/>
      <c r="F34" s="349">
        <f>D34*1.031</f>
        <v>118955.749</v>
      </c>
      <c r="G34" s="526"/>
      <c r="H34" s="349">
        <f>F34*1.022</f>
        <v>121572.775478</v>
      </c>
      <c r="I34" s="520"/>
      <c r="J34" s="527"/>
      <c r="K34" s="374" t="s">
        <v>204</v>
      </c>
    </row>
    <row r="35" spans="1:11" ht="16.5" thickBot="1">
      <c r="A35" s="158"/>
      <c r="B35" s="276" t="s">
        <v>100</v>
      </c>
      <c r="C35" s="523"/>
      <c r="D35" s="524">
        <v>14.26</v>
      </c>
      <c r="E35" s="525"/>
      <c r="F35" s="524">
        <v>14.26</v>
      </c>
      <c r="G35" s="525"/>
      <c r="H35" s="524">
        <v>14.26</v>
      </c>
      <c r="I35" s="525"/>
      <c r="J35" s="528"/>
      <c r="K35" s="374" t="s">
        <v>273</v>
      </c>
    </row>
    <row r="36" spans="1:11" ht="15.75">
      <c r="A36" s="27"/>
      <c r="B36" s="1017"/>
      <c r="C36" s="779"/>
      <c r="D36" s="779"/>
      <c r="E36" s="779"/>
      <c r="F36" s="779"/>
      <c r="G36" s="779"/>
      <c r="H36" s="779"/>
      <c r="I36" s="779"/>
      <c r="J36" s="779"/>
      <c r="K36" s="779"/>
    </row>
    <row r="37" spans="2:10" ht="15.75">
      <c r="B37" s="27"/>
      <c r="C37" s="27"/>
      <c r="D37" s="27"/>
      <c r="E37" s="27"/>
      <c r="F37" s="27"/>
      <c r="G37" s="27"/>
      <c r="H37" s="27"/>
      <c r="I37" s="27"/>
      <c r="J37" s="27"/>
    </row>
    <row r="38" spans="2:9" ht="20.25">
      <c r="B38" s="638"/>
      <c r="C38" s="639"/>
      <c r="D38" s="639"/>
      <c r="E38" s="639"/>
      <c r="F38" s="639"/>
      <c r="G38" s="639"/>
      <c r="H38" s="639"/>
      <c r="I38" s="639"/>
    </row>
    <row r="39" spans="2:9" ht="20.25">
      <c r="B39" s="638"/>
      <c r="C39" s="639"/>
      <c r="D39" s="639"/>
      <c r="E39" s="639"/>
      <c r="F39" s="639"/>
      <c r="G39" s="639"/>
      <c r="H39" s="639"/>
      <c r="I39" s="639"/>
    </row>
    <row r="40" spans="2:9" ht="101.25" customHeight="1">
      <c r="B40" s="1004"/>
      <c r="C40" s="1005"/>
      <c r="D40" s="1005"/>
      <c r="E40" s="1005"/>
      <c r="F40" s="1005"/>
      <c r="G40" s="1005"/>
      <c r="H40" s="1005"/>
      <c r="I40" s="1005"/>
    </row>
    <row r="41" spans="2:9" ht="15.75">
      <c r="B41" s="640"/>
      <c r="C41" s="619"/>
      <c r="D41" s="619"/>
      <c r="E41" s="619"/>
      <c r="F41" s="619"/>
      <c r="G41" s="619"/>
      <c r="H41" s="619"/>
      <c r="I41" s="619"/>
    </row>
    <row r="42" spans="2:9" ht="46.5" customHeight="1">
      <c r="B42" s="1006"/>
      <c r="C42" s="877"/>
      <c r="D42" s="877"/>
      <c r="E42" s="877"/>
      <c r="F42" s="877"/>
      <c r="G42" s="877"/>
      <c r="H42" s="877"/>
      <c r="I42" s="877"/>
    </row>
    <row r="44" ht="15.75">
      <c r="K44" s="374"/>
    </row>
  </sheetData>
  <mergeCells count="12">
    <mergeCell ref="B6:J6"/>
    <mergeCell ref="B5:J5"/>
    <mergeCell ref="B4:J4"/>
    <mergeCell ref="B1:J1"/>
    <mergeCell ref="B40:I40"/>
    <mergeCell ref="B42:I42"/>
    <mergeCell ref="C9:D10"/>
    <mergeCell ref="E9:F10"/>
    <mergeCell ref="G9:H10"/>
    <mergeCell ref="I9:J10"/>
    <mergeCell ref="B9:B11"/>
    <mergeCell ref="B36:K36"/>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P98"/>
  <sheetViews>
    <sheetView zoomScale="75" zoomScaleNormal="75" zoomScaleSheetLayoutView="50" workbookViewId="0" topLeftCell="A1">
      <pane xSplit="4" ySplit="9" topLeftCell="E10" activePane="bottomRight" state="frozen"/>
      <selection pane="topLeft" activeCell="C31" sqref="C31"/>
      <selection pane="topRight" activeCell="C31" sqref="C31"/>
      <selection pane="bottomLeft" activeCell="C31" sqref="C31"/>
      <selection pane="bottomRight" activeCell="A31" sqref="A31:D31"/>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99609375" style="3" bestFit="1" customWidth="1"/>
    <col min="6" max="6" width="10.10546875" style="3" customWidth="1"/>
    <col min="7" max="7" width="8.99609375" style="3" bestFit="1" customWidth="1"/>
    <col min="8" max="8" width="10.6640625" style="3" customWidth="1"/>
    <col min="9" max="9" width="8.99609375" style="3" bestFit="1" customWidth="1"/>
    <col min="10" max="10" width="10.5546875" style="3" bestFit="1" customWidth="1"/>
    <col min="11" max="11" width="8.99609375" style="3" bestFit="1" customWidth="1"/>
    <col min="12" max="12" width="10.3359375" style="3" customWidth="1"/>
    <col min="13" max="15" width="0" style="3" hidden="1" customWidth="1"/>
    <col min="16" max="16" width="0.9921875" style="373" customWidth="1"/>
    <col min="18" max="16384" width="8.88671875" style="3" customWidth="1"/>
  </cols>
  <sheetData>
    <row r="1" spans="1:16" ht="18.75" customHeight="1">
      <c r="A1" s="774" t="s">
        <v>139</v>
      </c>
      <c r="B1" s="674"/>
      <c r="C1" s="674"/>
      <c r="D1" s="674"/>
      <c r="E1" s="674"/>
      <c r="F1" s="674"/>
      <c r="G1" s="674"/>
      <c r="H1" s="674"/>
      <c r="I1" s="674"/>
      <c r="J1" s="674"/>
      <c r="K1" s="674"/>
      <c r="L1" s="977"/>
      <c r="P1" s="372" t="s">
        <v>204</v>
      </c>
    </row>
    <row r="2" spans="1:16" ht="18.75" customHeight="1">
      <c r="A2" s="924"/>
      <c r="B2" s="1044"/>
      <c r="C2" s="1044"/>
      <c r="D2" s="1044"/>
      <c r="E2" s="1044"/>
      <c r="F2" s="1044"/>
      <c r="G2" s="1044"/>
      <c r="H2" s="1044"/>
      <c r="I2" s="1044"/>
      <c r="J2" s="1044"/>
      <c r="K2" s="1044"/>
      <c r="L2" s="1045"/>
      <c r="P2" s="372" t="s">
        <v>204</v>
      </c>
    </row>
    <row r="3" spans="1:16" ht="18.75">
      <c r="A3" s="1046" t="s">
        <v>112</v>
      </c>
      <c r="B3" s="1047"/>
      <c r="C3" s="1047"/>
      <c r="D3" s="1047"/>
      <c r="E3" s="1047"/>
      <c r="F3" s="1047"/>
      <c r="G3" s="1047"/>
      <c r="H3" s="1047"/>
      <c r="I3" s="1047"/>
      <c r="J3" s="1047"/>
      <c r="K3" s="1047"/>
      <c r="L3" s="1048"/>
      <c r="P3" s="372" t="s">
        <v>204</v>
      </c>
    </row>
    <row r="4" spans="1:16" ht="16.5">
      <c r="A4" s="1049" t="str">
        <f>+'B. Summary of Requirements '!A5</f>
        <v>Law Enforcement Wireless Communications</v>
      </c>
      <c r="B4" s="674"/>
      <c r="C4" s="674"/>
      <c r="D4" s="674"/>
      <c r="E4" s="674"/>
      <c r="F4" s="674"/>
      <c r="G4" s="674"/>
      <c r="H4" s="674"/>
      <c r="I4" s="674"/>
      <c r="J4" s="674"/>
      <c r="K4" s="674"/>
      <c r="L4" s="977"/>
      <c r="P4" s="372" t="s">
        <v>204</v>
      </c>
    </row>
    <row r="5" spans="1:16" ht="16.5">
      <c r="A5" s="1049" t="str">
        <f>+'B. Summary of Requirements '!A6</f>
        <v>Salaries and Expenses</v>
      </c>
      <c r="B5" s="674"/>
      <c r="C5" s="674"/>
      <c r="D5" s="674"/>
      <c r="E5" s="674"/>
      <c r="F5" s="674"/>
      <c r="G5" s="674"/>
      <c r="H5" s="674"/>
      <c r="I5" s="674"/>
      <c r="J5" s="674"/>
      <c r="K5" s="674"/>
      <c r="L5" s="977"/>
      <c r="P5" s="372" t="s">
        <v>204</v>
      </c>
    </row>
    <row r="6" spans="1:16" ht="15.75">
      <c r="A6" s="1054" t="s">
        <v>153</v>
      </c>
      <c r="B6" s="674"/>
      <c r="C6" s="674"/>
      <c r="D6" s="674"/>
      <c r="E6" s="674"/>
      <c r="F6" s="674"/>
      <c r="G6" s="674"/>
      <c r="H6" s="674"/>
      <c r="I6" s="674"/>
      <c r="J6" s="674"/>
      <c r="K6" s="674"/>
      <c r="L6" s="977"/>
      <c r="P6" s="372" t="s">
        <v>204</v>
      </c>
    </row>
    <row r="7" spans="1:16" ht="11.25" customHeight="1">
      <c r="A7" s="47"/>
      <c r="B7" s="14"/>
      <c r="C7" s="30"/>
      <c r="D7" s="30"/>
      <c r="E7" s="30"/>
      <c r="F7" s="30"/>
      <c r="G7" s="30"/>
      <c r="H7" s="30"/>
      <c r="I7" s="30"/>
      <c r="J7" s="30"/>
      <c r="K7" s="4"/>
      <c r="L7" s="4"/>
      <c r="P7" s="372" t="s">
        <v>204</v>
      </c>
    </row>
    <row r="8" spans="1:16" ht="44.25" customHeight="1">
      <c r="A8" s="1050" t="s">
        <v>101</v>
      </c>
      <c r="B8" s="683"/>
      <c r="C8" s="683"/>
      <c r="D8" s="678"/>
      <c r="E8" s="1035" t="s">
        <v>209</v>
      </c>
      <c r="F8" s="1036"/>
      <c r="G8" s="1057" t="s">
        <v>144</v>
      </c>
      <c r="H8" s="1058"/>
      <c r="I8" s="1055" t="s">
        <v>310</v>
      </c>
      <c r="J8" s="1056"/>
      <c r="K8" s="1055" t="s">
        <v>39</v>
      </c>
      <c r="L8" s="815"/>
      <c r="M8" s="11"/>
      <c r="P8" s="372" t="s">
        <v>204</v>
      </c>
    </row>
    <row r="9" spans="1:16" ht="25.5" customHeight="1" thickBot="1">
      <c r="A9" s="676"/>
      <c r="B9" s="677"/>
      <c r="C9" s="677"/>
      <c r="D9" s="671"/>
      <c r="E9" s="152" t="s">
        <v>44</v>
      </c>
      <c r="F9" s="153" t="s">
        <v>185</v>
      </c>
      <c r="G9" s="152" t="s">
        <v>44</v>
      </c>
      <c r="H9" s="153" t="s">
        <v>185</v>
      </c>
      <c r="I9" s="152" t="s">
        <v>44</v>
      </c>
      <c r="J9" s="153" t="s">
        <v>185</v>
      </c>
      <c r="K9" s="152" t="s">
        <v>44</v>
      </c>
      <c r="L9" s="154" t="s">
        <v>185</v>
      </c>
      <c r="M9" s="11"/>
      <c r="P9" s="372" t="s">
        <v>204</v>
      </c>
    </row>
    <row r="10" spans="1:16" ht="15.75">
      <c r="A10" s="1051" t="s">
        <v>257</v>
      </c>
      <c r="B10" s="1052"/>
      <c r="C10" s="1052"/>
      <c r="D10" s="1053"/>
      <c r="E10" s="529">
        <v>18</v>
      </c>
      <c r="F10" s="530">
        <v>1449.0745599999998</v>
      </c>
      <c r="G10" s="529">
        <v>18</v>
      </c>
      <c r="H10" s="530">
        <v>2323.5</v>
      </c>
      <c r="I10" s="529">
        <v>18</v>
      </c>
      <c r="J10" s="530">
        <v>2388.5</v>
      </c>
      <c r="K10" s="529">
        <f>I10-G10</f>
        <v>0</v>
      </c>
      <c r="L10" s="479">
        <f>J10-H10</f>
        <v>65</v>
      </c>
      <c r="M10" s="11"/>
      <c r="P10" s="372" t="s">
        <v>204</v>
      </c>
    </row>
    <row r="11" spans="1:16" ht="15.75">
      <c r="A11" s="1021" t="s">
        <v>72</v>
      </c>
      <c r="B11" s="1022"/>
      <c r="C11" s="1022"/>
      <c r="D11" s="1023"/>
      <c r="E11" s="529">
        <v>1</v>
      </c>
      <c r="F11" s="530">
        <v>47.57808</v>
      </c>
      <c r="G11" s="529">
        <v>1</v>
      </c>
      <c r="H11" s="530">
        <v>48</v>
      </c>
      <c r="I11" s="529">
        <v>1</v>
      </c>
      <c r="J11" s="530">
        <v>49.44</v>
      </c>
      <c r="K11" s="529">
        <f>I11-G11</f>
        <v>0</v>
      </c>
      <c r="L11" s="479">
        <f>J11-H11</f>
        <v>1.4399999999999977</v>
      </c>
      <c r="M11" s="33" t="s">
        <v>42</v>
      </c>
      <c r="N11" s="3" t="s">
        <v>43</v>
      </c>
      <c r="P11" s="372" t="s">
        <v>204</v>
      </c>
    </row>
    <row r="12" spans="1:16" ht="15.75">
      <c r="A12" s="1021" t="s">
        <v>54</v>
      </c>
      <c r="B12" s="1022"/>
      <c r="C12" s="1022"/>
      <c r="D12" s="1023"/>
      <c r="E12" s="529">
        <f aca="true" t="shared" si="0" ref="E12:K12">+E13+E14</f>
        <v>0</v>
      </c>
      <c r="F12" s="530">
        <f>F13+F14</f>
        <v>15</v>
      </c>
      <c r="G12" s="529">
        <f t="shared" si="0"/>
        <v>0</v>
      </c>
      <c r="H12" s="530">
        <f t="shared" si="0"/>
        <v>10</v>
      </c>
      <c r="I12" s="529">
        <f t="shared" si="0"/>
        <v>0</v>
      </c>
      <c r="J12" s="530">
        <f t="shared" si="0"/>
        <v>10</v>
      </c>
      <c r="K12" s="529">
        <f t="shared" si="0"/>
        <v>0</v>
      </c>
      <c r="L12" s="479">
        <f>J12-H12</f>
        <v>0</v>
      </c>
      <c r="M12" s="11">
        <v>93</v>
      </c>
      <c r="P12" s="372" t="s">
        <v>204</v>
      </c>
    </row>
    <row r="13" spans="1:16" ht="15.75">
      <c r="A13" s="1040" t="s">
        <v>56</v>
      </c>
      <c r="B13" s="730"/>
      <c r="C13" s="730"/>
      <c r="D13" s="1038"/>
      <c r="E13" s="535"/>
      <c r="F13" s="536"/>
      <c r="G13" s="535"/>
      <c r="H13" s="536"/>
      <c r="I13" s="535"/>
      <c r="J13" s="536"/>
      <c r="K13" s="535">
        <f>I13-G13</f>
        <v>0</v>
      </c>
      <c r="L13" s="537">
        <f>J13-H13</f>
        <v>0</v>
      </c>
      <c r="M13" s="11"/>
      <c r="P13" s="372" t="s">
        <v>204</v>
      </c>
    </row>
    <row r="14" spans="1:16" ht="15.75">
      <c r="A14" s="1040" t="s">
        <v>55</v>
      </c>
      <c r="B14" s="730"/>
      <c r="C14" s="730"/>
      <c r="D14" s="1038"/>
      <c r="E14" s="535"/>
      <c r="F14" s="536">
        <v>15</v>
      </c>
      <c r="G14" s="535"/>
      <c r="H14" s="536">
        <v>10</v>
      </c>
      <c r="I14" s="535"/>
      <c r="J14" s="536">
        <v>10</v>
      </c>
      <c r="K14" s="535">
        <f>I14-G14</f>
        <v>0</v>
      </c>
      <c r="L14" s="537">
        <f>J14-H14</f>
        <v>0</v>
      </c>
      <c r="M14" s="11"/>
      <c r="P14" s="372" t="s">
        <v>204</v>
      </c>
    </row>
    <row r="15" spans="1:16" ht="15.75">
      <c r="A15" s="1041" t="s">
        <v>57</v>
      </c>
      <c r="B15" s="1042"/>
      <c r="C15" s="1042"/>
      <c r="D15" s="1043"/>
      <c r="E15" s="538"/>
      <c r="F15" s="530"/>
      <c r="G15" s="538"/>
      <c r="H15" s="530"/>
      <c r="I15" s="538"/>
      <c r="J15" s="539"/>
      <c r="K15" s="538">
        <f>I15-G15</f>
        <v>0</v>
      </c>
      <c r="L15" s="540">
        <f>J15-H15</f>
        <v>0</v>
      </c>
      <c r="M15" s="11"/>
      <c r="P15" s="372" t="s">
        <v>204</v>
      </c>
    </row>
    <row r="16" spans="1:16" ht="15.75">
      <c r="A16" s="1032" t="s">
        <v>258</v>
      </c>
      <c r="B16" s="666"/>
      <c r="C16" s="666"/>
      <c r="D16" s="667"/>
      <c r="E16" s="541">
        <f aca="true" t="shared" si="1" ref="E16:J16">+E10+E11+E12+E15</f>
        <v>19</v>
      </c>
      <c r="F16" s="542">
        <f t="shared" si="1"/>
        <v>1511.6526399999998</v>
      </c>
      <c r="G16" s="541">
        <f t="shared" si="1"/>
        <v>19</v>
      </c>
      <c r="H16" s="542">
        <f t="shared" si="1"/>
        <v>2381.5</v>
      </c>
      <c r="I16" s="541">
        <f t="shared" si="1"/>
        <v>19</v>
      </c>
      <c r="J16" s="542">
        <f t="shared" si="1"/>
        <v>2447.94</v>
      </c>
      <c r="K16" s="541">
        <f>SUM(K10:K15)</f>
        <v>0</v>
      </c>
      <c r="L16" s="543">
        <f>SUM(L10:L15)</f>
        <v>66.44</v>
      </c>
      <c r="M16" s="48">
        <f>697+630+957+2333</f>
        <v>4617</v>
      </c>
      <c r="N16" s="3">
        <f>2451-93</f>
        <v>2358</v>
      </c>
      <c r="O16" s="3">
        <f>+H16-J16</f>
        <v>-66.44000000000005</v>
      </c>
      <c r="P16" s="372" t="s">
        <v>204</v>
      </c>
    </row>
    <row r="17" spans="1:16" ht="15.75">
      <c r="A17" s="1021" t="s">
        <v>102</v>
      </c>
      <c r="B17" s="1022"/>
      <c r="C17" s="1022"/>
      <c r="D17" s="1023"/>
      <c r="E17" s="529"/>
      <c r="F17" s="530"/>
      <c r="G17" s="529"/>
      <c r="H17" s="530"/>
      <c r="I17" s="529"/>
      <c r="J17" s="530"/>
      <c r="K17" s="529"/>
      <c r="L17" s="479"/>
      <c r="M17" s="11"/>
      <c r="P17" s="372" t="s">
        <v>204</v>
      </c>
    </row>
    <row r="18" spans="1:16" ht="15.75">
      <c r="A18" s="1037" t="s">
        <v>59</v>
      </c>
      <c r="B18" s="730"/>
      <c r="C18" s="730"/>
      <c r="D18" s="1038"/>
      <c r="E18" s="529"/>
      <c r="F18" s="530">
        <v>385.24964</v>
      </c>
      <c r="G18" s="529"/>
      <c r="H18" s="530">
        <v>488</v>
      </c>
      <c r="I18" s="529"/>
      <c r="J18" s="530">
        <v>493</v>
      </c>
      <c r="K18" s="529"/>
      <c r="L18" s="479">
        <f>J18-H18</f>
        <v>5</v>
      </c>
      <c r="M18" s="11">
        <v>359</v>
      </c>
      <c r="N18" s="3">
        <f>1171+93</f>
        <v>1264</v>
      </c>
      <c r="O18" s="3">
        <f>+H18-J18</f>
        <v>-5</v>
      </c>
      <c r="P18" s="372" t="s">
        <v>204</v>
      </c>
    </row>
    <row r="19" spans="1:16" ht="15.75">
      <c r="A19" s="1037" t="s">
        <v>60</v>
      </c>
      <c r="B19" s="730"/>
      <c r="C19" s="730"/>
      <c r="D19" s="1038"/>
      <c r="E19" s="529"/>
      <c r="F19" s="530">
        <v>69.86774080000002</v>
      </c>
      <c r="G19" s="529"/>
      <c r="H19" s="530">
        <v>164.394386</v>
      </c>
      <c r="I19" s="529"/>
      <c r="J19" s="530">
        <v>164.394386</v>
      </c>
      <c r="K19" s="529"/>
      <c r="L19" s="479">
        <f>J19-H19</f>
        <v>0</v>
      </c>
      <c r="M19" s="11"/>
      <c r="N19" s="3">
        <v>110</v>
      </c>
      <c r="O19" s="3">
        <f>+H19-J19</f>
        <v>0</v>
      </c>
      <c r="P19" s="372" t="s">
        <v>204</v>
      </c>
    </row>
    <row r="20" spans="1:16" ht="15.75">
      <c r="A20" s="1037" t="s">
        <v>61</v>
      </c>
      <c r="B20" s="730"/>
      <c r="C20" s="730"/>
      <c r="D20" s="1038"/>
      <c r="E20" s="529"/>
      <c r="F20" s="530">
        <v>0</v>
      </c>
      <c r="G20" s="529"/>
      <c r="H20" s="530">
        <v>0</v>
      </c>
      <c r="I20" s="529"/>
      <c r="J20" s="530">
        <v>0</v>
      </c>
      <c r="K20" s="529"/>
      <c r="L20" s="479">
        <f>J20-H20</f>
        <v>0</v>
      </c>
      <c r="M20" s="11"/>
      <c r="N20" s="3">
        <v>0</v>
      </c>
      <c r="O20" s="3">
        <f>+H20-J20</f>
        <v>0</v>
      </c>
      <c r="P20" s="372" t="s">
        <v>204</v>
      </c>
    </row>
    <row r="21" spans="1:16" ht="15.75">
      <c r="A21" s="1037" t="s">
        <v>133</v>
      </c>
      <c r="B21" s="730"/>
      <c r="C21" s="730"/>
      <c r="D21" s="1038"/>
      <c r="E21" s="529"/>
      <c r="F21" s="530">
        <v>298.5476824</v>
      </c>
      <c r="G21" s="529"/>
      <c r="H21" s="530">
        <v>120.02596</v>
      </c>
      <c r="I21" s="529"/>
      <c r="J21" s="530">
        <v>128.02596</v>
      </c>
      <c r="K21" s="529"/>
      <c r="L21" s="479">
        <f>J21-H21</f>
        <v>8</v>
      </c>
      <c r="M21" s="11">
        <f>4220-576</f>
        <v>3644</v>
      </c>
      <c r="O21" s="3">
        <f>+H21-J21</f>
        <v>-8</v>
      </c>
      <c r="P21" s="372" t="s">
        <v>204</v>
      </c>
    </row>
    <row r="22" spans="1:16" ht="15.75">
      <c r="A22" s="1037" t="s">
        <v>15</v>
      </c>
      <c r="B22" s="730"/>
      <c r="C22" s="730"/>
      <c r="D22" s="1038"/>
      <c r="E22" s="529"/>
      <c r="F22" s="530">
        <v>465.6477408</v>
      </c>
      <c r="G22" s="529"/>
      <c r="H22" s="530">
        <v>686.6562784000001</v>
      </c>
      <c r="I22" s="529"/>
      <c r="J22" s="530">
        <v>686.6562784000001</v>
      </c>
      <c r="K22" s="529"/>
      <c r="L22" s="479"/>
      <c r="M22" s="11"/>
      <c r="P22" s="372" t="s">
        <v>204</v>
      </c>
    </row>
    <row r="23" spans="1:16" ht="15.75">
      <c r="A23" s="1037" t="s">
        <v>62</v>
      </c>
      <c r="B23" s="730"/>
      <c r="C23" s="730"/>
      <c r="D23" s="1038"/>
      <c r="E23" s="529"/>
      <c r="F23" s="530">
        <v>346.3777944</v>
      </c>
      <c r="G23" s="529"/>
      <c r="H23" s="530">
        <v>263.83871320000003</v>
      </c>
      <c r="I23" s="529"/>
      <c r="J23" s="530">
        <v>263.83871320000003</v>
      </c>
      <c r="K23" s="529"/>
      <c r="L23" s="479">
        <f aca="true" t="shared" si="2" ref="L23:L32">J23-H23</f>
        <v>0</v>
      </c>
      <c r="M23" s="11">
        <v>332</v>
      </c>
      <c r="N23" s="3">
        <v>175</v>
      </c>
      <c r="O23" s="3">
        <f>+H23-J23</f>
        <v>0</v>
      </c>
      <c r="P23" s="372" t="s">
        <v>204</v>
      </c>
    </row>
    <row r="24" spans="1:16" ht="15.75">
      <c r="A24" s="1037" t="s">
        <v>63</v>
      </c>
      <c r="B24" s="730"/>
      <c r="C24" s="730"/>
      <c r="D24" s="1038"/>
      <c r="E24" s="529"/>
      <c r="F24" s="530">
        <v>0.04368</v>
      </c>
      <c r="G24" s="529"/>
      <c r="H24" s="530">
        <v>0</v>
      </c>
      <c r="I24" s="529"/>
      <c r="J24" s="530">
        <v>0</v>
      </c>
      <c r="K24" s="529"/>
      <c r="L24" s="479">
        <f t="shared" si="2"/>
        <v>0</v>
      </c>
      <c r="M24" s="11"/>
      <c r="O24" s="3">
        <f>+H24-J24</f>
        <v>0</v>
      </c>
      <c r="P24" s="372" t="s">
        <v>204</v>
      </c>
    </row>
    <row r="25" spans="1:16" ht="15.75">
      <c r="A25" s="1037" t="s">
        <v>64</v>
      </c>
      <c r="B25" s="730"/>
      <c r="C25" s="730"/>
      <c r="D25" s="1038"/>
      <c r="E25" s="529"/>
      <c r="F25" s="530">
        <v>480.72999040000013</v>
      </c>
      <c r="G25" s="529"/>
      <c r="H25" s="530">
        <v>1572.3915960000002</v>
      </c>
      <c r="I25" s="529"/>
      <c r="J25" s="530">
        <v>11447.391596000001</v>
      </c>
      <c r="K25" s="529"/>
      <c r="L25" s="479">
        <f t="shared" si="2"/>
        <v>9875.000000000002</v>
      </c>
      <c r="M25" s="11"/>
      <c r="N25" s="3">
        <v>14918</v>
      </c>
      <c r="O25" s="3">
        <f>+H25-J25</f>
        <v>-9875.000000000002</v>
      </c>
      <c r="P25" s="372" t="s">
        <v>204</v>
      </c>
    </row>
    <row r="26" spans="1:16" ht="15.75">
      <c r="A26" s="1037" t="s">
        <v>65</v>
      </c>
      <c r="B26" s="730"/>
      <c r="C26" s="730"/>
      <c r="D26" s="1038"/>
      <c r="E26" s="529"/>
      <c r="F26" s="530">
        <v>3860.9075824</v>
      </c>
      <c r="G26" s="529"/>
      <c r="H26" s="530">
        <v>2854.024</v>
      </c>
      <c r="I26" s="529"/>
      <c r="J26" s="530">
        <v>2854.024</v>
      </c>
      <c r="K26" s="529"/>
      <c r="L26" s="479">
        <f t="shared" si="2"/>
        <v>0</v>
      </c>
      <c r="M26" s="11">
        <v>276</v>
      </c>
      <c r="N26" s="3">
        <v>14853</v>
      </c>
      <c r="O26" s="3">
        <f>+H26-J26</f>
        <v>0</v>
      </c>
      <c r="P26" s="372" t="s">
        <v>204</v>
      </c>
    </row>
    <row r="27" spans="1:16" ht="15.75">
      <c r="A27" s="1037" t="s">
        <v>201</v>
      </c>
      <c r="B27" s="1059"/>
      <c r="C27" s="1059"/>
      <c r="D27" s="1060"/>
      <c r="E27" s="529"/>
      <c r="F27" s="530">
        <v>61489.509919199976</v>
      </c>
      <c r="G27" s="529"/>
      <c r="H27" s="530">
        <v>58907.100165200005</v>
      </c>
      <c r="I27" s="529"/>
      <c r="J27" s="530">
        <v>80871.10016520001</v>
      </c>
      <c r="K27" s="529"/>
      <c r="L27" s="479">
        <f t="shared" si="2"/>
        <v>21964.000000000007</v>
      </c>
      <c r="M27" s="11"/>
      <c r="N27" s="3">
        <v>135</v>
      </c>
      <c r="O27" s="3">
        <f>+H27-J27</f>
        <v>-21964.000000000007</v>
      </c>
      <c r="P27" s="372" t="s">
        <v>204</v>
      </c>
    </row>
    <row r="28" spans="1:16" ht="15.75">
      <c r="A28" s="1037" t="s">
        <v>134</v>
      </c>
      <c r="B28" s="730"/>
      <c r="C28" s="730"/>
      <c r="D28" s="1038"/>
      <c r="E28" s="529"/>
      <c r="F28" s="530">
        <v>0</v>
      </c>
      <c r="G28" s="529"/>
      <c r="H28" s="530">
        <v>322</v>
      </c>
      <c r="I28" s="529"/>
      <c r="J28" s="530">
        <v>322</v>
      </c>
      <c r="K28" s="529"/>
      <c r="L28" s="479">
        <f t="shared" si="2"/>
        <v>0</v>
      </c>
      <c r="M28" s="11"/>
      <c r="P28" s="372" t="s">
        <v>204</v>
      </c>
    </row>
    <row r="29" spans="1:16" ht="15.75">
      <c r="A29" s="1037" t="s">
        <v>147</v>
      </c>
      <c r="B29" s="730"/>
      <c r="C29" s="730"/>
      <c r="D29" s="1038"/>
      <c r="E29" s="529"/>
      <c r="F29" s="530">
        <v>0</v>
      </c>
      <c r="G29" s="529"/>
      <c r="H29" s="530">
        <v>0</v>
      </c>
      <c r="I29" s="529"/>
      <c r="J29" s="530">
        <v>0</v>
      </c>
      <c r="K29" s="529"/>
      <c r="L29" s="479">
        <f t="shared" si="2"/>
        <v>0</v>
      </c>
      <c r="M29" s="11"/>
      <c r="O29" s="3">
        <f>+H29-J29</f>
        <v>0</v>
      </c>
      <c r="P29" s="372" t="s">
        <v>204</v>
      </c>
    </row>
    <row r="30" spans="1:16" ht="15.75">
      <c r="A30" s="1037" t="s">
        <v>148</v>
      </c>
      <c r="B30" s="730"/>
      <c r="C30" s="730"/>
      <c r="D30" s="1038"/>
      <c r="E30" s="529"/>
      <c r="F30" s="530">
        <v>10.5290768</v>
      </c>
      <c r="G30" s="529"/>
      <c r="H30" s="530">
        <v>1492.64388</v>
      </c>
      <c r="I30" s="529"/>
      <c r="J30" s="530">
        <v>1492.64388</v>
      </c>
      <c r="K30" s="529"/>
      <c r="L30" s="479">
        <f t="shared" si="2"/>
        <v>0</v>
      </c>
      <c r="M30" s="11"/>
      <c r="N30" s="3">
        <v>10</v>
      </c>
      <c r="O30" s="3">
        <f>+H30-J30</f>
        <v>0</v>
      </c>
      <c r="P30" s="372" t="s">
        <v>204</v>
      </c>
    </row>
    <row r="31" spans="1:16" ht="15.75">
      <c r="A31" s="1037" t="s">
        <v>66</v>
      </c>
      <c r="B31" s="730"/>
      <c r="C31" s="730"/>
      <c r="D31" s="1038"/>
      <c r="E31" s="529"/>
      <c r="F31" s="530">
        <v>29.113145599999996</v>
      </c>
      <c r="G31" s="529"/>
      <c r="H31" s="530">
        <v>10.66777</v>
      </c>
      <c r="I31" s="529"/>
      <c r="J31" s="530">
        <v>10.66777</v>
      </c>
      <c r="K31" s="529"/>
      <c r="L31" s="479">
        <f t="shared" si="2"/>
        <v>0</v>
      </c>
      <c r="M31" s="11"/>
      <c r="N31" s="3">
        <v>85</v>
      </c>
      <c r="O31" s="3">
        <f>+H31-J31</f>
        <v>0</v>
      </c>
      <c r="P31" s="372" t="s">
        <v>204</v>
      </c>
    </row>
    <row r="32" spans="1:16" ht="15.75">
      <c r="A32" s="1037" t="s">
        <v>67</v>
      </c>
      <c r="B32" s="730"/>
      <c r="C32" s="730"/>
      <c r="D32" s="1038"/>
      <c r="E32" s="529"/>
      <c r="F32" s="530">
        <v>20249.327276</v>
      </c>
      <c r="G32" s="529"/>
      <c r="H32" s="530">
        <v>4996.7132</v>
      </c>
      <c r="I32" s="529"/>
      <c r="J32" s="530">
        <v>20469.7132</v>
      </c>
      <c r="K32" s="529"/>
      <c r="L32" s="479">
        <f t="shared" si="2"/>
        <v>15472.999999999998</v>
      </c>
      <c r="M32" s="11"/>
      <c r="N32" s="3">
        <v>37758</v>
      </c>
      <c r="O32" s="3">
        <f>+H32-J32</f>
        <v>-15472.999999999998</v>
      </c>
      <c r="P32" s="372" t="s">
        <v>204</v>
      </c>
    </row>
    <row r="33" spans="1:16" ht="15.75">
      <c r="A33" s="1061" t="s">
        <v>68</v>
      </c>
      <c r="B33" s="1062"/>
      <c r="C33" s="1062"/>
      <c r="D33" s="890"/>
      <c r="E33" s="369"/>
      <c r="F33" s="192">
        <f>SUM(F16:F32)</f>
        <v>89197.50390879998</v>
      </c>
      <c r="G33" s="369"/>
      <c r="H33" s="192">
        <f>SUM(H16:H32)</f>
        <v>74259.95594880001</v>
      </c>
      <c r="I33" s="369"/>
      <c r="J33" s="192">
        <f>SUM(J16:J32)</f>
        <v>121651.39594880001</v>
      </c>
      <c r="K33" s="369"/>
      <c r="L33" s="191">
        <f>SUM(L16:L32)</f>
        <v>47391.44000000001</v>
      </c>
      <c r="M33" s="11">
        <f>SUM(M12:M32)</f>
        <v>9321</v>
      </c>
      <c r="N33" s="3">
        <f>SUM(N16:N32)</f>
        <v>71666</v>
      </c>
      <c r="O33" s="3">
        <f>+H33-J33</f>
        <v>-47391.44</v>
      </c>
      <c r="P33" s="372" t="s">
        <v>204</v>
      </c>
    </row>
    <row r="34" spans="1:16" ht="16.5" customHeight="1">
      <c r="A34" s="1063" t="s">
        <v>69</v>
      </c>
      <c r="B34" s="730"/>
      <c r="C34" s="730"/>
      <c r="D34" s="1038"/>
      <c r="E34" s="532"/>
      <c r="F34" s="533">
        <v>-18715</v>
      </c>
      <c r="G34" s="532"/>
      <c r="H34" s="533">
        <v>-6368</v>
      </c>
      <c r="I34" s="532"/>
      <c r="J34" s="533">
        <f>-H35</f>
        <v>0</v>
      </c>
      <c r="K34" s="532"/>
      <c r="L34" s="534"/>
      <c r="M34" s="11"/>
      <c r="P34" s="372" t="s">
        <v>204</v>
      </c>
    </row>
    <row r="35" spans="1:16" ht="15.75">
      <c r="A35" s="1063" t="s">
        <v>70</v>
      </c>
      <c r="B35" s="730"/>
      <c r="C35" s="730"/>
      <c r="D35" s="1038"/>
      <c r="E35" s="532"/>
      <c r="F35" s="533">
        <v>6368</v>
      </c>
      <c r="G35" s="532"/>
      <c r="H35" s="533"/>
      <c r="I35" s="532"/>
      <c r="J35" s="533"/>
      <c r="K35" s="532"/>
      <c r="L35" s="534"/>
      <c r="M35" s="11"/>
      <c r="P35" s="372" t="s">
        <v>204</v>
      </c>
    </row>
    <row r="36" spans="1:16" ht="15.75">
      <c r="A36" s="1063" t="s">
        <v>71</v>
      </c>
      <c r="B36" s="730"/>
      <c r="C36" s="730"/>
      <c r="D36" s="1038"/>
      <c r="E36" s="532"/>
      <c r="F36" s="533"/>
      <c r="G36" s="532"/>
      <c r="H36" s="533"/>
      <c r="I36" s="532"/>
      <c r="J36" s="533"/>
      <c r="K36" s="532"/>
      <c r="L36" s="534"/>
      <c r="M36" s="11"/>
      <c r="P36" s="372" t="s">
        <v>204</v>
      </c>
    </row>
    <row r="37" spans="1:16" ht="16.5" thickBot="1">
      <c r="A37" s="1064" t="s">
        <v>205</v>
      </c>
      <c r="B37" s="1065"/>
      <c r="C37" s="1065"/>
      <c r="D37" s="1066"/>
      <c r="E37" s="544"/>
      <c r="F37" s="545">
        <f>F33-F34+F35-F36</f>
        <v>114280.50390879998</v>
      </c>
      <c r="G37" s="544"/>
      <c r="H37" s="545">
        <f>H33-H34+H35-H36</f>
        <v>80627.95594880001</v>
      </c>
      <c r="I37" s="544"/>
      <c r="J37" s="545">
        <f>J33-J34+J35-J36</f>
        <v>121651.39594880001</v>
      </c>
      <c r="K37" s="544"/>
      <c r="L37" s="546"/>
      <c r="M37" s="11"/>
      <c r="P37" s="372" t="s">
        <v>204</v>
      </c>
    </row>
    <row r="38" spans="1:16" ht="15.75">
      <c r="A38" s="1051" t="s">
        <v>169</v>
      </c>
      <c r="B38" s="1052"/>
      <c r="C38" s="1052"/>
      <c r="D38" s="1053"/>
      <c r="E38" s="529"/>
      <c r="F38" s="530"/>
      <c r="G38" s="529"/>
      <c r="H38" s="530"/>
      <c r="I38" s="529"/>
      <c r="J38" s="530"/>
      <c r="K38" s="529"/>
      <c r="L38" s="479"/>
      <c r="M38" s="11"/>
      <c r="P38" s="372" t="s">
        <v>204</v>
      </c>
    </row>
    <row r="39" spans="1:16" ht="15.75">
      <c r="A39" s="1037" t="s">
        <v>58</v>
      </c>
      <c r="B39" s="730"/>
      <c r="C39" s="730"/>
      <c r="D39" s="1038"/>
      <c r="E39" s="531"/>
      <c r="F39" s="530"/>
      <c r="G39" s="531"/>
      <c r="H39" s="530"/>
      <c r="I39" s="531"/>
      <c r="J39" s="530"/>
      <c r="K39" s="532">
        <f>I39-G39</f>
        <v>0</v>
      </c>
      <c r="L39" s="479">
        <f>J39-H39</f>
        <v>0</v>
      </c>
      <c r="M39" s="11"/>
      <c r="P39" s="372" t="s">
        <v>204</v>
      </c>
    </row>
    <row r="40" spans="1:16" ht="15.75">
      <c r="A40" s="1021" t="s">
        <v>206</v>
      </c>
      <c r="B40" s="1022"/>
      <c r="C40" s="1022"/>
      <c r="D40" s="1023"/>
      <c r="E40" s="529"/>
      <c r="F40" s="530"/>
      <c r="G40" s="529"/>
      <c r="H40" s="530"/>
      <c r="I40" s="529"/>
      <c r="J40" s="530"/>
      <c r="K40" s="532"/>
      <c r="L40" s="479">
        <f>J40-H40</f>
        <v>0</v>
      </c>
      <c r="M40" s="11"/>
      <c r="P40" s="372" t="s">
        <v>204</v>
      </c>
    </row>
    <row r="41" spans="1:16" ht="15.75">
      <c r="A41" s="1021" t="s">
        <v>207</v>
      </c>
      <c r="B41" s="1067"/>
      <c r="C41" s="1067"/>
      <c r="D41" s="1068"/>
      <c r="E41" s="529"/>
      <c r="F41" s="530"/>
      <c r="G41" s="529"/>
      <c r="H41" s="530"/>
      <c r="I41" s="529"/>
      <c r="J41" s="530"/>
      <c r="K41" s="532"/>
      <c r="L41" s="479">
        <f>J41-H41</f>
        <v>0</v>
      </c>
      <c r="M41" s="11"/>
      <c r="P41" s="372" t="s">
        <v>204</v>
      </c>
    </row>
    <row r="42" spans="1:16" ht="15.75">
      <c r="A42" s="324"/>
      <c r="B42" s="347"/>
      <c r="C42" s="285"/>
      <c r="D42" s="348"/>
      <c r="E42" s="285"/>
      <c r="F42" s="285"/>
      <c r="G42" s="285"/>
      <c r="H42" s="285"/>
      <c r="I42" s="285"/>
      <c r="J42" s="285"/>
      <c r="K42" s="285"/>
      <c r="L42" s="285"/>
      <c r="M42" s="11"/>
      <c r="P42" s="372" t="s">
        <v>273</v>
      </c>
    </row>
    <row r="43" spans="1:16" ht="15.75">
      <c r="A43" s="1039"/>
      <c r="B43" s="779"/>
      <c r="C43" s="779"/>
      <c r="D43" s="779"/>
      <c r="E43" s="779"/>
      <c r="F43" s="779"/>
      <c r="G43" s="779"/>
      <c r="H43" s="779"/>
      <c r="I43" s="779"/>
      <c r="J43" s="779"/>
      <c r="K43" s="779"/>
      <c r="L43" s="779"/>
      <c r="M43" s="779"/>
      <c r="N43" s="779"/>
      <c r="O43" s="779"/>
      <c r="P43" s="780"/>
    </row>
    <row r="44" spans="11:13" ht="15.75">
      <c r="K44" s="31"/>
      <c r="L44" s="31"/>
      <c r="M44" s="11"/>
    </row>
    <row r="45" spans="1:13" ht="18">
      <c r="A45" s="1033"/>
      <c r="B45" s="1034"/>
      <c r="C45" s="1034"/>
      <c r="D45" s="1034"/>
      <c r="E45" s="1034"/>
      <c r="F45" s="1034"/>
      <c r="G45" s="1034"/>
      <c r="H45" s="1034"/>
      <c r="I45" s="1034"/>
      <c r="J45" s="1034"/>
      <c r="K45" s="285"/>
      <c r="L45" s="285"/>
      <c r="M45" s="11"/>
    </row>
    <row r="46" spans="1:13" ht="18">
      <c r="A46" s="634"/>
      <c r="B46" s="641"/>
      <c r="C46" s="642"/>
      <c r="D46" s="642"/>
      <c r="E46" s="642"/>
      <c r="F46" s="642"/>
      <c r="G46" s="642"/>
      <c r="H46" s="642"/>
      <c r="I46" s="642"/>
      <c r="J46" s="642"/>
      <c r="K46" s="285"/>
      <c r="L46" s="285"/>
      <c r="M46" s="11"/>
    </row>
    <row r="47" spans="1:13" ht="41.25" customHeight="1">
      <c r="A47" s="1026"/>
      <c r="B47" s="1027"/>
      <c r="C47" s="1027"/>
      <c r="D47" s="1027"/>
      <c r="E47" s="1027"/>
      <c r="F47" s="1027"/>
      <c r="G47" s="1027"/>
      <c r="H47" s="1027"/>
      <c r="I47" s="1027"/>
      <c r="J47" s="1027"/>
      <c r="K47" s="286"/>
      <c r="L47" s="287"/>
      <c r="M47" s="11"/>
    </row>
    <row r="48" spans="1:13" ht="14.25" customHeight="1">
      <c r="A48" s="634"/>
      <c r="B48" s="629"/>
      <c r="C48" s="295"/>
      <c r="D48" s="295"/>
      <c r="E48" s="295"/>
      <c r="F48" s="295"/>
      <c r="G48" s="295"/>
      <c r="H48" s="295"/>
      <c r="I48" s="295"/>
      <c r="J48" s="295"/>
      <c r="K48" s="286"/>
      <c r="L48" s="286"/>
      <c r="M48" s="11"/>
    </row>
    <row r="49" spans="1:13" ht="77.25" customHeight="1">
      <c r="A49" s="937"/>
      <c r="B49" s="1005"/>
      <c r="C49" s="1005"/>
      <c r="D49" s="1005"/>
      <c r="E49" s="1005"/>
      <c r="F49" s="1005"/>
      <c r="G49" s="1005"/>
      <c r="H49" s="1005"/>
      <c r="I49" s="1005"/>
      <c r="J49" s="1005"/>
      <c r="K49" s="288"/>
      <c r="L49" s="287"/>
      <c r="M49" s="11"/>
    </row>
    <row r="50" spans="1:13" ht="12.75" customHeight="1">
      <c r="A50" s="634"/>
      <c r="B50" s="629"/>
      <c r="C50" s="295"/>
      <c r="D50" s="295"/>
      <c r="E50" s="295"/>
      <c r="F50" s="295"/>
      <c r="G50" s="295"/>
      <c r="H50" s="295"/>
      <c r="I50" s="295"/>
      <c r="J50" s="295"/>
      <c r="K50" s="286"/>
      <c r="L50" s="286"/>
      <c r="M50" s="11"/>
    </row>
    <row r="51" spans="1:13" ht="54" customHeight="1">
      <c r="A51" s="937"/>
      <c r="B51" s="1005"/>
      <c r="C51" s="1005"/>
      <c r="D51" s="1005"/>
      <c r="E51" s="1005"/>
      <c r="F51" s="1005"/>
      <c r="G51" s="1005"/>
      <c r="H51" s="1005"/>
      <c r="I51" s="1005"/>
      <c r="J51" s="1005"/>
      <c r="K51" s="288"/>
      <c r="L51" s="287"/>
      <c r="M51" s="11"/>
    </row>
    <row r="52" spans="1:13" ht="43.5" customHeight="1">
      <c r="A52" s="1030"/>
      <c r="B52" s="1029"/>
      <c r="C52" s="1029"/>
      <c r="D52" s="1029"/>
      <c r="E52" s="1029"/>
      <c r="F52" s="1029"/>
      <c r="G52" s="1029"/>
      <c r="H52" s="1029"/>
      <c r="I52" s="1029"/>
      <c r="J52" s="1029"/>
      <c r="K52" s="286"/>
      <c r="L52" s="286"/>
      <c r="M52" s="11"/>
    </row>
    <row r="53" spans="1:13" ht="62.25" customHeight="1">
      <c r="A53" s="643"/>
      <c r="B53" s="1029"/>
      <c r="C53" s="1029"/>
      <c r="D53" s="1029"/>
      <c r="E53" s="1029"/>
      <c r="F53" s="1029"/>
      <c r="G53" s="1029"/>
      <c r="H53" s="1029"/>
      <c r="I53" s="1029"/>
      <c r="J53" s="1029"/>
      <c r="K53" s="286"/>
      <c r="L53" s="286"/>
      <c r="M53" s="11"/>
    </row>
    <row r="54" spans="1:13" ht="12" customHeight="1">
      <c r="A54" s="643"/>
      <c r="B54" s="644"/>
      <c r="C54" s="644"/>
      <c r="D54" s="644"/>
      <c r="E54" s="644"/>
      <c r="F54" s="644"/>
      <c r="G54" s="644"/>
      <c r="H54" s="644"/>
      <c r="I54" s="644"/>
      <c r="J54" s="644"/>
      <c r="K54" s="286"/>
      <c r="L54" s="286"/>
      <c r="M54" s="11"/>
    </row>
    <row r="55" spans="1:13" ht="64.5" customHeight="1">
      <c r="A55" s="1028"/>
      <c r="B55" s="1031"/>
      <c r="C55" s="1031"/>
      <c r="D55" s="1031"/>
      <c r="E55" s="1031"/>
      <c r="F55" s="1031"/>
      <c r="G55" s="1031"/>
      <c r="H55" s="1031"/>
      <c r="I55" s="1031"/>
      <c r="J55" s="1031"/>
      <c r="K55" s="286"/>
      <c r="L55" s="286"/>
      <c r="M55" s="11"/>
    </row>
    <row r="56" spans="1:13" ht="47.25" customHeight="1">
      <c r="A56" s="1028"/>
      <c r="B56" s="1029"/>
      <c r="C56" s="1029"/>
      <c r="D56" s="1029"/>
      <c r="E56" s="1029"/>
      <c r="F56" s="1029"/>
      <c r="G56" s="1029"/>
      <c r="H56" s="1029"/>
      <c r="I56" s="1029"/>
      <c r="J56" s="1029"/>
      <c r="K56" s="286"/>
      <c r="L56" s="286"/>
      <c r="M56" s="11"/>
    </row>
    <row r="57" spans="1:13" ht="60" customHeight="1">
      <c r="A57" s="1028"/>
      <c r="B57" s="1029"/>
      <c r="C57" s="1029"/>
      <c r="D57" s="1029"/>
      <c r="E57" s="1029"/>
      <c r="F57" s="1029"/>
      <c r="G57" s="1029"/>
      <c r="H57" s="1029"/>
      <c r="I57" s="1029"/>
      <c r="J57" s="1029"/>
      <c r="K57" s="286"/>
      <c r="L57" s="286"/>
      <c r="M57" s="11"/>
    </row>
    <row r="58" spans="1:13" ht="9" customHeight="1">
      <c r="A58" s="287"/>
      <c r="B58" s="645"/>
      <c r="C58" s="286"/>
      <c r="D58" s="286"/>
      <c r="E58" s="286"/>
      <c r="F58" s="286"/>
      <c r="G58" s="286"/>
      <c r="H58" s="286"/>
      <c r="I58" s="286"/>
      <c r="J58" s="286"/>
      <c r="K58" s="286"/>
      <c r="L58" s="286"/>
      <c r="M58" s="11"/>
    </row>
    <row r="59" spans="1:13" ht="22.5" customHeight="1" hidden="1">
      <c r="A59" s="187"/>
      <c r="B59" s="1024" t="s">
        <v>104</v>
      </c>
      <c r="C59" s="1025"/>
      <c r="D59" s="1025"/>
      <c r="E59" s="1025"/>
      <c r="F59" s="1025"/>
      <c r="G59" s="1025"/>
      <c r="H59" s="1025"/>
      <c r="I59" s="1025"/>
      <c r="J59" s="1025"/>
      <c r="K59" s="1025"/>
      <c r="L59" s="1025"/>
      <c r="M59" s="11"/>
    </row>
    <row r="60" spans="1:13" ht="15.75" hidden="1">
      <c r="A60" s="187"/>
      <c r="B60" s="187"/>
      <c r="C60" s="187"/>
      <c r="D60" s="187"/>
      <c r="E60" s="187"/>
      <c r="F60" s="187"/>
      <c r="G60" s="187"/>
      <c r="H60" s="187"/>
      <c r="I60" s="187"/>
      <c r="J60" s="187"/>
      <c r="K60" s="188"/>
      <c r="L60" s="189"/>
      <c r="M60" s="11"/>
    </row>
    <row r="61" spans="1:13" ht="18.75" hidden="1">
      <c r="A61" s="187"/>
      <c r="B61" s="184" t="s">
        <v>103</v>
      </c>
      <c r="C61" s="187"/>
      <c r="D61" s="187"/>
      <c r="E61" s="187"/>
      <c r="F61" s="187"/>
      <c r="G61" s="187"/>
      <c r="H61" s="187"/>
      <c r="I61" s="187"/>
      <c r="J61" s="187"/>
      <c r="K61" s="189"/>
      <c r="L61" s="189"/>
      <c r="M61" s="11"/>
    </row>
    <row r="62" spans="1:13" ht="15.75" hidden="1">
      <c r="A62" s="187"/>
      <c r="B62" s="187"/>
      <c r="C62" s="187"/>
      <c r="D62" s="187"/>
      <c r="E62" s="187"/>
      <c r="F62" s="187"/>
      <c r="G62" s="187"/>
      <c r="H62" s="187"/>
      <c r="I62" s="187"/>
      <c r="J62" s="187"/>
      <c r="K62" s="189"/>
      <c r="L62" s="189"/>
      <c r="M62" s="11"/>
    </row>
    <row r="63" spans="1:13" ht="65.25" customHeight="1" hidden="1">
      <c r="A63" s="187"/>
      <c r="B63" s="1024" t="s">
        <v>105</v>
      </c>
      <c r="C63" s="1025"/>
      <c r="D63" s="1025"/>
      <c r="E63" s="1025"/>
      <c r="F63" s="1025"/>
      <c r="G63" s="1025"/>
      <c r="H63" s="1025"/>
      <c r="I63" s="1025"/>
      <c r="J63" s="1025"/>
      <c r="K63" s="1025"/>
      <c r="L63" s="1025"/>
      <c r="M63" s="11"/>
    </row>
    <row r="64" spans="2:13" ht="15.75">
      <c r="B64" s="99"/>
      <c r="K64" s="27"/>
      <c r="L64" s="27"/>
      <c r="M64" s="11"/>
    </row>
    <row r="65" spans="11:13" ht="15.75">
      <c r="K65" s="27"/>
      <c r="L65" s="359"/>
      <c r="M65" s="11"/>
    </row>
    <row r="66" spans="11:13" ht="15.75">
      <c r="K66" s="27"/>
      <c r="L66" s="27"/>
      <c r="M66" s="11"/>
    </row>
    <row r="67" spans="11:13" ht="15.75">
      <c r="K67" s="27"/>
      <c r="L67" s="27"/>
      <c r="M67" s="11"/>
    </row>
    <row r="68" spans="11:13" ht="15.75">
      <c r="K68" s="27"/>
      <c r="L68" s="27"/>
      <c r="M68" s="11"/>
    </row>
    <row r="69" spans="11:13" ht="15.75">
      <c r="K69" s="27"/>
      <c r="L69" s="27"/>
      <c r="M69" s="11"/>
    </row>
    <row r="70" spans="11:13" ht="15.75">
      <c r="K70" s="27"/>
      <c r="L70" s="27"/>
      <c r="M70" s="11"/>
    </row>
    <row r="71" spans="11:13" ht="15.75">
      <c r="K71" s="27"/>
      <c r="L71" s="27"/>
      <c r="M71" s="11"/>
    </row>
    <row r="72" spans="11:13" ht="15.75">
      <c r="K72" s="27"/>
      <c r="L72" s="27"/>
      <c r="M72" s="11"/>
    </row>
    <row r="73" spans="11:13" ht="15.75">
      <c r="K73" s="27"/>
      <c r="L73" s="27"/>
      <c r="M73" s="11"/>
    </row>
    <row r="74" spans="11:13" ht="15.75">
      <c r="K74" s="27"/>
      <c r="L74" s="27"/>
      <c r="M74" s="11"/>
    </row>
    <row r="75" spans="11:13" ht="15.75">
      <c r="K75" s="27"/>
      <c r="L75" s="27"/>
      <c r="M75" s="11"/>
    </row>
    <row r="76" spans="11:13" ht="15.75">
      <c r="K76" s="27"/>
      <c r="L76" s="28"/>
      <c r="M76" s="11"/>
    </row>
    <row r="77" spans="11:13" ht="15.75">
      <c r="K77" s="27"/>
      <c r="L77" s="28"/>
      <c r="M77" s="11"/>
    </row>
    <row r="78" spans="11:13" ht="15.75">
      <c r="K78" s="27"/>
      <c r="L78" s="27"/>
      <c r="M78" s="11"/>
    </row>
    <row r="79" spans="11:13" ht="15.75">
      <c r="K79" s="27"/>
      <c r="L79" s="27"/>
      <c r="M79" s="11"/>
    </row>
    <row r="80" spans="11:13" ht="15.75">
      <c r="K80" s="27"/>
      <c r="L80" s="27"/>
      <c r="M80" s="11"/>
    </row>
    <row r="81" spans="11:13" ht="15.75">
      <c r="K81" s="27"/>
      <c r="L81" s="27"/>
      <c r="M81" s="11"/>
    </row>
    <row r="82" spans="11:13" ht="15.75">
      <c r="K82" s="27"/>
      <c r="L82" s="27"/>
      <c r="M82" s="11"/>
    </row>
    <row r="83" spans="11:13" ht="15.75">
      <c r="K83" s="27"/>
      <c r="L83" s="27"/>
      <c r="M83" s="11"/>
    </row>
    <row r="84" spans="11:13" ht="15.75">
      <c r="K84" s="27"/>
      <c r="L84" s="27"/>
      <c r="M84" s="11"/>
    </row>
    <row r="85" spans="11:13" ht="15.75">
      <c r="K85" s="27"/>
      <c r="L85" s="27"/>
      <c r="M85" s="11"/>
    </row>
    <row r="86" spans="11:13" ht="15.75">
      <c r="K86" s="27"/>
      <c r="L86" s="27"/>
      <c r="M86" s="11"/>
    </row>
    <row r="87" spans="11:13" ht="15.75">
      <c r="K87" s="27"/>
      <c r="L87" s="27"/>
      <c r="M87" s="11"/>
    </row>
    <row r="88" spans="11:13" ht="15.75">
      <c r="K88" s="27"/>
      <c r="L88" s="27"/>
      <c r="M88" s="11"/>
    </row>
    <row r="89" spans="11:13" ht="15.75">
      <c r="K89" s="27"/>
      <c r="L89" s="27"/>
      <c r="M89" s="11"/>
    </row>
    <row r="90" spans="11:13" ht="15.75">
      <c r="K90" s="27"/>
      <c r="L90" s="27"/>
      <c r="M90" s="11"/>
    </row>
    <row r="91" spans="11:13" ht="15.75">
      <c r="K91" s="32"/>
      <c r="L91" s="27"/>
      <c r="M91" s="11"/>
    </row>
    <row r="92" spans="11:13" ht="15.75">
      <c r="K92" s="11"/>
      <c r="L92" s="11"/>
      <c r="M92" s="11"/>
    </row>
    <row r="93" spans="11:13" ht="15.75">
      <c r="K93" s="10"/>
      <c r="L93" s="10"/>
      <c r="M93" s="11"/>
    </row>
    <row r="94" spans="11:13" ht="15.75">
      <c r="K94" s="10"/>
      <c r="L94" s="10"/>
      <c r="M94" s="11"/>
    </row>
    <row r="95" spans="11:13" ht="15.75">
      <c r="K95" s="10"/>
      <c r="L95" s="10"/>
      <c r="M95" s="11"/>
    </row>
    <row r="96" spans="11:13" ht="15.75">
      <c r="K96" s="10"/>
      <c r="L96" s="10"/>
      <c r="M96" s="11"/>
    </row>
    <row r="97" ht="15.75">
      <c r="M97" s="11"/>
    </row>
    <row r="98" ht="15.75">
      <c r="M98" s="11"/>
    </row>
  </sheetData>
  <mergeCells count="55">
    <mergeCell ref="B53:J53"/>
    <mergeCell ref="A37:D37"/>
    <mergeCell ref="A41:D41"/>
    <mergeCell ref="A38:D38"/>
    <mergeCell ref="A39:D39"/>
    <mergeCell ref="A40:D40"/>
    <mergeCell ref="A33:D33"/>
    <mergeCell ref="A34:D34"/>
    <mergeCell ref="A35:D35"/>
    <mergeCell ref="A36:D36"/>
    <mergeCell ref="A29:D29"/>
    <mergeCell ref="A30:D30"/>
    <mergeCell ref="A31:D31"/>
    <mergeCell ref="A32:D32"/>
    <mergeCell ref="A18:D18"/>
    <mergeCell ref="A26:D26"/>
    <mergeCell ref="A27:D27"/>
    <mergeCell ref="A28:D28"/>
    <mergeCell ref="A19:D19"/>
    <mergeCell ref="A5:L5"/>
    <mergeCell ref="A8:D9"/>
    <mergeCell ref="A10:D10"/>
    <mergeCell ref="A11:D11"/>
    <mergeCell ref="A6:L6"/>
    <mergeCell ref="K8:L8"/>
    <mergeCell ref="I8:J8"/>
    <mergeCell ref="G8:H8"/>
    <mergeCell ref="A1:L1"/>
    <mergeCell ref="A2:L2"/>
    <mergeCell ref="A3:L3"/>
    <mergeCell ref="A4:L4"/>
    <mergeCell ref="A12:D12"/>
    <mergeCell ref="A13:D13"/>
    <mergeCell ref="A14:D14"/>
    <mergeCell ref="A15:D15"/>
    <mergeCell ref="A16:D16"/>
    <mergeCell ref="A45:J45"/>
    <mergeCell ref="E8:F8"/>
    <mergeCell ref="A20:D20"/>
    <mergeCell ref="A21:D21"/>
    <mergeCell ref="A22:D22"/>
    <mergeCell ref="A43:P43"/>
    <mergeCell ref="A23:D23"/>
    <mergeCell ref="A24:D24"/>
    <mergeCell ref="A25:D25"/>
    <mergeCell ref="A17:D17"/>
    <mergeCell ref="B59:L59"/>
    <mergeCell ref="B63:L63"/>
    <mergeCell ref="A47:J47"/>
    <mergeCell ref="A49:J49"/>
    <mergeCell ref="A51:J51"/>
    <mergeCell ref="A56:J56"/>
    <mergeCell ref="A52:J52"/>
    <mergeCell ref="A57:J57"/>
    <mergeCell ref="A55:J55"/>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ignoredErrors>
    <ignoredError sqref="K12 F12" formula="1"/>
  </ignoredErrors>
</worksheet>
</file>

<file path=xl/worksheets/sheet2.xml><?xml version="1.0" encoding="utf-8"?>
<worksheet xmlns="http://schemas.openxmlformats.org/spreadsheetml/2006/main" xmlns:r="http://schemas.openxmlformats.org/officeDocument/2006/relationships">
  <sheetPr codeName="Sheet4">
    <pageSetUpPr fitToPage="1"/>
  </sheetPr>
  <dimension ref="A1:AH110"/>
  <sheetViews>
    <sheetView showGridLines="0" showOutlineSymbols="0" zoomScale="63" zoomScaleNormal="63" zoomScaleSheetLayoutView="50" workbookViewId="0" topLeftCell="A1">
      <selection activeCell="A37" sqref="A37:Y37"/>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1.66796875" style="11" hidden="1" customWidth="1"/>
    <col min="27" max="27" width="9.5546875" style="11" customWidth="1"/>
    <col min="28" max="28" width="6.21484375" style="11" customWidth="1"/>
    <col min="29" max="29" width="11.88671875" style="11" customWidth="1"/>
    <col min="30" max="30" width="3.3359375" style="11" hidden="1" customWidth="1"/>
    <col min="31" max="31" width="0.23046875" style="11" hidden="1" customWidth="1"/>
    <col min="32" max="32" width="8.4453125" style="11" hidden="1" customWidth="1"/>
    <col min="33" max="33" width="7.99609375" style="11" hidden="1" customWidth="1"/>
    <col min="34" max="34" width="0.9921875" style="389" customWidth="1"/>
    <col min="35" max="35" width="5.6640625" style="5" customWidth="1"/>
    <col min="36" max="36" width="7.6640625" style="5" customWidth="1"/>
    <col min="37" max="16384" width="9.6640625" style="5" customWidth="1"/>
  </cols>
  <sheetData>
    <row r="1" spans="1:34" ht="20.25">
      <c r="A1" s="774" t="s">
        <v>286</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H1" s="386" t="s">
        <v>204</v>
      </c>
    </row>
    <row r="2" ht="15.75">
      <c r="AH2" s="386" t="s">
        <v>204</v>
      </c>
    </row>
    <row r="3" spans="1:34"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386" t="s">
        <v>204</v>
      </c>
    </row>
    <row r="4" spans="1:34" ht="22.5">
      <c r="A4" s="763" t="s">
        <v>165</v>
      </c>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13"/>
      <c r="AE4" s="13"/>
      <c r="AF4" s="13"/>
      <c r="AG4" s="13"/>
      <c r="AH4" s="386" t="s">
        <v>204</v>
      </c>
    </row>
    <row r="5" spans="1:34" ht="23.25">
      <c r="A5" s="765" t="s">
        <v>208</v>
      </c>
      <c r="B5" s="766"/>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13"/>
      <c r="AE5" s="13"/>
      <c r="AF5" s="13"/>
      <c r="AG5" s="13"/>
      <c r="AH5" s="386" t="s">
        <v>204</v>
      </c>
    </row>
    <row r="6" spans="1:34" ht="23.25">
      <c r="A6" s="765" t="s">
        <v>154</v>
      </c>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13"/>
      <c r="AE6" s="13"/>
      <c r="AF6" s="13"/>
      <c r="AG6" s="13"/>
      <c r="AH6" s="386" t="s">
        <v>204</v>
      </c>
    </row>
    <row r="7" spans="1:34" ht="23.25">
      <c r="A7" s="765" t="s">
        <v>153</v>
      </c>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13"/>
      <c r="AE7" s="13"/>
      <c r="AF7" s="13"/>
      <c r="AG7" s="13"/>
      <c r="AH7" s="386" t="s">
        <v>204</v>
      </c>
    </row>
    <row r="8" spans="1:34" ht="23.25">
      <c r="A8" s="147"/>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386"/>
    </row>
    <row r="9" spans="1:34" ht="23.25">
      <c r="A9" s="147"/>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386"/>
    </row>
    <row r="10" spans="1:34" ht="23.25">
      <c r="A10" s="147"/>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386"/>
    </row>
    <row r="11" spans="1:34" ht="15.75">
      <c r="A11" s="98"/>
      <c r="B11" s="7"/>
      <c r="C11" s="7"/>
      <c r="D11" s="7"/>
      <c r="E11" s="7"/>
      <c r="F11" s="7"/>
      <c r="G11" s="7"/>
      <c r="H11" s="13"/>
      <c r="I11" s="13"/>
      <c r="J11" s="13"/>
      <c r="K11" s="13"/>
      <c r="L11" s="13"/>
      <c r="M11" s="13"/>
      <c r="N11" s="13"/>
      <c r="O11" s="13"/>
      <c r="P11" s="13"/>
      <c r="Q11" s="13"/>
      <c r="R11" s="13"/>
      <c r="S11" s="13"/>
      <c r="T11" s="13"/>
      <c r="U11" s="13"/>
      <c r="V11" s="13"/>
      <c r="W11" s="13"/>
      <c r="X11" s="13"/>
      <c r="Y11" s="13"/>
      <c r="Z11" s="13"/>
      <c r="AA11" s="742" t="s">
        <v>146</v>
      </c>
      <c r="AB11" s="743"/>
      <c r="AC11" s="744"/>
      <c r="AD11" s="281"/>
      <c r="AE11" s="742" t="s">
        <v>166</v>
      </c>
      <c r="AF11" s="743"/>
      <c r="AG11" s="744"/>
      <c r="AH11" s="386" t="s">
        <v>204</v>
      </c>
    </row>
    <row r="12" spans="1:34" ht="15.75">
      <c r="A12" s="9"/>
      <c r="B12" s="9"/>
      <c r="C12" s="9"/>
      <c r="D12" s="9"/>
      <c r="E12" s="9"/>
      <c r="F12" s="9"/>
      <c r="G12" s="9"/>
      <c r="H12" s="324"/>
      <c r="I12" s="324"/>
      <c r="J12" s="324"/>
      <c r="K12" s="324"/>
      <c r="L12" s="324"/>
      <c r="M12" s="324"/>
      <c r="N12" s="324"/>
      <c r="O12" s="324"/>
      <c r="P12" s="324"/>
      <c r="Q12" s="324"/>
      <c r="R12" s="324"/>
      <c r="S12" s="324"/>
      <c r="T12" s="324"/>
      <c r="U12" s="324"/>
      <c r="V12" s="324"/>
      <c r="W12" s="324"/>
      <c r="X12" s="324"/>
      <c r="Y12" s="122"/>
      <c r="Z12" s="125"/>
      <c r="AA12" s="686" t="s">
        <v>264</v>
      </c>
      <c r="AB12" s="685" t="s">
        <v>44</v>
      </c>
      <c r="AC12" s="691" t="s">
        <v>185</v>
      </c>
      <c r="AD12" s="126"/>
      <c r="AE12" s="139" t="s">
        <v>186</v>
      </c>
      <c r="AF12" s="145"/>
      <c r="AG12" s="137"/>
      <c r="AH12" s="386" t="s">
        <v>204</v>
      </c>
    </row>
    <row r="13" spans="1:34" ht="16.5" thickBot="1">
      <c r="A13" s="334"/>
      <c r="B13" s="134"/>
      <c r="C13" s="134"/>
      <c r="D13" s="134"/>
      <c r="E13" s="134"/>
      <c r="F13" s="134"/>
      <c r="G13" s="134"/>
      <c r="H13" s="135"/>
      <c r="I13" s="135"/>
      <c r="J13" s="135"/>
      <c r="K13" s="135"/>
      <c r="L13" s="135"/>
      <c r="M13" s="135"/>
      <c r="N13" s="135"/>
      <c r="O13" s="135"/>
      <c r="P13" s="135"/>
      <c r="Q13" s="135"/>
      <c r="R13" s="135"/>
      <c r="S13" s="135"/>
      <c r="T13" s="135"/>
      <c r="U13" s="135"/>
      <c r="V13" s="135"/>
      <c r="W13" s="135"/>
      <c r="X13" s="135"/>
      <c r="Y13" s="135"/>
      <c r="Z13" s="135"/>
      <c r="AA13" s="687"/>
      <c r="AB13" s="684"/>
      <c r="AC13" s="684"/>
      <c r="AD13" s="136"/>
      <c r="AE13" s="140" t="s">
        <v>183</v>
      </c>
      <c r="AF13" s="140" t="s">
        <v>44</v>
      </c>
      <c r="AG13" s="138" t="s">
        <v>185</v>
      </c>
      <c r="AH13" s="386" t="s">
        <v>204</v>
      </c>
    </row>
    <row r="14" spans="1:34" ht="15.75">
      <c r="A14" s="776" t="s">
        <v>290</v>
      </c>
      <c r="B14" s="77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321"/>
      <c r="AA14" s="403">
        <v>19</v>
      </c>
      <c r="AB14" s="403">
        <v>19</v>
      </c>
      <c r="AC14" s="403">
        <v>89198</v>
      </c>
      <c r="AD14" s="149"/>
      <c r="AE14" s="150"/>
      <c r="AF14" s="150"/>
      <c r="AG14" s="151">
        <v>0</v>
      </c>
      <c r="AH14" s="386" t="s">
        <v>204</v>
      </c>
    </row>
    <row r="15" spans="1:34" ht="20.25" customHeight="1">
      <c r="A15" s="745"/>
      <c r="B15" s="746"/>
      <c r="C15" s="746"/>
      <c r="D15" s="746"/>
      <c r="E15" s="746"/>
      <c r="F15" s="746"/>
      <c r="G15" s="746"/>
      <c r="H15" s="746"/>
      <c r="I15" s="746"/>
      <c r="J15" s="746"/>
      <c r="K15" s="746"/>
      <c r="L15" s="746"/>
      <c r="M15" s="746"/>
      <c r="N15" s="746"/>
      <c r="O15" s="746"/>
      <c r="P15" s="746"/>
      <c r="Q15" s="746"/>
      <c r="R15" s="746"/>
      <c r="S15" s="746"/>
      <c r="T15" s="746"/>
      <c r="U15" s="746"/>
      <c r="V15" s="746"/>
      <c r="W15" s="746"/>
      <c r="X15" s="746"/>
      <c r="Y15" s="746"/>
      <c r="Z15" s="131"/>
      <c r="AA15" s="404"/>
      <c r="AB15" s="404"/>
      <c r="AC15" s="405"/>
      <c r="AD15" s="131"/>
      <c r="AE15" s="142"/>
      <c r="AF15" s="142"/>
      <c r="AG15" s="133"/>
      <c r="AH15" s="386" t="s">
        <v>204</v>
      </c>
    </row>
    <row r="16" spans="1:34" ht="15.75" hidden="1">
      <c r="A16" s="128" t="s">
        <v>106</v>
      </c>
      <c r="B16" s="9"/>
      <c r="C16" s="8"/>
      <c r="D16" s="8"/>
      <c r="E16" s="8"/>
      <c r="F16" s="8"/>
      <c r="G16" s="8"/>
      <c r="H16" s="16"/>
      <c r="I16" s="16"/>
      <c r="J16" s="16"/>
      <c r="K16" s="16"/>
      <c r="L16" s="16"/>
      <c r="M16" s="16"/>
      <c r="N16" s="16"/>
      <c r="O16" s="16"/>
      <c r="P16" s="16"/>
      <c r="Q16" s="16"/>
      <c r="R16" s="16"/>
      <c r="S16" s="16"/>
      <c r="T16" s="16"/>
      <c r="U16" s="16"/>
      <c r="V16" s="16"/>
      <c r="W16" s="16"/>
      <c r="X16" s="16"/>
      <c r="Y16" s="16"/>
      <c r="Z16" s="16"/>
      <c r="AA16" s="406" t="e">
        <f>+#REF!+#REF!+#REF!+#REF!</f>
        <v>#REF!</v>
      </c>
      <c r="AB16" s="406" t="e">
        <f>+#REF!+#REF!+#REF!+#REF!</f>
        <v>#REF!</v>
      </c>
      <c r="AC16" s="407" t="e">
        <f>+#REF!+#REF!+#REF!+#REF!-2</f>
        <v>#REF!</v>
      </c>
      <c r="AD16" s="16" t="s">
        <v>184</v>
      </c>
      <c r="AE16" s="141" t="e">
        <f>+#REF!+#REF!+#REF!+#REF!</f>
        <v>#REF!</v>
      </c>
      <c r="AF16" s="141" t="e">
        <f>+#REF!+#REF!+#REF!+#REF!</f>
        <v>#REF!</v>
      </c>
      <c r="AG16" s="122" t="e">
        <f>+#REF!+#REF!+#REF!+#REF!-2</f>
        <v>#REF!</v>
      </c>
      <c r="AH16" s="386" t="s">
        <v>204</v>
      </c>
    </row>
    <row r="17" spans="1:34" ht="15.75" hidden="1">
      <c r="A17" s="128"/>
      <c r="B17" s="9" t="s">
        <v>229</v>
      </c>
      <c r="C17" s="8"/>
      <c r="D17" s="8"/>
      <c r="E17" s="8"/>
      <c r="F17" s="8"/>
      <c r="G17" s="8"/>
      <c r="H17" s="16"/>
      <c r="I17" s="16"/>
      <c r="J17" s="16"/>
      <c r="K17" s="16"/>
      <c r="L17" s="16"/>
      <c r="M17" s="16"/>
      <c r="N17" s="16"/>
      <c r="O17" s="16"/>
      <c r="P17" s="16"/>
      <c r="Q17" s="16"/>
      <c r="R17" s="16"/>
      <c r="S17" s="16"/>
      <c r="T17" s="16"/>
      <c r="U17" s="16"/>
      <c r="V17" s="16"/>
      <c r="W17" s="16"/>
      <c r="X17" s="16"/>
      <c r="Y17" s="16"/>
      <c r="Z17" s="16"/>
      <c r="AA17" s="406">
        <v>0</v>
      </c>
      <c r="AB17" s="406">
        <v>0</v>
      </c>
      <c r="AC17" s="407">
        <v>-496</v>
      </c>
      <c r="AD17" s="16"/>
      <c r="AE17" s="141">
        <v>0</v>
      </c>
      <c r="AF17" s="141">
        <v>0</v>
      </c>
      <c r="AG17" s="122">
        <v>-496</v>
      </c>
      <c r="AH17" s="386" t="s">
        <v>204</v>
      </c>
    </row>
    <row r="18" spans="1:34" ht="18" hidden="1">
      <c r="A18" s="128"/>
      <c r="B18" s="9" t="s">
        <v>202</v>
      </c>
      <c r="C18" s="8"/>
      <c r="D18" s="8"/>
      <c r="E18" s="8"/>
      <c r="F18" s="8"/>
      <c r="G18" s="8"/>
      <c r="H18" s="16"/>
      <c r="I18" s="16"/>
      <c r="J18" s="16"/>
      <c r="K18" s="16"/>
      <c r="L18" s="16"/>
      <c r="M18" s="16"/>
      <c r="N18" s="16"/>
      <c r="O18" s="16"/>
      <c r="P18" s="16"/>
      <c r="Q18" s="16"/>
      <c r="R18" s="16"/>
      <c r="S18" s="16"/>
      <c r="T18" s="16"/>
      <c r="U18" s="16"/>
      <c r="V18" s="16"/>
      <c r="W18" s="16"/>
      <c r="X18" s="16"/>
      <c r="Y18" s="16"/>
      <c r="Z18" s="16"/>
      <c r="AA18" s="408">
        <v>0</v>
      </c>
      <c r="AB18" s="408">
        <v>0</v>
      </c>
      <c r="AC18" s="409">
        <v>-627</v>
      </c>
      <c r="AD18" s="16"/>
      <c r="AE18" s="143">
        <v>0</v>
      </c>
      <c r="AF18" s="143">
        <v>0</v>
      </c>
      <c r="AG18" s="123">
        <v>-627</v>
      </c>
      <c r="AH18" s="386" t="s">
        <v>204</v>
      </c>
    </row>
    <row r="19" spans="1:34" ht="15.75">
      <c r="A19" s="776" t="s">
        <v>143</v>
      </c>
      <c r="B19" s="777"/>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321"/>
      <c r="AA19" s="410">
        <v>19</v>
      </c>
      <c r="AB19" s="410">
        <v>19</v>
      </c>
      <c r="AC19" s="410">
        <v>74260</v>
      </c>
      <c r="AD19" s="149" t="s">
        <v>184</v>
      </c>
      <c r="AE19" s="150"/>
      <c r="AF19" s="150"/>
      <c r="AG19" s="148"/>
      <c r="AH19" s="386" t="s">
        <v>204</v>
      </c>
    </row>
    <row r="20" spans="1:34" ht="14.25" customHeight="1">
      <c r="A20" s="781"/>
      <c r="B20" s="782"/>
      <c r="C20" s="782"/>
      <c r="D20" s="782"/>
      <c r="E20" s="782"/>
      <c r="F20" s="782"/>
      <c r="G20" s="782"/>
      <c r="H20" s="782"/>
      <c r="I20" s="782"/>
      <c r="J20" s="782"/>
      <c r="K20" s="782"/>
      <c r="L20" s="782"/>
      <c r="M20" s="782"/>
      <c r="N20" s="782"/>
      <c r="O20" s="782"/>
      <c r="P20" s="782"/>
      <c r="Q20" s="782"/>
      <c r="R20" s="782"/>
      <c r="S20" s="782"/>
      <c r="T20" s="782"/>
      <c r="U20" s="782"/>
      <c r="V20" s="782"/>
      <c r="W20" s="782"/>
      <c r="X20" s="782"/>
      <c r="Y20" s="782"/>
      <c r="Z20" s="322"/>
      <c r="AA20" s="411"/>
      <c r="AB20" s="411"/>
      <c r="AC20" s="412"/>
      <c r="AD20" s="319"/>
      <c r="AE20" s="320"/>
      <c r="AF20" s="320"/>
      <c r="AG20" s="323"/>
      <c r="AH20" s="386" t="s">
        <v>204</v>
      </c>
    </row>
    <row r="21" spans="1:34" ht="15.75">
      <c r="A21" s="738" t="s">
        <v>230</v>
      </c>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131"/>
      <c r="AA21" s="404"/>
      <c r="AB21" s="404"/>
      <c r="AC21" s="405"/>
      <c r="AD21" s="131"/>
      <c r="AE21" s="142"/>
      <c r="AF21" s="142"/>
      <c r="AG21" s="133"/>
      <c r="AH21" s="386" t="s">
        <v>204</v>
      </c>
    </row>
    <row r="22" spans="1:34" ht="15.75">
      <c r="A22" s="729" t="s">
        <v>37</v>
      </c>
      <c r="B22" s="730"/>
      <c r="C22" s="730"/>
      <c r="D22" s="730"/>
      <c r="E22" s="730"/>
      <c r="F22" s="730"/>
      <c r="G22" s="730"/>
      <c r="H22" s="730"/>
      <c r="I22" s="730"/>
      <c r="J22" s="730"/>
      <c r="K22" s="730"/>
      <c r="L22" s="730"/>
      <c r="M22" s="730"/>
      <c r="N22" s="730"/>
      <c r="O22" s="730"/>
      <c r="P22" s="730"/>
      <c r="Q22" s="730"/>
      <c r="R22" s="730"/>
      <c r="S22" s="730"/>
      <c r="T22" s="730"/>
      <c r="U22" s="730"/>
      <c r="V22" s="730"/>
      <c r="W22" s="730"/>
      <c r="X22" s="730"/>
      <c r="Y22" s="730"/>
      <c r="Z22" s="131"/>
      <c r="AA22" s="404"/>
      <c r="AB22" s="404"/>
      <c r="AC22" s="405"/>
      <c r="AD22" s="131"/>
      <c r="AE22" s="142"/>
      <c r="AF22" s="142"/>
      <c r="AG22" s="133"/>
      <c r="AH22" s="386" t="s">
        <v>204</v>
      </c>
    </row>
    <row r="23" spans="1:34" ht="15.75">
      <c r="A23" s="741" t="s">
        <v>312</v>
      </c>
      <c r="B23" s="680"/>
      <c r="C23" s="680"/>
      <c r="D23" s="680"/>
      <c r="E23" s="680"/>
      <c r="F23" s="680"/>
      <c r="G23" s="680"/>
      <c r="H23" s="680"/>
      <c r="I23" s="680"/>
      <c r="J23" s="680"/>
      <c r="K23" s="680"/>
      <c r="L23" s="680"/>
      <c r="M23" s="680"/>
      <c r="N23" s="680"/>
      <c r="O23" s="680"/>
      <c r="P23" s="680"/>
      <c r="Q23" s="680"/>
      <c r="R23" s="680"/>
      <c r="S23" s="680"/>
      <c r="T23" s="680"/>
      <c r="U23" s="680"/>
      <c r="V23" s="680"/>
      <c r="W23" s="680"/>
      <c r="X23" s="680"/>
      <c r="Y23" s="680"/>
      <c r="Z23" s="131"/>
      <c r="AA23" s="404"/>
      <c r="AB23" s="404"/>
      <c r="AC23" s="405">
        <v>54</v>
      </c>
      <c r="AD23" s="131"/>
      <c r="AE23" s="142"/>
      <c r="AF23" s="142"/>
      <c r="AG23" s="133"/>
      <c r="AH23" s="386" t="s">
        <v>204</v>
      </c>
    </row>
    <row r="24" spans="1:34" ht="15.75" hidden="1">
      <c r="A24" s="128"/>
      <c r="B24" s="9"/>
      <c r="C24" s="5" t="s">
        <v>228</v>
      </c>
      <c r="D24" s="8"/>
      <c r="E24" s="8"/>
      <c r="F24" s="8"/>
      <c r="G24" s="8"/>
      <c r="H24" s="16"/>
      <c r="I24" s="16"/>
      <c r="J24" s="16"/>
      <c r="K24" s="16"/>
      <c r="L24" s="16"/>
      <c r="M24" s="16"/>
      <c r="N24" s="16"/>
      <c r="O24" s="16"/>
      <c r="P24" s="16"/>
      <c r="Q24" s="16"/>
      <c r="R24" s="16"/>
      <c r="S24" s="16"/>
      <c r="T24" s="16"/>
      <c r="U24" s="16"/>
      <c r="V24" s="16"/>
      <c r="W24" s="16"/>
      <c r="X24" s="16"/>
      <c r="Y24" s="16"/>
      <c r="Z24" s="16"/>
      <c r="AA24" s="406"/>
      <c r="AB24" s="406"/>
      <c r="AC24" s="407"/>
      <c r="AD24" s="16"/>
      <c r="AE24" s="141"/>
      <c r="AF24" s="141"/>
      <c r="AG24" s="122"/>
      <c r="AH24" s="386" t="s">
        <v>204</v>
      </c>
    </row>
    <row r="25" spans="1:34" ht="15.75" hidden="1">
      <c r="A25" s="128"/>
      <c r="B25" s="9"/>
      <c r="C25" s="5" t="s">
        <v>200</v>
      </c>
      <c r="D25" s="8"/>
      <c r="E25" s="8"/>
      <c r="F25" s="8"/>
      <c r="G25" s="8"/>
      <c r="H25" s="16"/>
      <c r="I25" s="16"/>
      <c r="J25" s="16"/>
      <c r="K25" s="16"/>
      <c r="L25" s="16"/>
      <c r="M25" s="16"/>
      <c r="N25" s="16"/>
      <c r="O25" s="16"/>
      <c r="P25" s="16"/>
      <c r="Q25" s="16"/>
      <c r="R25" s="16"/>
      <c r="S25" s="16"/>
      <c r="T25" s="16"/>
      <c r="U25" s="16"/>
      <c r="V25" s="16"/>
      <c r="W25" s="16"/>
      <c r="X25" s="16"/>
      <c r="Y25" s="16"/>
      <c r="Z25" s="16"/>
      <c r="AA25" s="406"/>
      <c r="AB25" s="406"/>
      <c r="AC25" s="407"/>
      <c r="AD25" s="16"/>
      <c r="AE25" s="141"/>
      <c r="AF25" s="141"/>
      <c r="AG25" s="122"/>
      <c r="AH25" s="386" t="s">
        <v>204</v>
      </c>
    </row>
    <row r="26" spans="1:34" ht="15.75">
      <c r="A26" s="731" t="s">
        <v>313</v>
      </c>
      <c r="B26" s="740"/>
      <c r="C26" s="740"/>
      <c r="D26" s="740"/>
      <c r="E26" s="740"/>
      <c r="F26" s="740"/>
      <c r="G26" s="740"/>
      <c r="H26" s="740"/>
      <c r="I26" s="740"/>
      <c r="J26" s="740"/>
      <c r="K26" s="740"/>
      <c r="L26" s="740"/>
      <c r="M26" s="740"/>
      <c r="N26" s="740"/>
      <c r="O26" s="740"/>
      <c r="P26" s="740"/>
      <c r="Q26" s="740"/>
      <c r="R26" s="740"/>
      <c r="S26" s="740"/>
      <c r="T26" s="740"/>
      <c r="U26" s="740"/>
      <c r="V26" s="740"/>
      <c r="W26" s="740"/>
      <c r="X26" s="740"/>
      <c r="Y26" s="740"/>
      <c r="Z26" s="131"/>
      <c r="AA26" s="404"/>
      <c r="AB26" s="404"/>
      <c r="AC26" s="405">
        <v>22</v>
      </c>
      <c r="AD26" s="131"/>
      <c r="AE26" s="142"/>
      <c r="AF26" s="142"/>
      <c r="AG26" s="133"/>
      <c r="AH26" s="386" t="s">
        <v>204</v>
      </c>
    </row>
    <row r="27" spans="1:34" ht="15.75">
      <c r="A27" s="728" t="s">
        <v>291</v>
      </c>
      <c r="B27" s="68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131"/>
      <c r="AA27" s="404"/>
      <c r="AB27" s="404"/>
      <c r="AC27" s="405"/>
      <c r="AD27" s="131"/>
      <c r="AE27" s="142"/>
      <c r="AF27" s="142"/>
      <c r="AG27" s="133"/>
      <c r="AH27" s="386" t="s">
        <v>204</v>
      </c>
    </row>
    <row r="28" spans="1:34" ht="15.75">
      <c r="A28" s="728" t="s">
        <v>292</v>
      </c>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131"/>
      <c r="AA28" s="404"/>
      <c r="AB28" s="404"/>
      <c r="AC28" s="405"/>
      <c r="AD28" s="131"/>
      <c r="AE28" s="142"/>
      <c r="AF28" s="142"/>
      <c r="AG28" s="133"/>
      <c r="AH28" s="386" t="s">
        <v>204</v>
      </c>
    </row>
    <row r="29" spans="1:34" ht="15.75">
      <c r="A29" s="728" t="s">
        <v>293</v>
      </c>
      <c r="B29" s="680"/>
      <c r="C29" s="680"/>
      <c r="D29" s="680"/>
      <c r="E29" s="680"/>
      <c r="F29" s="680"/>
      <c r="G29" s="680"/>
      <c r="H29" s="680"/>
      <c r="I29" s="680"/>
      <c r="J29" s="680"/>
      <c r="K29" s="680"/>
      <c r="L29" s="680"/>
      <c r="M29" s="680"/>
      <c r="N29" s="680"/>
      <c r="O29" s="680"/>
      <c r="P29" s="680"/>
      <c r="Q29" s="680"/>
      <c r="R29" s="680"/>
      <c r="S29" s="680"/>
      <c r="T29" s="680"/>
      <c r="U29" s="680"/>
      <c r="V29" s="680"/>
      <c r="W29" s="680"/>
      <c r="X29" s="680"/>
      <c r="Y29" s="680"/>
      <c r="Z29" s="131"/>
      <c r="AA29" s="404"/>
      <c r="AB29" s="404"/>
      <c r="AC29" s="405"/>
      <c r="AD29" s="131"/>
      <c r="AE29" s="142"/>
      <c r="AF29" s="142"/>
      <c r="AG29" s="133"/>
      <c r="AH29" s="386" t="s">
        <v>204</v>
      </c>
    </row>
    <row r="30" spans="1:34" ht="15.75">
      <c r="A30" s="731" t="s">
        <v>132</v>
      </c>
      <c r="B30" s="732"/>
      <c r="C30" s="732"/>
      <c r="D30" s="732"/>
      <c r="E30" s="732"/>
      <c r="F30" s="732"/>
      <c r="G30" s="732"/>
      <c r="H30" s="732"/>
      <c r="I30" s="732"/>
      <c r="J30" s="732"/>
      <c r="K30" s="732"/>
      <c r="L30" s="732"/>
      <c r="M30" s="732"/>
      <c r="N30" s="732"/>
      <c r="O30" s="732"/>
      <c r="P30" s="732"/>
      <c r="Q30" s="732"/>
      <c r="R30" s="732"/>
      <c r="S30" s="732"/>
      <c r="T30" s="732"/>
      <c r="U30" s="732"/>
      <c r="V30" s="732"/>
      <c r="W30" s="732"/>
      <c r="X30" s="732"/>
      <c r="Y30" s="732"/>
      <c r="Z30" s="131"/>
      <c r="AA30" s="404"/>
      <c r="AB30" s="595"/>
      <c r="AC30" s="405">
        <v>1</v>
      </c>
      <c r="AD30" s="16"/>
      <c r="AE30" s="141"/>
      <c r="AF30" s="146"/>
      <c r="AG30" s="122"/>
      <c r="AH30" s="386" t="s">
        <v>204</v>
      </c>
    </row>
    <row r="31" spans="1:34" ht="15.75">
      <c r="A31" s="731" t="s">
        <v>259</v>
      </c>
      <c r="B31" s="732"/>
      <c r="C31" s="732"/>
      <c r="D31" s="732"/>
      <c r="E31" s="732"/>
      <c r="F31" s="732"/>
      <c r="G31" s="732"/>
      <c r="H31" s="732"/>
      <c r="I31" s="732"/>
      <c r="J31" s="732"/>
      <c r="K31" s="732"/>
      <c r="L31" s="732"/>
      <c r="M31" s="732"/>
      <c r="N31" s="732"/>
      <c r="O31" s="732"/>
      <c r="P31" s="732"/>
      <c r="Q31" s="732"/>
      <c r="R31" s="732"/>
      <c r="S31" s="732"/>
      <c r="T31" s="732"/>
      <c r="U31" s="732"/>
      <c r="V31" s="732"/>
      <c r="W31" s="732"/>
      <c r="X31" s="732"/>
      <c r="Y31" s="732"/>
      <c r="Z31" s="131"/>
      <c r="AA31" s="404"/>
      <c r="AB31" s="404"/>
      <c r="AC31" s="405">
        <v>4</v>
      </c>
      <c r="AD31" s="16"/>
      <c r="AE31" s="141"/>
      <c r="AF31" s="141"/>
      <c r="AG31" s="122"/>
      <c r="AH31" s="386" t="s">
        <v>204</v>
      </c>
    </row>
    <row r="32" spans="1:34" ht="14.25" customHeight="1">
      <c r="A32" s="728" t="s">
        <v>260</v>
      </c>
      <c r="B32" s="733"/>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592"/>
      <c r="AA32" s="593"/>
      <c r="AB32" s="593"/>
      <c r="AC32" s="594">
        <v>8</v>
      </c>
      <c r="AD32" s="16"/>
      <c r="AE32" s="141"/>
      <c r="AF32" s="141"/>
      <c r="AG32" s="122"/>
      <c r="AH32" s="386" t="s">
        <v>204</v>
      </c>
    </row>
    <row r="33" spans="1:34" ht="13.5" customHeight="1">
      <c r="A33" s="728" t="s">
        <v>314</v>
      </c>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131"/>
      <c r="AA33" s="404"/>
      <c r="AB33" s="404"/>
      <c r="AC33" s="405">
        <v>3412</v>
      </c>
      <c r="AD33" s="131"/>
      <c r="AE33" s="142"/>
      <c r="AF33" s="142"/>
      <c r="AG33" s="133"/>
      <c r="AH33" s="386" t="s">
        <v>204</v>
      </c>
    </row>
    <row r="34" spans="1:34" ht="15.75">
      <c r="A34" s="728" t="s">
        <v>174</v>
      </c>
      <c r="B34" s="680"/>
      <c r="C34" s="680"/>
      <c r="D34" s="680"/>
      <c r="E34" s="680"/>
      <c r="F34" s="680"/>
      <c r="G34" s="680"/>
      <c r="H34" s="680"/>
      <c r="I34" s="680"/>
      <c r="J34" s="680"/>
      <c r="K34" s="680"/>
      <c r="L34" s="680"/>
      <c r="M34" s="680"/>
      <c r="N34" s="680"/>
      <c r="O34" s="680"/>
      <c r="P34" s="680"/>
      <c r="Q34" s="680"/>
      <c r="R34" s="680"/>
      <c r="S34" s="680"/>
      <c r="T34" s="680"/>
      <c r="U34" s="680"/>
      <c r="V34" s="680"/>
      <c r="W34" s="680"/>
      <c r="X34" s="680"/>
      <c r="Y34" s="680"/>
      <c r="Z34" s="131"/>
      <c r="AA34" s="404">
        <f>SUM(AA23:AA33)</f>
        <v>0</v>
      </c>
      <c r="AB34" s="404">
        <f>SUM(AB23:AB33)</f>
        <v>0</v>
      </c>
      <c r="AC34" s="404">
        <f>SUM(AC23:AC33)</f>
        <v>3501</v>
      </c>
      <c r="AD34" s="131"/>
      <c r="AE34" s="142">
        <f>SUM(AE23:AE32)</f>
        <v>0</v>
      </c>
      <c r="AF34" s="142">
        <f>SUM(AF23:AF32)</f>
        <v>0</v>
      </c>
      <c r="AG34" s="133">
        <f>SUM(AG23:AG32)</f>
        <v>0</v>
      </c>
      <c r="AH34" s="386" t="s">
        <v>204</v>
      </c>
    </row>
    <row r="35" spans="1:34" ht="16.5" customHeight="1">
      <c r="A35" s="729" t="s">
        <v>38</v>
      </c>
      <c r="B35" s="730"/>
      <c r="C35" s="730"/>
      <c r="D35" s="730"/>
      <c r="E35" s="730"/>
      <c r="F35" s="730"/>
      <c r="G35" s="730"/>
      <c r="H35" s="730"/>
      <c r="I35" s="730"/>
      <c r="J35" s="730"/>
      <c r="K35" s="730"/>
      <c r="L35" s="730"/>
      <c r="M35" s="730"/>
      <c r="N35" s="730"/>
      <c r="O35" s="730"/>
      <c r="P35" s="730"/>
      <c r="Q35" s="730"/>
      <c r="R35" s="730"/>
      <c r="S35" s="730"/>
      <c r="T35" s="730"/>
      <c r="U35" s="730"/>
      <c r="V35" s="730"/>
      <c r="W35" s="730"/>
      <c r="X35" s="730"/>
      <c r="Y35" s="730"/>
      <c r="Z35" s="131"/>
      <c r="AA35" s="404"/>
      <c r="AB35" s="404"/>
      <c r="AC35" s="405"/>
      <c r="AD35" s="131"/>
      <c r="AE35" s="142"/>
      <c r="AF35" s="142"/>
      <c r="AG35" s="133"/>
      <c r="AH35" s="386" t="s">
        <v>204</v>
      </c>
    </row>
    <row r="36" spans="1:34" ht="15.75">
      <c r="A36" s="741" t="s">
        <v>261</v>
      </c>
      <c r="B36" s="791"/>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131"/>
      <c r="AA36" s="404"/>
      <c r="AB36" s="404"/>
      <c r="AC36" s="405">
        <v>-10</v>
      </c>
      <c r="AD36" s="131"/>
      <c r="AE36" s="142"/>
      <c r="AF36" s="142"/>
      <c r="AG36" s="133"/>
      <c r="AH36" s="386"/>
    </row>
    <row r="37" spans="1:34" ht="15.75">
      <c r="A37" s="728" t="s">
        <v>175</v>
      </c>
      <c r="B37" s="680"/>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131"/>
      <c r="AA37" s="404">
        <v>0</v>
      </c>
      <c r="AB37" s="404">
        <v>0</v>
      </c>
      <c r="AC37" s="404">
        <f>+AC36</f>
        <v>-10</v>
      </c>
      <c r="AD37" s="131"/>
      <c r="AE37" s="142" t="e">
        <f>#REF!</f>
        <v>#REF!</v>
      </c>
      <c r="AF37" s="142" t="e">
        <f>#REF!</f>
        <v>#REF!</v>
      </c>
      <c r="AG37" s="133" t="e">
        <f>#REF!</f>
        <v>#REF!</v>
      </c>
      <c r="AH37" s="386" t="s">
        <v>204</v>
      </c>
    </row>
    <row r="38" spans="1:34" ht="15.75">
      <c r="A38" s="737" t="s">
        <v>35</v>
      </c>
      <c r="B38" s="730"/>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131"/>
      <c r="AA38" s="404">
        <f>+AA34+AA37</f>
        <v>0</v>
      </c>
      <c r="AB38" s="404">
        <f>+AB34+AB37</f>
        <v>0</v>
      </c>
      <c r="AC38" s="404">
        <f>+AC34+AC37</f>
        <v>3491</v>
      </c>
      <c r="AD38" s="131"/>
      <c r="AE38" s="142" t="e">
        <f>AE37+AE34+#REF!</f>
        <v>#REF!</v>
      </c>
      <c r="AF38" s="142" t="e">
        <f>AF37+AF34+#REF!</f>
        <v>#REF!</v>
      </c>
      <c r="AG38" s="133" t="e">
        <f>AG37+AG34+#REF!</f>
        <v>#REF!</v>
      </c>
      <c r="AH38" s="386" t="s">
        <v>204</v>
      </c>
    </row>
    <row r="39" spans="1:34" ht="15.75">
      <c r="A39" s="737" t="s">
        <v>34</v>
      </c>
      <c r="B39" s="730"/>
      <c r="C39" s="730"/>
      <c r="D39" s="730"/>
      <c r="E39" s="730"/>
      <c r="F39" s="730"/>
      <c r="G39" s="730"/>
      <c r="H39" s="730"/>
      <c r="I39" s="730"/>
      <c r="J39" s="730"/>
      <c r="K39" s="730"/>
      <c r="L39" s="730"/>
      <c r="M39" s="730"/>
      <c r="N39" s="730"/>
      <c r="O39" s="730"/>
      <c r="P39" s="730"/>
      <c r="Q39" s="730"/>
      <c r="R39" s="730"/>
      <c r="S39" s="730"/>
      <c r="T39" s="730"/>
      <c r="U39" s="730"/>
      <c r="V39" s="730"/>
      <c r="W39" s="730"/>
      <c r="X39" s="730"/>
      <c r="Y39" s="730"/>
      <c r="Z39" s="131"/>
      <c r="AA39" s="404">
        <f>AA38</f>
        <v>0</v>
      </c>
      <c r="AB39" s="404">
        <f>AB38</f>
        <v>0</v>
      </c>
      <c r="AC39" s="404">
        <f>AC38</f>
        <v>3491</v>
      </c>
      <c r="AD39" s="131"/>
      <c r="AE39" s="142"/>
      <c r="AF39" s="142"/>
      <c r="AG39" s="133"/>
      <c r="AH39" s="386" t="s">
        <v>204</v>
      </c>
    </row>
    <row r="40" spans="1:34" ht="15.75">
      <c r="A40" s="350" t="s">
        <v>294</v>
      </c>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18"/>
      <c r="AA40" s="415">
        <f>AA39+AA19</f>
        <v>19</v>
      </c>
      <c r="AB40" s="415">
        <f>AB39+AB19</f>
        <v>19</v>
      </c>
      <c r="AC40" s="415">
        <f>AC39+AC19</f>
        <v>77751</v>
      </c>
      <c r="AD40" s="318"/>
      <c r="AE40" s="141"/>
      <c r="AF40" s="141"/>
      <c r="AG40" s="122"/>
      <c r="AH40" s="386" t="s">
        <v>204</v>
      </c>
    </row>
    <row r="41" spans="1:34" ht="15.75">
      <c r="A41" s="738" t="s">
        <v>114</v>
      </c>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131"/>
      <c r="AA41" s="404"/>
      <c r="AB41" s="404"/>
      <c r="AC41" s="405"/>
      <c r="AD41" s="131"/>
      <c r="AE41" s="142"/>
      <c r="AF41" s="142"/>
      <c r="AG41" s="133"/>
      <c r="AH41" s="386" t="s">
        <v>204</v>
      </c>
    </row>
    <row r="42" spans="1:34" ht="15.75">
      <c r="A42" s="728" t="s">
        <v>208</v>
      </c>
      <c r="B42" s="680"/>
      <c r="C42" s="680"/>
      <c r="D42" s="680"/>
      <c r="E42" s="680"/>
      <c r="F42" s="680"/>
      <c r="G42" s="680"/>
      <c r="H42" s="680"/>
      <c r="I42" s="680"/>
      <c r="J42" s="680"/>
      <c r="K42" s="680"/>
      <c r="L42" s="680"/>
      <c r="M42" s="680"/>
      <c r="N42" s="680"/>
      <c r="O42" s="680"/>
      <c r="P42" s="680"/>
      <c r="Q42" s="680"/>
      <c r="R42" s="680"/>
      <c r="S42" s="680"/>
      <c r="T42" s="680"/>
      <c r="U42" s="680"/>
      <c r="V42" s="680"/>
      <c r="W42" s="680"/>
      <c r="X42" s="680"/>
      <c r="Y42" s="680"/>
      <c r="Z42" s="131"/>
      <c r="AA42" s="404"/>
      <c r="AB42" s="404"/>
      <c r="AC42" s="405">
        <v>43900</v>
      </c>
      <c r="AD42" s="131"/>
      <c r="AE42" s="142"/>
      <c r="AF42" s="142"/>
      <c r="AG42" s="133"/>
      <c r="AH42" s="386" t="s">
        <v>204</v>
      </c>
    </row>
    <row r="43" spans="1:34" ht="15.75" hidden="1">
      <c r="A43" s="129"/>
      <c r="B43" s="130"/>
      <c r="C43" s="130" t="s">
        <v>223</v>
      </c>
      <c r="D43" s="130"/>
      <c r="E43" s="130"/>
      <c r="F43" s="130"/>
      <c r="G43" s="130"/>
      <c r="H43" s="132"/>
      <c r="I43" s="132"/>
      <c r="J43" s="132"/>
      <c r="K43" s="131"/>
      <c r="L43" s="131"/>
      <c r="M43" s="131"/>
      <c r="N43" s="131"/>
      <c r="O43" s="131"/>
      <c r="P43" s="131"/>
      <c r="Q43" s="131"/>
      <c r="R43" s="131"/>
      <c r="S43" s="131"/>
      <c r="T43" s="131"/>
      <c r="U43" s="131"/>
      <c r="V43" s="131"/>
      <c r="W43" s="131"/>
      <c r="X43" s="131"/>
      <c r="Y43" s="131"/>
      <c r="Z43" s="131"/>
      <c r="AA43" s="404"/>
      <c r="AB43" s="404"/>
      <c r="AC43" s="405"/>
      <c r="AD43" s="131"/>
      <c r="AE43" s="142"/>
      <c r="AF43" s="142"/>
      <c r="AG43" s="133"/>
      <c r="AH43" s="386" t="s">
        <v>204</v>
      </c>
    </row>
    <row r="44" spans="1:34" ht="16.5" customHeight="1" hidden="1">
      <c r="A44" s="128"/>
      <c r="B44" s="9"/>
      <c r="C44" s="5" t="s">
        <v>203</v>
      </c>
      <c r="K44" s="16"/>
      <c r="L44" s="16"/>
      <c r="M44" s="16"/>
      <c r="N44" s="16"/>
      <c r="O44" s="16"/>
      <c r="P44" s="16"/>
      <c r="Q44" s="16"/>
      <c r="R44" s="16"/>
      <c r="S44" s="16"/>
      <c r="T44" s="16"/>
      <c r="U44" s="16"/>
      <c r="V44" s="16"/>
      <c r="W44" s="16"/>
      <c r="X44" s="16"/>
      <c r="Y44" s="16"/>
      <c r="Z44" s="16"/>
      <c r="AA44" s="406"/>
      <c r="AB44" s="406"/>
      <c r="AC44" s="407"/>
      <c r="AD44" s="16"/>
      <c r="AE44" s="141"/>
      <c r="AF44" s="141"/>
      <c r="AG44" s="122"/>
      <c r="AH44" s="386" t="s">
        <v>204</v>
      </c>
    </row>
    <row r="45" spans="1:34" ht="15.75" hidden="1">
      <c r="A45" s="128"/>
      <c r="B45" s="9"/>
      <c r="C45" s="5" t="s">
        <v>219</v>
      </c>
      <c r="K45" s="16"/>
      <c r="L45" s="16"/>
      <c r="M45" s="16"/>
      <c r="N45" s="16"/>
      <c r="O45" s="16"/>
      <c r="P45" s="16"/>
      <c r="Q45" s="16"/>
      <c r="R45" s="16"/>
      <c r="S45" s="16"/>
      <c r="T45" s="16"/>
      <c r="U45" s="16"/>
      <c r="V45" s="16"/>
      <c r="W45" s="16"/>
      <c r="X45" s="16"/>
      <c r="Y45" s="16"/>
      <c r="Z45" s="16"/>
      <c r="AA45" s="406"/>
      <c r="AB45" s="406"/>
      <c r="AC45" s="407"/>
      <c r="AD45" s="16"/>
      <c r="AE45" s="141"/>
      <c r="AF45" s="141"/>
      <c r="AG45" s="122"/>
      <c r="AH45" s="386" t="s">
        <v>204</v>
      </c>
    </row>
    <row r="46" spans="1:34" ht="15.75" hidden="1">
      <c r="A46" s="128"/>
      <c r="B46" s="9"/>
      <c r="C46" s="5" t="s">
        <v>220</v>
      </c>
      <c r="K46" s="16"/>
      <c r="L46" s="16"/>
      <c r="M46" s="16"/>
      <c r="N46" s="16"/>
      <c r="O46" s="16"/>
      <c r="P46" s="16"/>
      <c r="Q46" s="16"/>
      <c r="R46" s="16"/>
      <c r="S46" s="16"/>
      <c r="T46" s="16"/>
      <c r="U46" s="16"/>
      <c r="V46" s="16"/>
      <c r="W46" s="16"/>
      <c r="X46" s="16"/>
      <c r="Y46" s="16"/>
      <c r="Z46" s="16"/>
      <c r="AA46" s="413"/>
      <c r="AB46" s="413"/>
      <c r="AC46" s="414"/>
      <c r="AD46" s="16"/>
      <c r="AE46" s="144"/>
      <c r="AF46" s="144"/>
      <c r="AG46" s="124"/>
      <c r="AH46" s="386" t="s">
        <v>204</v>
      </c>
    </row>
    <row r="47" spans="1:34" ht="15.75">
      <c r="A47" s="731" t="s">
        <v>116</v>
      </c>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131"/>
      <c r="AA47" s="404">
        <f>SUM(AA42:AA46)</f>
        <v>0</v>
      </c>
      <c r="AB47" s="404">
        <f>SUM(AB42:AB46)</f>
        <v>0</v>
      </c>
      <c r="AC47" s="405">
        <f>SUM(AC42:AC46)</f>
        <v>43900</v>
      </c>
      <c r="AD47" s="131"/>
      <c r="AE47" s="142">
        <f>SUM(AE42:AE46)</f>
        <v>0</v>
      </c>
      <c r="AF47" s="142">
        <f>SUM(AF42:AF46)</f>
        <v>0</v>
      </c>
      <c r="AG47" s="133">
        <f>SUM(AG42:AG46)</f>
        <v>0</v>
      </c>
      <c r="AH47" s="386" t="s">
        <v>204</v>
      </c>
    </row>
    <row r="48" spans="1:34" ht="15.75">
      <c r="A48" s="729" t="s">
        <v>115</v>
      </c>
      <c r="B48" s="730"/>
      <c r="C48" s="730"/>
      <c r="D48" s="730"/>
      <c r="E48" s="730"/>
      <c r="F48" s="730"/>
      <c r="G48" s="730"/>
      <c r="H48" s="730"/>
      <c r="I48" s="730"/>
      <c r="J48" s="730"/>
      <c r="K48" s="730"/>
      <c r="L48" s="730"/>
      <c r="M48" s="730"/>
      <c r="N48" s="730"/>
      <c r="O48" s="730"/>
      <c r="P48" s="730"/>
      <c r="Q48" s="730"/>
      <c r="R48" s="730"/>
      <c r="S48" s="730"/>
      <c r="T48" s="730"/>
      <c r="U48" s="730"/>
      <c r="V48" s="730"/>
      <c r="W48" s="730"/>
      <c r="X48" s="730"/>
      <c r="Y48" s="730"/>
      <c r="Z48" s="131"/>
      <c r="AA48" s="416">
        <f>SUM(AA47)</f>
        <v>0</v>
      </c>
      <c r="AB48" s="416">
        <f>SUM(AB47)</f>
        <v>0</v>
      </c>
      <c r="AC48" s="416">
        <f>SUM(AC47)</f>
        <v>43900</v>
      </c>
      <c r="AD48" s="131"/>
      <c r="AE48" s="142" t="e">
        <f>SUM(#REF!+#REF!)</f>
        <v>#REF!</v>
      </c>
      <c r="AF48" s="142" t="e">
        <f>SUM(#REF!+#REF!)</f>
        <v>#REF!</v>
      </c>
      <c r="AG48" s="142" t="e">
        <f>SUM(#REF!+#REF!)</f>
        <v>#REF!</v>
      </c>
      <c r="AH48" s="386" t="s">
        <v>204</v>
      </c>
    </row>
    <row r="49" spans="1:34" ht="15.75">
      <c r="A49" s="736" t="s">
        <v>295</v>
      </c>
      <c r="B49" s="735"/>
      <c r="C49" s="735"/>
      <c r="D49" s="735"/>
      <c r="E49" s="735"/>
      <c r="F49" s="735"/>
      <c r="G49" s="735"/>
      <c r="H49" s="735"/>
      <c r="I49" s="735"/>
      <c r="J49" s="735"/>
      <c r="K49" s="735"/>
      <c r="L49" s="735"/>
      <c r="M49" s="735"/>
      <c r="N49" s="735"/>
      <c r="O49" s="735"/>
      <c r="P49" s="735"/>
      <c r="Q49" s="735"/>
      <c r="R49" s="735"/>
      <c r="S49" s="735"/>
      <c r="T49" s="735"/>
      <c r="U49" s="735"/>
      <c r="V49" s="735"/>
      <c r="W49" s="735"/>
      <c r="X49" s="735"/>
      <c r="Y49" s="735"/>
      <c r="Z49" s="149"/>
      <c r="AA49" s="417">
        <f>AA40+AA48</f>
        <v>19</v>
      </c>
      <c r="AB49" s="417">
        <f>AB40+AB48</f>
        <v>19</v>
      </c>
      <c r="AC49" s="418">
        <f>AC40+AC48</f>
        <v>121651</v>
      </c>
      <c r="AD49" s="149"/>
      <c r="AE49" s="150"/>
      <c r="AF49" s="150"/>
      <c r="AG49" s="148"/>
      <c r="AH49" s="386" t="s">
        <v>204</v>
      </c>
    </row>
    <row r="50" spans="1:34" ht="15.75">
      <c r="A50" s="734" t="s">
        <v>296</v>
      </c>
      <c r="B50" s="735"/>
      <c r="C50" s="735"/>
      <c r="D50" s="735"/>
      <c r="E50" s="735"/>
      <c r="F50" s="735"/>
      <c r="G50" s="735"/>
      <c r="H50" s="735"/>
      <c r="I50" s="735"/>
      <c r="J50" s="735"/>
      <c r="K50" s="735"/>
      <c r="L50" s="735"/>
      <c r="M50" s="735"/>
      <c r="N50" s="735"/>
      <c r="O50" s="735"/>
      <c r="P50" s="735"/>
      <c r="Q50" s="735"/>
      <c r="R50" s="735"/>
      <c r="S50" s="735"/>
      <c r="T50" s="735"/>
      <c r="U50" s="735"/>
      <c r="V50" s="735"/>
      <c r="W50" s="735"/>
      <c r="X50" s="735"/>
      <c r="Y50" s="735"/>
      <c r="Z50" s="127"/>
      <c r="AA50" s="413">
        <f>AA49-AA19</f>
        <v>0</v>
      </c>
      <c r="AB50" s="413">
        <f>AB49-AB19</f>
        <v>0</v>
      </c>
      <c r="AC50" s="414">
        <f>AC49-AC19</f>
        <v>47391</v>
      </c>
      <c r="AD50" s="127"/>
      <c r="AE50" s="144" t="e">
        <f>#REF!-AE19</f>
        <v>#REF!</v>
      </c>
      <c r="AF50" s="144" t="e">
        <f>#REF!-AF19</f>
        <v>#REF!</v>
      </c>
      <c r="AG50" s="124" t="e">
        <f>#REF!-AG19</f>
        <v>#REF!</v>
      </c>
      <c r="AH50" s="386" t="s">
        <v>204</v>
      </c>
    </row>
    <row r="51" ht="15.75">
      <c r="AH51" s="386" t="s">
        <v>204</v>
      </c>
    </row>
    <row r="52" spans="15:34" ht="15.75">
      <c r="O52" s="358" t="s">
        <v>213</v>
      </c>
      <c r="AH52" s="386" t="s">
        <v>204</v>
      </c>
    </row>
    <row r="53" ht="15.75">
      <c r="AH53" s="386" t="s">
        <v>204</v>
      </c>
    </row>
    <row r="54" spans="1:34" ht="22.5">
      <c r="A54" s="763" t="s">
        <v>165</v>
      </c>
      <c r="B54" s="764"/>
      <c r="C54" s="764"/>
      <c r="D54" s="764"/>
      <c r="E54" s="764"/>
      <c r="F54" s="764"/>
      <c r="G54" s="764"/>
      <c r="H54" s="764"/>
      <c r="I54" s="764"/>
      <c r="J54" s="764"/>
      <c r="K54" s="764"/>
      <c r="L54" s="764"/>
      <c r="M54" s="764"/>
      <c r="N54" s="764"/>
      <c r="O54" s="764"/>
      <c r="P54" s="764"/>
      <c r="Q54" s="764"/>
      <c r="R54" s="764"/>
      <c r="S54" s="764"/>
      <c r="T54" s="764"/>
      <c r="U54" s="764"/>
      <c r="V54" s="764"/>
      <c r="W54" s="764"/>
      <c r="X54" s="764"/>
      <c r="Y54" s="764"/>
      <c r="Z54" s="764"/>
      <c r="AA54" s="764"/>
      <c r="AB54" s="764"/>
      <c r="AC54" s="764"/>
      <c r="AD54" s="13"/>
      <c r="AE54" s="13"/>
      <c r="AF54" s="13"/>
      <c r="AG54" s="13"/>
      <c r="AH54" s="386" t="s">
        <v>204</v>
      </c>
    </row>
    <row r="55" spans="1:34" ht="23.25">
      <c r="A55" s="765" t="str">
        <f>A5</f>
        <v>Law Enforcement Wireless Communications</v>
      </c>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13"/>
      <c r="AE55" s="13"/>
      <c r="AF55" s="13"/>
      <c r="AG55" s="13"/>
      <c r="AH55" s="386" t="s">
        <v>204</v>
      </c>
    </row>
    <row r="56" spans="1:34" ht="23.25">
      <c r="A56" s="765" t="s">
        <v>154</v>
      </c>
      <c r="B56" s="764"/>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13"/>
      <c r="AE56" s="13"/>
      <c r="AF56" s="13"/>
      <c r="AG56" s="13"/>
      <c r="AH56" s="386" t="s">
        <v>204</v>
      </c>
    </row>
    <row r="57" spans="1:34" ht="23.25">
      <c r="A57" s="765" t="s">
        <v>153</v>
      </c>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13"/>
      <c r="AE57" s="13"/>
      <c r="AF57" s="13"/>
      <c r="AG57" s="13"/>
      <c r="AH57" s="386" t="s">
        <v>204</v>
      </c>
    </row>
    <row r="58" ht="15.75">
      <c r="AH58" s="386" t="s">
        <v>204</v>
      </c>
    </row>
    <row r="59" ht="15.75">
      <c r="AH59" s="386" t="s">
        <v>204</v>
      </c>
    </row>
    <row r="60" ht="15.75">
      <c r="AH60" s="386" t="s">
        <v>204</v>
      </c>
    </row>
    <row r="61" ht="18" customHeight="1">
      <c r="AH61" s="386" t="s">
        <v>204</v>
      </c>
    </row>
    <row r="62" spans="1:34" ht="18" customHeight="1">
      <c r="A62" s="282"/>
      <c r="B62" s="282"/>
      <c r="C62" s="282"/>
      <c r="D62" s="282"/>
      <c r="E62" s="282"/>
      <c r="F62" s="282"/>
      <c r="G62" s="282"/>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386" t="s">
        <v>204</v>
      </c>
    </row>
    <row r="63" spans="1:34" ht="18" customHeight="1">
      <c r="A63" s="682" t="s">
        <v>182</v>
      </c>
      <c r="B63" s="683"/>
      <c r="C63" s="683"/>
      <c r="D63" s="683"/>
      <c r="E63" s="683"/>
      <c r="F63" s="683"/>
      <c r="G63" s="678"/>
      <c r="H63" s="703" t="s">
        <v>265</v>
      </c>
      <c r="I63" s="704"/>
      <c r="J63" s="705"/>
      <c r="K63" s="715" t="s">
        <v>144</v>
      </c>
      <c r="L63" s="716"/>
      <c r="M63" s="717"/>
      <c r="N63" s="703" t="s">
        <v>266</v>
      </c>
      <c r="O63" s="704"/>
      <c r="P63" s="705"/>
      <c r="Q63" s="703" t="s">
        <v>294</v>
      </c>
      <c r="R63" s="704"/>
      <c r="S63" s="705"/>
      <c r="T63" s="703" t="s">
        <v>267</v>
      </c>
      <c r="U63" s="725"/>
      <c r="V63" s="725"/>
      <c r="W63" s="703" t="s">
        <v>268</v>
      </c>
      <c r="X63" s="704"/>
      <c r="Y63" s="704"/>
      <c r="Z63" s="352"/>
      <c r="AA63" s="703" t="s">
        <v>310</v>
      </c>
      <c r="AB63" s="704"/>
      <c r="AC63" s="705"/>
      <c r="AD63" s="211"/>
      <c r="AE63" s="209" t="s">
        <v>137</v>
      </c>
      <c r="AF63" s="210"/>
      <c r="AG63" s="214"/>
      <c r="AH63" s="386" t="s">
        <v>204</v>
      </c>
    </row>
    <row r="64" spans="1:34" ht="28.5" customHeight="1">
      <c r="A64" s="679"/>
      <c r="B64" s="674"/>
      <c r="C64" s="674"/>
      <c r="D64" s="674"/>
      <c r="E64" s="674"/>
      <c r="F64" s="674"/>
      <c r="G64" s="675"/>
      <c r="H64" s="706"/>
      <c r="I64" s="707"/>
      <c r="J64" s="708"/>
      <c r="K64" s="718"/>
      <c r="L64" s="719"/>
      <c r="M64" s="720"/>
      <c r="N64" s="706"/>
      <c r="O64" s="707"/>
      <c r="P64" s="708"/>
      <c r="Q64" s="706"/>
      <c r="R64" s="707"/>
      <c r="S64" s="708"/>
      <c r="T64" s="726"/>
      <c r="U64" s="727"/>
      <c r="V64" s="727"/>
      <c r="W64" s="706"/>
      <c r="X64" s="707"/>
      <c r="Y64" s="707"/>
      <c r="Z64" s="353"/>
      <c r="AA64" s="706"/>
      <c r="AB64" s="707"/>
      <c r="AC64" s="708"/>
      <c r="AD64" s="221"/>
      <c r="AE64" s="219" t="s">
        <v>187</v>
      </c>
      <c r="AF64" s="220"/>
      <c r="AG64" s="223"/>
      <c r="AH64" s="386" t="s">
        <v>204</v>
      </c>
    </row>
    <row r="65" spans="1:34" ht="18" customHeight="1" thickBot="1">
      <c r="A65" s="676"/>
      <c r="B65" s="677"/>
      <c r="C65" s="677"/>
      <c r="D65" s="677"/>
      <c r="E65" s="677"/>
      <c r="F65" s="677"/>
      <c r="G65" s="671"/>
      <c r="H65" s="226" t="s">
        <v>183</v>
      </c>
      <c r="I65" s="227" t="s">
        <v>44</v>
      </c>
      <c r="J65" s="228" t="s">
        <v>185</v>
      </c>
      <c r="K65" s="226" t="s">
        <v>183</v>
      </c>
      <c r="L65" s="227" t="s">
        <v>44</v>
      </c>
      <c r="M65" s="228" t="s">
        <v>185</v>
      </c>
      <c r="N65" s="226" t="s">
        <v>183</v>
      </c>
      <c r="O65" s="227" t="s">
        <v>44</v>
      </c>
      <c r="P65" s="228" t="s">
        <v>185</v>
      </c>
      <c r="Q65" s="226" t="s">
        <v>183</v>
      </c>
      <c r="R65" s="227" t="s">
        <v>44</v>
      </c>
      <c r="S65" s="228" t="s">
        <v>185</v>
      </c>
      <c r="T65" s="226" t="s">
        <v>183</v>
      </c>
      <c r="U65" s="227" t="s">
        <v>44</v>
      </c>
      <c r="V65" s="228" t="s">
        <v>185</v>
      </c>
      <c r="W65" s="226" t="s">
        <v>183</v>
      </c>
      <c r="X65" s="227" t="s">
        <v>44</v>
      </c>
      <c r="Y65" s="228" t="s">
        <v>185</v>
      </c>
      <c r="Z65" s="229"/>
      <c r="AA65" s="226" t="s">
        <v>183</v>
      </c>
      <c r="AB65" s="227" t="s">
        <v>44</v>
      </c>
      <c r="AC65" s="230" t="s">
        <v>185</v>
      </c>
      <c r="AD65" s="229"/>
      <c r="AE65" s="226" t="s">
        <v>183</v>
      </c>
      <c r="AF65" s="227" t="s">
        <v>44</v>
      </c>
      <c r="AG65" s="230" t="s">
        <v>185</v>
      </c>
      <c r="AH65" s="386" t="s">
        <v>204</v>
      </c>
    </row>
    <row r="66" spans="1:34" ht="18" customHeight="1">
      <c r="A66" s="661" t="s">
        <v>208</v>
      </c>
      <c r="B66" s="723"/>
      <c r="C66" s="723"/>
      <c r="D66" s="723"/>
      <c r="E66" s="723"/>
      <c r="F66" s="723"/>
      <c r="G66" s="724"/>
      <c r="H66" s="548">
        <v>19</v>
      </c>
      <c r="I66" s="549">
        <v>19</v>
      </c>
      <c r="J66" s="549">
        <v>89198</v>
      </c>
      <c r="K66" s="548">
        <v>19</v>
      </c>
      <c r="L66" s="549">
        <v>19</v>
      </c>
      <c r="M66" s="549">
        <v>74260</v>
      </c>
      <c r="N66" s="548"/>
      <c r="O66" s="549"/>
      <c r="P66" s="549">
        <v>3491</v>
      </c>
      <c r="Q66" s="548">
        <f>N66+K66</f>
        <v>19</v>
      </c>
      <c r="R66" s="549">
        <f>+L66+O66</f>
        <v>19</v>
      </c>
      <c r="S66" s="549">
        <f>P66+M66</f>
        <v>77751</v>
      </c>
      <c r="T66" s="548"/>
      <c r="U66" s="549"/>
      <c r="V66" s="549">
        <v>43900</v>
      </c>
      <c r="W66" s="548"/>
      <c r="X66" s="549"/>
      <c r="Y66" s="549"/>
      <c r="Z66" s="549"/>
      <c r="AA66" s="548">
        <f>T66+Q66</f>
        <v>19</v>
      </c>
      <c r="AB66" s="549">
        <f>+R66+U66+X66</f>
        <v>19</v>
      </c>
      <c r="AC66" s="550">
        <f>V66+S66</f>
        <v>121651</v>
      </c>
      <c r="AD66" s="235"/>
      <c r="AE66" s="234">
        <f>AA66-K66</f>
        <v>0</v>
      </c>
      <c r="AF66" s="235">
        <f>AB66-L66</f>
        <v>0</v>
      </c>
      <c r="AG66" s="237">
        <f>AC66-M66</f>
        <v>47391</v>
      </c>
      <c r="AH66" s="386" t="s">
        <v>204</v>
      </c>
    </row>
    <row r="67" spans="1:34" ht="18" customHeight="1">
      <c r="A67" s="672" t="s">
        <v>45</v>
      </c>
      <c r="B67" s="673"/>
      <c r="C67" s="673"/>
      <c r="D67" s="673"/>
      <c r="E67" s="673"/>
      <c r="F67" s="673"/>
      <c r="G67" s="670"/>
      <c r="H67" s="419">
        <f>SUM(H66:H66)</f>
        <v>19</v>
      </c>
      <c r="I67" s="245">
        <f aca="true" t="shared" si="0" ref="I67:Y67">SUM(I66:I66)</f>
        <v>19</v>
      </c>
      <c r="J67" s="547">
        <f t="shared" si="0"/>
        <v>89198</v>
      </c>
      <c r="K67" s="554">
        <f t="shared" si="0"/>
        <v>19</v>
      </c>
      <c r="L67" s="555">
        <f t="shared" si="0"/>
        <v>19</v>
      </c>
      <c r="M67" s="547">
        <f t="shared" si="0"/>
        <v>74260</v>
      </c>
      <c r="N67" s="554">
        <f t="shared" si="0"/>
        <v>0</v>
      </c>
      <c r="O67" s="555">
        <f t="shared" si="0"/>
        <v>0</v>
      </c>
      <c r="P67" s="547">
        <f t="shared" si="0"/>
        <v>3491</v>
      </c>
      <c r="Q67" s="554">
        <f t="shared" si="0"/>
        <v>19</v>
      </c>
      <c r="R67" s="555">
        <f t="shared" si="0"/>
        <v>19</v>
      </c>
      <c r="S67" s="547">
        <f t="shared" si="0"/>
        <v>77751</v>
      </c>
      <c r="T67" s="554">
        <f t="shared" si="0"/>
        <v>0</v>
      </c>
      <c r="U67" s="555">
        <f t="shared" si="0"/>
        <v>0</v>
      </c>
      <c r="V67" s="547">
        <f t="shared" si="0"/>
        <v>43900</v>
      </c>
      <c r="W67" s="554">
        <f t="shared" si="0"/>
        <v>0</v>
      </c>
      <c r="X67" s="555">
        <f t="shared" si="0"/>
        <v>0</v>
      </c>
      <c r="Y67" s="547">
        <f t="shared" si="0"/>
        <v>0</v>
      </c>
      <c r="Z67" s="245"/>
      <c r="AA67" s="554">
        <f>SUM(AA66:AA66)</f>
        <v>19</v>
      </c>
      <c r="AB67" s="555">
        <f>SUM(AB66:AB66)</f>
        <v>19</v>
      </c>
      <c r="AC67" s="557">
        <f>SUM(AC66:AC66)</f>
        <v>121651</v>
      </c>
      <c r="AD67" s="248"/>
      <c r="AE67" s="247">
        <f>SUM(AE66:AE66)</f>
        <v>0</v>
      </c>
      <c r="AF67" s="248">
        <f>SUM(AF66:AF66)</f>
        <v>0</v>
      </c>
      <c r="AG67" s="249">
        <f>SUM(AG66:AG66)</f>
        <v>47391</v>
      </c>
      <c r="AH67" s="386" t="s">
        <v>204</v>
      </c>
    </row>
    <row r="68" spans="1:34" ht="18" customHeight="1">
      <c r="A68" s="709" t="s">
        <v>157</v>
      </c>
      <c r="B68" s="710"/>
      <c r="C68" s="710"/>
      <c r="D68" s="710"/>
      <c r="E68" s="710"/>
      <c r="F68" s="710"/>
      <c r="G68" s="711"/>
      <c r="H68" s="721"/>
      <c r="I68" s="692"/>
      <c r="J68" s="689"/>
      <c r="K68" s="721"/>
      <c r="L68" s="692"/>
      <c r="M68" s="689"/>
      <c r="N68" s="721"/>
      <c r="O68" s="692"/>
      <c r="P68" s="689"/>
      <c r="Q68" s="721"/>
      <c r="R68" s="692">
        <f>+L68+O69</f>
        <v>0</v>
      </c>
      <c r="S68" s="689"/>
      <c r="T68" s="721"/>
      <c r="U68" s="692"/>
      <c r="V68" s="689"/>
      <c r="W68" s="721"/>
      <c r="X68" s="692"/>
      <c r="Y68" s="692"/>
      <c r="Z68" s="218"/>
      <c r="AA68" s="721"/>
      <c r="AB68" s="692">
        <f>U69+R68</f>
        <v>0</v>
      </c>
      <c r="AC68" s="689"/>
      <c r="AD68" s="251"/>
      <c r="AE68" s="250"/>
      <c r="AF68" s="251"/>
      <c r="AG68" s="252"/>
      <c r="AH68" s="386" t="s">
        <v>204</v>
      </c>
    </row>
    <row r="69" spans="1:34" ht="18" customHeight="1">
      <c r="A69" s="712"/>
      <c r="B69" s="713"/>
      <c r="C69" s="713"/>
      <c r="D69" s="713"/>
      <c r="E69" s="713"/>
      <c r="F69" s="713"/>
      <c r="G69" s="714"/>
      <c r="H69" s="722"/>
      <c r="I69" s="693"/>
      <c r="J69" s="690"/>
      <c r="K69" s="722"/>
      <c r="L69" s="693"/>
      <c r="M69" s="690"/>
      <c r="N69" s="722"/>
      <c r="O69" s="693"/>
      <c r="P69" s="690"/>
      <c r="Q69" s="722"/>
      <c r="R69" s="693"/>
      <c r="S69" s="690"/>
      <c r="T69" s="722"/>
      <c r="U69" s="693"/>
      <c r="V69" s="690"/>
      <c r="W69" s="722"/>
      <c r="X69" s="693"/>
      <c r="Y69" s="693"/>
      <c r="Z69" s="240"/>
      <c r="AA69" s="722"/>
      <c r="AB69" s="693"/>
      <c r="AC69" s="690"/>
      <c r="AD69" s="221"/>
      <c r="AE69" s="242"/>
      <c r="AF69" s="221">
        <f>AB68-L68</f>
        <v>0</v>
      </c>
      <c r="AG69" s="243"/>
      <c r="AH69" s="386" t="s">
        <v>204</v>
      </c>
    </row>
    <row r="70" spans="1:34" ht="18" customHeight="1">
      <c r="A70" s="669" t="s">
        <v>160</v>
      </c>
      <c r="B70" s="666"/>
      <c r="C70" s="666"/>
      <c r="D70" s="666"/>
      <c r="E70" s="666"/>
      <c r="F70" s="666"/>
      <c r="G70" s="667"/>
      <c r="H70" s="231"/>
      <c r="I70" s="549">
        <f>+I67+I68</f>
        <v>19</v>
      </c>
      <c r="J70" s="549"/>
      <c r="K70" s="548"/>
      <c r="L70" s="549">
        <f>+L67+L68</f>
        <v>19</v>
      </c>
      <c r="M70" s="549"/>
      <c r="N70" s="548"/>
      <c r="O70" s="549">
        <f>+O67+O69</f>
        <v>0</v>
      </c>
      <c r="P70" s="549"/>
      <c r="Q70" s="548"/>
      <c r="R70" s="549">
        <f>+R67+R68</f>
        <v>19</v>
      </c>
      <c r="S70" s="549"/>
      <c r="T70" s="548"/>
      <c r="U70" s="549">
        <f>+U67+U69</f>
        <v>0</v>
      </c>
      <c r="V70" s="549"/>
      <c r="W70" s="548"/>
      <c r="X70" s="549">
        <f>+X67+X69</f>
        <v>0</v>
      </c>
      <c r="Y70" s="549"/>
      <c r="Z70" s="549"/>
      <c r="AA70" s="548"/>
      <c r="AB70" s="549">
        <f>+AB67+AB68</f>
        <v>19</v>
      </c>
      <c r="AC70" s="550"/>
      <c r="AD70" s="235"/>
      <c r="AE70" s="234"/>
      <c r="AF70" s="235">
        <f>+AF67+AF69</f>
        <v>0</v>
      </c>
      <c r="AG70" s="238"/>
      <c r="AH70" s="386" t="s">
        <v>204</v>
      </c>
    </row>
    <row r="71" spans="1:34" ht="18" customHeight="1">
      <c r="A71" s="668" t="s">
        <v>158</v>
      </c>
      <c r="B71" s="662"/>
      <c r="C71" s="662"/>
      <c r="D71" s="662"/>
      <c r="E71" s="662"/>
      <c r="F71" s="662"/>
      <c r="G71" s="663"/>
      <c r="H71" s="783"/>
      <c r="I71" s="785"/>
      <c r="J71" s="787"/>
      <c r="K71" s="789"/>
      <c r="L71" s="785"/>
      <c r="M71" s="787"/>
      <c r="N71" s="789"/>
      <c r="O71" s="785"/>
      <c r="P71" s="787"/>
      <c r="Q71" s="789"/>
      <c r="R71" s="785"/>
      <c r="S71" s="787"/>
      <c r="T71" s="789"/>
      <c r="U71" s="785"/>
      <c r="V71" s="787"/>
      <c r="W71" s="789"/>
      <c r="X71" s="785"/>
      <c r="Y71" s="785"/>
      <c r="Z71" s="556"/>
      <c r="AA71" s="789"/>
      <c r="AB71" s="785"/>
      <c r="AC71" s="787"/>
      <c r="AD71" s="251"/>
      <c r="AE71" s="250"/>
      <c r="AF71" s="251"/>
      <c r="AG71" s="252"/>
      <c r="AH71" s="386" t="s">
        <v>204</v>
      </c>
    </row>
    <row r="72" spans="1:34" ht="18" customHeight="1">
      <c r="A72" s="664"/>
      <c r="B72" s="665"/>
      <c r="C72" s="665"/>
      <c r="D72" s="665"/>
      <c r="E72" s="665"/>
      <c r="F72" s="665"/>
      <c r="G72" s="660"/>
      <c r="H72" s="784"/>
      <c r="I72" s="786"/>
      <c r="J72" s="788"/>
      <c r="K72" s="790"/>
      <c r="L72" s="786"/>
      <c r="M72" s="788"/>
      <c r="N72" s="790"/>
      <c r="O72" s="786"/>
      <c r="P72" s="788"/>
      <c r="Q72" s="790"/>
      <c r="R72" s="786"/>
      <c r="S72" s="788"/>
      <c r="T72" s="790"/>
      <c r="U72" s="786"/>
      <c r="V72" s="788"/>
      <c r="W72" s="790"/>
      <c r="X72" s="786"/>
      <c r="Y72" s="786"/>
      <c r="Z72" s="549"/>
      <c r="AA72" s="790"/>
      <c r="AB72" s="786"/>
      <c r="AC72" s="788"/>
      <c r="AD72" s="235"/>
      <c r="AE72" s="234"/>
      <c r="AF72" s="235"/>
      <c r="AG72" s="238"/>
      <c r="AH72" s="386" t="s">
        <v>204</v>
      </c>
    </row>
    <row r="73" spans="1:34" ht="18" customHeight="1">
      <c r="A73" s="688" t="s">
        <v>53</v>
      </c>
      <c r="B73" s="680"/>
      <c r="C73" s="680"/>
      <c r="D73" s="680"/>
      <c r="E73" s="680"/>
      <c r="F73" s="680"/>
      <c r="G73" s="681"/>
      <c r="H73" s="231"/>
      <c r="I73" s="549"/>
      <c r="J73" s="549"/>
      <c r="K73" s="548"/>
      <c r="L73" s="549"/>
      <c r="M73" s="549"/>
      <c r="N73" s="548"/>
      <c r="O73" s="549"/>
      <c r="P73" s="549"/>
      <c r="Q73" s="548"/>
      <c r="R73" s="549"/>
      <c r="S73" s="549"/>
      <c r="T73" s="548"/>
      <c r="U73" s="549"/>
      <c r="V73" s="549"/>
      <c r="W73" s="548"/>
      <c r="X73" s="549"/>
      <c r="Y73" s="549"/>
      <c r="Z73" s="549"/>
      <c r="AA73" s="548"/>
      <c r="AB73" s="549"/>
      <c r="AC73" s="550"/>
      <c r="AD73" s="235"/>
      <c r="AE73" s="234"/>
      <c r="AF73" s="235">
        <f>AB73-L73</f>
        <v>0</v>
      </c>
      <c r="AG73" s="238"/>
      <c r="AH73" s="386" t="s">
        <v>204</v>
      </c>
    </row>
    <row r="74" spans="1:34" ht="18" customHeight="1">
      <c r="A74" s="768" t="s">
        <v>113</v>
      </c>
      <c r="B74" s="769"/>
      <c r="C74" s="769"/>
      <c r="D74" s="769"/>
      <c r="E74" s="769"/>
      <c r="F74" s="769"/>
      <c r="G74" s="770"/>
      <c r="H74" s="244"/>
      <c r="I74" s="552"/>
      <c r="J74" s="552"/>
      <c r="K74" s="551"/>
      <c r="L74" s="552"/>
      <c r="M74" s="552"/>
      <c r="N74" s="551"/>
      <c r="O74" s="552"/>
      <c r="P74" s="552"/>
      <c r="Q74" s="551"/>
      <c r="R74" s="552"/>
      <c r="S74" s="552"/>
      <c r="T74" s="551"/>
      <c r="U74" s="552"/>
      <c r="V74" s="552"/>
      <c r="W74" s="551"/>
      <c r="X74" s="552"/>
      <c r="Y74" s="552"/>
      <c r="Z74" s="552"/>
      <c r="AA74" s="551"/>
      <c r="AB74" s="552"/>
      <c r="AC74" s="553"/>
      <c r="AD74" s="221"/>
      <c r="AE74" s="242"/>
      <c r="AF74" s="221">
        <f>AB74-L74</f>
        <v>0</v>
      </c>
      <c r="AG74" s="243"/>
      <c r="AH74" s="386" t="s">
        <v>204</v>
      </c>
    </row>
    <row r="75" spans="1:34" ht="18" customHeight="1">
      <c r="A75" s="771" t="s">
        <v>159</v>
      </c>
      <c r="B75" s="772"/>
      <c r="C75" s="772"/>
      <c r="D75" s="772"/>
      <c r="E75" s="772"/>
      <c r="F75" s="772"/>
      <c r="G75" s="773"/>
      <c r="H75" s="244"/>
      <c r="I75" s="552">
        <f>I74+I73+I70</f>
        <v>19</v>
      </c>
      <c r="J75" s="552"/>
      <c r="K75" s="551"/>
      <c r="L75" s="552">
        <f>L74+L73+L70</f>
        <v>19</v>
      </c>
      <c r="M75" s="552"/>
      <c r="N75" s="551"/>
      <c r="O75" s="552">
        <f>O74+O73+O70</f>
        <v>0</v>
      </c>
      <c r="P75" s="552"/>
      <c r="Q75" s="551"/>
      <c r="R75" s="552">
        <f>R74+R73+R70</f>
        <v>19</v>
      </c>
      <c r="S75" s="552"/>
      <c r="T75" s="551"/>
      <c r="U75" s="552">
        <f>U74+U73+U70</f>
        <v>0</v>
      </c>
      <c r="V75" s="552"/>
      <c r="W75" s="551"/>
      <c r="X75" s="552">
        <f>X74+X73+X70</f>
        <v>0</v>
      </c>
      <c r="Y75" s="552"/>
      <c r="Z75" s="552"/>
      <c r="AA75" s="551"/>
      <c r="AB75" s="552">
        <f>AB74+AB73+AB70</f>
        <v>19</v>
      </c>
      <c r="AC75" s="553"/>
      <c r="AD75" s="221"/>
      <c r="AE75" s="242"/>
      <c r="AF75" s="221">
        <f>AF74+AF73+AF70</f>
        <v>0</v>
      </c>
      <c r="AG75" s="243"/>
      <c r="AH75" s="386" t="s">
        <v>273</v>
      </c>
    </row>
    <row r="76" spans="1:34" ht="18" customHeight="1">
      <c r="A76" s="778"/>
      <c r="B76" s="779"/>
      <c r="C76" s="779"/>
      <c r="D76" s="779"/>
      <c r="E76" s="779"/>
      <c r="F76" s="779"/>
      <c r="G76" s="779"/>
      <c r="H76" s="779"/>
      <c r="I76" s="779"/>
      <c r="J76" s="779"/>
      <c r="K76" s="779"/>
      <c r="L76" s="779"/>
      <c r="M76" s="779"/>
      <c r="N76" s="779"/>
      <c r="O76" s="779"/>
      <c r="P76" s="779"/>
      <c r="Q76" s="779"/>
      <c r="R76" s="779"/>
      <c r="S76" s="779"/>
      <c r="T76" s="779"/>
      <c r="U76" s="779"/>
      <c r="V76" s="779"/>
      <c r="W76" s="779"/>
      <c r="X76" s="779"/>
      <c r="Y76" s="779"/>
      <c r="Z76" s="779"/>
      <c r="AA76" s="779"/>
      <c r="AB76" s="779"/>
      <c r="AC76" s="780"/>
      <c r="AH76" s="386"/>
    </row>
    <row r="77" spans="1:34" ht="18" customHeight="1" hidden="1">
      <c r="A77" s="282" t="s">
        <v>167</v>
      </c>
      <c r="B77" s="282"/>
      <c r="C77" s="282"/>
      <c r="D77" s="282"/>
      <c r="E77" s="282"/>
      <c r="F77" s="282"/>
      <c r="G77" s="282"/>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387"/>
    </row>
    <row r="78" spans="1:34" ht="18" customHeight="1" hidden="1">
      <c r="A78" s="207"/>
      <c r="B78" s="208"/>
      <c r="C78" s="208"/>
      <c r="D78" s="208"/>
      <c r="E78" s="208"/>
      <c r="F78" s="208"/>
      <c r="G78" s="208"/>
      <c r="H78" s="209" t="s">
        <v>135</v>
      </c>
      <c r="I78" s="210"/>
      <c r="J78" s="210"/>
      <c r="K78" s="209" t="s">
        <v>136</v>
      </c>
      <c r="L78" s="210"/>
      <c r="M78" s="210"/>
      <c r="N78" s="212">
        <v>2007</v>
      </c>
      <c r="O78" s="213"/>
      <c r="P78" s="213"/>
      <c r="Q78" s="212">
        <v>2007</v>
      </c>
      <c r="R78" s="213"/>
      <c r="S78" s="213"/>
      <c r="T78" s="212">
        <v>2007</v>
      </c>
      <c r="U78" s="213"/>
      <c r="V78" s="213"/>
      <c r="W78" s="212">
        <v>2007</v>
      </c>
      <c r="X78" s="213"/>
      <c r="Y78" s="213"/>
      <c r="Z78" s="211"/>
      <c r="AA78" s="212">
        <v>2007</v>
      </c>
      <c r="AB78" s="213"/>
      <c r="AC78" s="213"/>
      <c r="AD78" s="211"/>
      <c r="AE78" s="209" t="s">
        <v>137</v>
      </c>
      <c r="AF78" s="210"/>
      <c r="AG78" s="214"/>
      <c r="AH78" s="386"/>
    </row>
    <row r="79" spans="1:34" ht="18" customHeight="1" hidden="1">
      <c r="A79" s="215"/>
      <c r="B79" s="216"/>
      <c r="C79" s="217"/>
      <c r="D79" s="217"/>
      <c r="E79" s="218"/>
      <c r="F79" s="216"/>
      <c r="G79" s="218"/>
      <c r="H79" s="219" t="s">
        <v>170</v>
      </c>
      <c r="I79" s="220"/>
      <c r="J79" s="220"/>
      <c r="K79" s="219" t="s">
        <v>168</v>
      </c>
      <c r="L79" s="220"/>
      <c r="M79" s="220"/>
      <c r="N79" s="219" t="s">
        <v>230</v>
      </c>
      <c r="O79" s="222"/>
      <c r="P79" s="222"/>
      <c r="Q79" s="219" t="s">
        <v>188</v>
      </c>
      <c r="R79" s="220"/>
      <c r="S79" s="220"/>
      <c r="T79" s="219" t="s">
        <v>189</v>
      </c>
      <c r="U79" s="222"/>
      <c r="V79" s="222"/>
      <c r="W79" s="219" t="s">
        <v>195</v>
      </c>
      <c r="X79" s="222"/>
      <c r="Y79" s="222"/>
      <c r="Z79" s="221"/>
      <c r="AA79" s="219" t="s">
        <v>181</v>
      </c>
      <c r="AB79" s="220"/>
      <c r="AC79" s="220"/>
      <c r="AD79" s="221"/>
      <c r="AE79" s="219" t="s">
        <v>187</v>
      </c>
      <c r="AF79" s="220"/>
      <c r="AG79" s="223"/>
      <c r="AH79" s="386"/>
    </row>
    <row r="80" spans="1:34" ht="18" customHeight="1" hidden="1" thickBot="1">
      <c r="A80" s="224" t="s">
        <v>182</v>
      </c>
      <c r="B80" s="225"/>
      <c r="C80" s="225"/>
      <c r="D80" s="225"/>
      <c r="E80" s="225"/>
      <c r="F80" s="225"/>
      <c r="G80" s="225"/>
      <c r="H80" s="226" t="s">
        <v>183</v>
      </c>
      <c r="I80" s="227" t="s">
        <v>44</v>
      </c>
      <c r="J80" s="228" t="s">
        <v>185</v>
      </c>
      <c r="K80" s="226" t="s">
        <v>183</v>
      </c>
      <c r="L80" s="227" t="s">
        <v>44</v>
      </c>
      <c r="M80" s="228" t="s">
        <v>185</v>
      </c>
      <c r="N80" s="226" t="s">
        <v>183</v>
      </c>
      <c r="O80" s="227" t="s">
        <v>44</v>
      </c>
      <c r="P80" s="228" t="s">
        <v>185</v>
      </c>
      <c r="Q80" s="226" t="s">
        <v>183</v>
      </c>
      <c r="R80" s="227" t="s">
        <v>44</v>
      </c>
      <c r="S80" s="228" t="s">
        <v>185</v>
      </c>
      <c r="T80" s="226" t="s">
        <v>183</v>
      </c>
      <c r="U80" s="227" t="s">
        <v>44</v>
      </c>
      <c r="V80" s="228" t="s">
        <v>185</v>
      </c>
      <c r="W80" s="226" t="s">
        <v>183</v>
      </c>
      <c r="X80" s="227" t="s">
        <v>44</v>
      </c>
      <c r="Y80" s="228" t="s">
        <v>185</v>
      </c>
      <c r="Z80" s="229"/>
      <c r="AA80" s="226" t="s">
        <v>183</v>
      </c>
      <c r="AB80" s="227" t="s">
        <v>44</v>
      </c>
      <c r="AC80" s="228" t="s">
        <v>185</v>
      </c>
      <c r="AD80" s="229"/>
      <c r="AE80" s="226" t="s">
        <v>183</v>
      </c>
      <c r="AF80" s="227" t="s">
        <v>44</v>
      </c>
      <c r="AG80" s="230" t="s">
        <v>185</v>
      </c>
      <c r="AH80" s="386"/>
    </row>
    <row r="81" spans="1:34" ht="18" customHeight="1" hidden="1">
      <c r="A81" s="231"/>
      <c r="B81" s="752" t="s">
        <v>108</v>
      </c>
      <c r="C81" s="752"/>
      <c r="D81" s="752"/>
      <c r="E81" s="752"/>
      <c r="F81" s="752"/>
      <c r="G81" s="753"/>
      <c r="H81" s="234"/>
      <c r="I81" s="235"/>
      <c r="J81" s="236">
        <v>0</v>
      </c>
      <c r="K81" s="234"/>
      <c r="L81" s="235"/>
      <c r="M81" s="236">
        <v>0</v>
      </c>
      <c r="N81" s="234"/>
      <c r="O81" s="235"/>
      <c r="P81" s="236">
        <v>0</v>
      </c>
      <c r="Q81" s="234">
        <f aca="true" t="shared" si="1" ref="Q81:S84">N81+K81</f>
        <v>0</v>
      </c>
      <c r="R81" s="235">
        <f t="shared" si="1"/>
        <v>0</v>
      </c>
      <c r="S81" s="235">
        <f t="shared" si="1"/>
        <v>0</v>
      </c>
      <c r="T81" s="234">
        <v>0</v>
      </c>
      <c r="U81" s="235">
        <v>0</v>
      </c>
      <c r="V81" s="236">
        <v>0</v>
      </c>
      <c r="W81" s="234">
        <v>0</v>
      </c>
      <c r="X81" s="235">
        <v>0</v>
      </c>
      <c r="Y81" s="236">
        <v>0</v>
      </c>
      <c r="Z81" s="235"/>
      <c r="AA81" s="234">
        <f aca="true" t="shared" si="2" ref="AA81:AC84">T81+Q81</f>
        <v>0</v>
      </c>
      <c r="AB81" s="235">
        <f t="shared" si="2"/>
        <v>0</v>
      </c>
      <c r="AC81" s="236">
        <f t="shared" si="2"/>
        <v>0</v>
      </c>
      <c r="AD81" s="235"/>
      <c r="AE81" s="234">
        <f aca="true" t="shared" si="3" ref="AE81:AG84">AA81-K81</f>
        <v>0</v>
      </c>
      <c r="AF81" s="235">
        <f t="shared" si="3"/>
        <v>0</v>
      </c>
      <c r="AG81" s="237">
        <f t="shared" si="3"/>
        <v>0</v>
      </c>
      <c r="AH81" s="386"/>
    </row>
    <row r="82" spans="1:34" ht="18" customHeight="1" hidden="1">
      <c r="A82" s="231"/>
      <c r="B82" s="756" t="s">
        <v>109</v>
      </c>
      <c r="C82" s="756"/>
      <c r="D82" s="756"/>
      <c r="E82" s="756"/>
      <c r="F82" s="756"/>
      <c r="G82" s="757"/>
      <c r="H82" s="234"/>
      <c r="I82" s="235"/>
      <c r="J82" s="235"/>
      <c r="K82" s="234"/>
      <c r="L82" s="235"/>
      <c r="M82" s="235"/>
      <c r="N82" s="234"/>
      <c r="O82" s="235"/>
      <c r="P82" s="235"/>
      <c r="Q82" s="234">
        <f t="shared" si="1"/>
        <v>0</v>
      </c>
      <c r="R82" s="235">
        <f t="shared" si="1"/>
        <v>0</v>
      </c>
      <c r="S82" s="235">
        <f t="shared" si="1"/>
        <v>0</v>
      </c>
      <c r="T82" s="234"/>
      <c r="U82" s="235"/>
      <c r="V82" s="235"/>
      <c r="W82" s="234"/>
      <c r="X82" s="235"/>
      <c r="Y82" s="235"/>
      <c r="Z82" s="235"/>
      <c r="AA82" s="234">
        <f t="shared" si="2"/>
        <v>0</v>
      </c>
      <c r="AB82" s="235">
        <f t="shared" si="2"/>
        <v>0</v>
      </c>
      <c r="AC82" s="235">
        <f t="shared" si="2"/>
        <v>0</v>
      </c>
      <c r="AD82" s="235"/>
      <c r="AE82" s="234">
        <f t="shared" si="3"/>
        <v>0</v>
      </c>
      <c r="AF82" s="235">
        <f t="shared" si="3"/>
        <v>0</v>
      </c>
      <c r="AG82" s="238">
        <f t="shared" si="3"/>
        <v>0</v>
      </c>
      <c r="AH82" s="386"/>
    </row>
    <row r="83" spans="1:34" ht="18" customHeight="1" hidden="1">
      <c r="A83" s="231"/>
      <c r="B83" s="756" t="s">
        <v>110</v>
      </c>
      <c r="C83" s="756"/>
      <c r="D83" s="756"/>
      <c r="E83" s="756"/>
      <c r="F83" s="756"/>
      <c r="G83" s="757"/>
      <c r="H83" s="234"/>
      <c r="I83" s="235"/>
      <c r="J83" s="235"/>
      <c r="K83" s="234"/>
      <c r="L83" s="235"/>
      <c r="M83" s="235"/>
      <c r="N83" s="234"/>
      <c r="O83" s="235"/>
      <c r="P83" s="235"/>
      <c r="Q83" s="234">
        <f t="shared" si="1"/>
        <v>0</v>
      </c>
      <c r="R83" s="235">
        <f t="shared" si="1"/>
        <v>0</v>
      </c>
      <c r="S83" s="235">
        <f t="shared" si="1"/>
        <v>0</v>
      </c>
      <c r="T83" s="234"/>
      <c r="U83" s="235"/>
      <c r="V83" s="235"/>
      <c r="W83" s="234"/>
      <c r="X83" s="235"/>
      <c r="Y83" s="235"/>
      <c r="Z83" s="235"/>
      <c r="AA83" s="234">
        <f t="shared" si="2"/>
        <v>0</v>
      </c>
      <c r="AB83" s="235">
        <f t="shared" si="2"/>
        <v>0</v>
      </c>
      <c r="AC83" s="235">
        <f t="shared" si="2"/>
        <v>0</v>
      </c>
      <c r="AD83" s="235"/>
      <c r="AE83" s="234">
        <f t="shared" si="3"/>
        <v>0</v>
      </c>
      <c r="AF83" s="235">
        <f t="shared" si="3"/>
        <v>0</v>
      </c>
      <c r="AG83" s="238">
        <f t="shared" si="3"/>
        <v>0</v>
      </c>
      <c r="AH83" s="386"/>
    </row>
    <row r="84" spans="1:34" ht="18" customHeight="1" hidden="1">
      <c r="A84" s="239"/>
      <c r="B84" s="754" t="s">
        <v>111</v>
      </c>
      <c r="C84" s="754"/>
      <c r="D84" s="754"/>
      <c r="E84" s="754"/>
      <c r="F84" s="754"/>
      <c r="G84" s="755"/>
      <c r="H84" s="242"/>
      <c r="I84" s="221"/>
      <c r="J84" s="221"/>
      <c r="K84" s="242"/>
      <c r="L84" s="221"/>
      <c r="M84" s="221"/>
      <c r="N84" s="242"/>
      <c r="O84" s="221"/>
      <c r="P84" s="221"/>
      <c r="Q84" s="242">
        <f t="shared" si="1"/>
        <v>0</v>
      </c>
      <c r="R84" s="221">
        <f t="shared" si="1"/>
        <v>0</v>
      </c>
      <c r="S84" s="221">
        <f t="shared" si="1"/>
        <v>0</v>
      </c>
      <c r="T84" s="242"/>
      <c r="U84" s="221"/>
      <c r="V84" s="221"/>
      <c r="W84" s="242"/>
      <c r="X84" s="221"/>
      <c r="Y84" s="221"/>
      <c r="Z84" s="221"/>
      <c r="AA84" s="242">
        <f t="shared" si="2"/>
        <v>0</v>
      </c>
      <c r="AB84" s="221">
        <f t="shared" si="2"/>
        <v>0</v>
      </c>
      <c r="AC84" s="221">
        <f t="shared" si="2"/>
        <v>0</v>
      </c>
      <c r="AD84" s="221"/>
      <c r="AE84" s="242">
        <f t="shared" si="3"/>
        <v>0</v>
      </c>
      <c r="AF84" s="221">
        <f t="shared" si="3"/>
        <v>0</v>
      </c>
      <c r="AG84" s="243">
        <f t="shared" si="3"/>
        <v>0</v>
      </c>
      <c r="AH84" s="386"/>
    </row>
    <row r="85" spans="1:34" ht="18" customHeight="1" hidden="1">
      <c r="A85" s="244"/>
      <c r="B85" s="245"/>
      <c r="C85" s="245" t="s">
        <v>45</v>
      </c>
      <c r="D85" s="246"/>
      <c r="E85" s="246"/>
      <c r="F85" s="246"/>
      <c r="G85" s="245"/>
      <c r="H85" s="247">
        <f aca="true" t="shared" si="4" ref="H85:Y85">SUM(H81:H84)</f>
        <v>0</v>
      </c>
      <c r="I85" s="248">
        <f t="shared" si="4"/>
        <v>0</v>
      </c>
      <c r="J85" s="248">
        <f t="shared" si="4"/>
        <v>0</v>
      </c>
      <c r="K85" s="247">
        <f t="shared" si="4"/>
        <v>0</v>
      </c>
      <c r="L85" s="248">
        <f t="shared" si="4"/>
        <v>0</v>
      </c>
      <c r="M85" s="248">
        <f t="shared" si="4"/>
        <v>0</v>
      </c>
      <c r="N85" s="247">
        <f t="shared" si="4"/>
        <v>0</v>
      </c>
      <c r="O85" s="248">
        <f t="shared" si="4"/>
        <v>0</v>
      </c>
      <c r="P85" s="248">
        <f t="shared" si="4"/>
        <v>0</v>
      </c>
      <c r="Q85" s="247">
        <f t="shared" si="4"/>
        <v>0</v>
      </c>
      <c r="R85" s="248">
        <f t="shared" si="4"/>
        <v>0</v>
      </c>
      <c r="S85" s="248">
        <f t="shared" si="4"/>
        <v>0</v>
      </c>
      <c r="T85" s="247">
        <f t="shared" si="4"/>
        <v>0</v>
      </c>
      <c r="U85" s="248">
        <f t="shared" si="4"/>
        <v>0</v>
      </c>
      <c r="V85" s="248">
        <f t="shared" si="4"/>
        <v>0</v>
      </c>
      <c r="W85" s="247">
        <f t="shared" si="4"/>
        <v>0</v>
      </c>
      <c r="X85" s="248">
        <f t="shared" si="4"/>
        <v>0</v>
      </c>
      <c r="Y85" s="248">
        <f t="shared" si="4"/>
        <v>0</v>
      </c>
      <c r="Z85" s="248"/>
      <c r="AA85" s="247">
        <f>SUM(AA81:AA84)</f>
        <v>0</v>
      </c>
      <c r="AB85" s="248">
        <f>SUM(AB81:AB84)</f>
        <v>0</v>
      </c>
      <c r="AC85" s="248">
        <f>SUM(AC81:AC84)</f>
        <v>0</v>
      </c>
      <c r="AD85" s="248"/>
      <c r="AE85" s="247">
        <f>SUM(AE81:AE84)</f>
        <v>0</v>
      </c>
      <c r="AF85" s="248">
        <f>SUM(AF81:AF84)</f>
        <v>0</v>
      </c>
      <c r="AG85" s="249">
        <f>SUM(AG81:AG84)</f>
        <v>0</v>
      </c>
      <c r="AH85" s="388"/>
    </row>
    <row r="86" spans="1:34" ht="18" customHeight="1" hidden="1">
      <c r="A86" s="215"/>
      <c r="B86" s="218"/>
      <c r="C86" s="218"/>
      <c r="D86" s="218"/>
      <c r="E86" s="218"/>
      <c r="F86" s="218"/>
      <c r="G86" s="218"/>
      <c r="H86" s="250"/>
      <c r="I86" s="251"/>
      <c r="J86" s="251"/>
      <c r="K86" s="250"/>
      <c r="L86" s="251"/>
      <c r="M86" s="251"/>
      <c r="N86" s="250"/>
      <c r="O86" s="251"/>
      <c r="P86" s="251"/>
      <c r="Q86" s="250"/>
      <c r="R86" s="251"/>
      <c r="S86" s="251"/>
      <c r="T86" s="250"/>
      <c r="U86" s="251"/>
      <c r="V86" s="251"/>
      <c r="W86" s="250"/>
      <c r="X86" s="251"/>
      <c r="Y86" s="251"/>
      <c r="Z86" s="251"/>
      <c r="AA86" s="250"/>
      <c r="AB86" s="251"/>
      <c r="AC86" s="251"/>
      <c r="AD86" s="251"/>
      <c r="AE86" s="250"/>
      <c r="AF86" s="251"/>
      <c r="AG86" s="252"/>
      <c r="AH86" s="386"/>
    </row>
    <row r="87" spans="1:34" ht="18" customHeight="1" hidden="1">
      <c r="A87" s="244" t="s">
        <v>157</v>
      </c>
      <c r="B87" s="240"/>
      <c r="C87" s="241"/>
      <c r="D87" s="241"/>
      <c r="E87" s="241"/>
      <c r="F87" s="241"/>
      <c r="G87" s="240"/>
      <c r="H87" s="242"/>
      <c r="I87" s="221"/>
      <c r="J87" s="221"/>
      <c r="K87" s="242"/>
      <c r="L87" s="221"/>
      <c r="M87" s="221"/>
      <c r="N87" s="242"/>
      <c r="O87" s="221"/>
      <c r="P87" s="221"/>
      <c r="Q87" s="242"/>
      <c r="R87" s="221">
        <f>+L87+O87</f>
        <v>0</v>
      </c>
      <c r="S87" s="221"/>
      <c r="T87" s="242"/>
      <c r="U87" s="221"/>
      <c r="V87" s="221"/>
      <c r="W87" s="242"/>
      <c r="X87" s="221"/>
      <c r="Y87" s="221"/>
      <c r="Z87" s="221"/>
      <c r="AA87" s="242"/>
      <c r="AB87" s="221">
        <f>U87+R87</f>
        <v>0</v>
      </c>
      <c r="AC87" s="221"/>
      <c r="AD87" s="221"/>
      <c r="AE87" s="242"/>
      <c r="AF87" s="221">
        <f>AB87-L87</f>
        <v>0</v>
      </c>
      <c r="AG87" s="243"/>
      <c r="AH87" s="386"/>
    </row>
    <row r="88" spans="1:34" ht="18" customHeight="1" hidden="1">
      <c r="A88" s="231"/>
      <c r="B88" s="232" t="s">
        <v>160</v>
      </c>
      <c r="C88" s="233"/>
      <c r="D88" s="233"/>
      <c r="E88" s="233"/>
      <c r="F88" s="233"/>
      <c r="G88" s="232"/>
      <c r="H88" s="234"/>
      <c r="I88" s="235">
        <f>+I85+I87</f>
        <v>0</v>
      </c>
      <c r="J88" s="235"/>
      <c r="K88" s="234"/>
      <c r="L88" s="235">
        <f>+L85+L87</f>
        <v>0</v>
      </c>
      <c r="M88" s="235"/>
      <c r="N88" s="234"/>
      <c r="O88" s="235">
        <f>+O85+O87</f>
        <v>0</v>
      </c>
      <c r="P88" s="235"/>
      <c r="Q88" s="234"/>
      <c r="R88" s="235">
        <f>+R85+R87</f>
        <v>0</v>
      </c>
      <c r="S88" s="235"/>
      <c r="T88" s="234"/>
      <c r="U88" s="235">
        <f>+U85+U87</f>
        <v>0</v>
      </c>
      <c r="V88" s="235"/>
      <c r="W88" s="234"/>
      <c r="X88" s="235">
        <f>+X85+X87</f>
        <v>0</v>
      </c>
      <c r="Y88" s="235"/>
      <c r="Z88" s="235"/>
      <c r="AA88" s="234"/>
      <c r="AB88" s="235">
        <f>+AB85+AB87</f>
        <v>0</v>
      </c>
      <c r="AC88" s="235"/>
      <c r="AD88" s="235"/>
      <c r="AE88" s="234"/>
      <c r="AF88" s="235">
        <f>+AF85+AF87</f>
        <v>0</v>
      </c>
      <c r="AG88" s="238"/>
      <c r="AH88" s="386"/>
    </row>
    <row r="89" spans="1:34" ht="18" customHeight="1" hidden="1">
      <c r="A89" s="215"/>
      <c r="B89" s="218"/>
      <c r="C89" s="218"/>
      <c r="D89" s="218"/>
      <c r="E89" s="218"/>
      <c r="F89" s="218"/>
      <c r="G89" s="218"/>
      <c r="H89" s="250"/>
      <c r="I89" s="251"/>
      <c r="J89" s="251"/>
      <c r="K89" s="250"/>
      <c r="L89" s="251"/>
      <c r="M89" s="251"/>
      <c r="N89" s="250"/>
      <c r="O89" s="251"/>
      <c r="P89" s="251"/>
      <c r="Q89" s="250"/>
      <c r="R89" s="251"/>
      <c r="S89" s="251"/>
      <c r="T89" s="250"/>
      <c r="U89" s="251"/>
      <c r="V89" s="251"/>
      <c r="W89" s="250"/>
      <c r="X89" s="251"/>
      <c r="Y89" s="251"/>
      <c r="Z89" s="251"/>
      <c r="AA89" s="250"/>
      <c r="AB89" s="251"/>
      <c r="AC89" s="251"/>
      <c r="AD89" s="251"/>
      <c r="AE89" s="250"/>
      <c r="AF89" s="251"/>
      <c r="AG89" s="252"/>
      <c r="AH89" s="386"/>
    </row>
    <row r="90" spans="1:34" ht="18" customHeight="1" hidden="1">
      <c r="A90" s="231"/>
      <c r="B90" s="232" t="s">
        <v>158</v>
      </c>
      <c r="C90" s="232"/>
      <c r="D90" s="232"/>
      <c r="E90" s="232"/>
      <c r="F90" s="232"/>
      <c r="G90" s="232"/>
      <c r="H90" s="234"/>
      <c r="I90" s="235"/>
      <c r="J90" s="235"/>
      <c r="K90" s="234"/>
      <c r="L90" s="235"/>
      <c r="M90" s="235"/>
      <c r="N90" s="234"/>
      <c r="O90" s="235"/>
      <c r="P90" s="235"/>
      <c r="Q90" s="234"/>
      <c r="R90" s="235"/>
      <c r="S90" s="235"/>
      <c r="T90" s="234"/>
      <c r="U90" s="235"/>
      <c r="V90" s="235"/>
      <c r="W90" s="234"/>
      <c r="X90" s="235"/>
      <c r="Y90" s="235"/>
      <c r="Z90" s="235"/>
      <c r="AA90" s="234"/>
      <c r="AB90" s="235"/>
      <c r="AC90" s="235"/>
      <c r="AD90" s="235"/>
      <c r="AE90" s="234"/>
      <c r="AF90" s="235"/>
      <c r="AG90" s="238"/>
      <c r="AH90" s="386"/>
    </row>
    <row r="91" spans="1:34" ht="18" customHeight="1" hidden="1">
      <c r="A91" s="231"/>
      <c r="B91" s="233"/>
      <c r="C91" s="232" t="s">
        <v>53</v>
      </c>
      <c r="D91" s="233"/>
      <c r="E91" s="233"/>
      <c r="F91" s="233"/>
      <c r="G91" s="232"/>
      <c r="H91" s="234"/>
      <c r="I91" s="235"/>
      <c r="J91" s="235"/>
      <c r="K91" s="234"/>
      <c r="L91" s="235"/>
      <c r="M91" s="235"/>
      <c r="N91" s="234"/>
      <c r="O91" s="235">
        <v>0</v>
      </c>
      <c r="P91" s="235"/>
      <c r="Q91" s="234"/>
      <c r="R91" s="235"/>
      <c r="S91" s="235"/>
      <c r="T91" s="234"/>
      <c r="U91" s="235">
        <v>0</v>
      </c>
      <c r="V91" s="235"/>
      <c r="W91" s="234"/>
      <c r="X91" s="235">
        <v>0</v>
      </c>
      <c r="Y91" s="235"/>
      <c r="Z91" s="235"/>
      <c r="AA91" s="234"/>
      <c r="AB91" s="235"/>
      <c r="AC91" s="235"/>
      <c r="AD91" s="235"/>
      <c r="AE91" s="234"/>
      <c r="AF91" s="235">
        <f>AB91-L91</f>
        <v>0</v>
      </c>
      <c r="AG91" s="238"/>
      <c r="AH91" s="386"/>
    </row>
    <row r="92" spans="1:34" ht="18" customHeight="1" hidden="1">
      <c r="A92" s="244"/>
      <c r="B92" s="241"/>
      <c r="C92" s="240" t="s">
        <v>113</v>
      </c>
      <c r="D92" s="241"/>
      <c r="E92" s="241"/>
      <c r="F92" s="241"/>
      <c r="G92" s="240"/>
      <c r="H92" s="242"/>
      <c r="I92" s="221"/>
      <c r="J92" s="221"/>
      <c r="K92" s="242"/>
      <c r="L92" s="221"/>
      <c r="M92" s="221"/>
      <c r="N92" s="242"/>
      <c r="O92" s="221">
        <v>0</v>
      </c>
      <c r="P92" s="221"/>
      <c r="Q92" s="242"/>
      <c r="R92" s="221"/>
      <c r="S92" s="221"/>
      <c r="T92" s="242"/>
      <c r="U92" s="221">
        <v>0</v>
      </c>
      <c r="V92" s="221"/>
      <c r="W92" s="242"/>
      <c r="X92" s="221">
        <v>0</v>
      </c>
      <c r="Y92" s="221"/>
      <c r="Z92" s="221"/>
      <c r="AA92" s="242"/>
      <c r="AB92" s="221"/>
      <c r="AC92" s="221"/>
      <c r="AD92" s="221"/>
      <c r="AE92" s="242"/>
      <c r="AF92" s="221">
        <f>AB92-L92</f>
        <v>0</v>
      </c>
      <c r="AG92" s="243"/>
      <c r="AH92" s="386"/>
    </row>
    <row r="93" spans="1:34" ht="18" customHeight="1" hidden="1">
      <c r="A93" s="244"/>
      <c r="B93" s="240" t="s">
        <v>159</v>
      </c>
      <c r="C93" s="241"/>
      <c r="D93" s="241"/>
      <c r="E93" s="241"/>
      <c r="F93" s="241"/>
      <c r="G93" s="240"/>
      <c r="H93" s="242"/>
      <c r="I93" s="221">
        <f>I92+I91+I88</f>
        <v>0</v>
      </c>
      <c r="J93" s="221"/>
      <c r="K93" s="242"/>
      <c r="L93" s="221">
        <f>L92+L91+L88</f>
        <v>0</v>
      </c>
      <c r="M93" s="221"/>
      <c r="N93" s="242"/>
      <c r="O93" s="221">
        <f>O92+O91+O88</f>
        <v>0</v>
      </c>
      <c r="P93" s="221"/>
      <c r="Q93" s="242"/>
      <c r="R93" s="221">
        <f>R92+R91+R88</f>
        <v>0</v>
      </c>
      <c r="S93" s="221"/>
      <c r="T93" s="242"/>
      <c r="U93" s="221">
        <f>U92+U91+U88</f>
        <v>0</v>
      </c>
      <c r="V93" s="221"/>
      <c r="W93" s="242"/>
      <c r="X93" s="221">
        <f>X92+X91+X88</f>
        <v>0</v>
      </c>
      <c r="Y93" s="221"/>
      <c r="Z93" s="221"/>
      <c r="AA93" s="242"/>
      <c r="AB93" s="221">
        <f>AB92+AB91+AB88</f>
        <v>0</v>
      </c>
      <c r="AC93" s="221"/>
      <c r="AD93" s="221"/>
      <c r="AE93" s="242"/>
      <c r="AF93" s="221">
        <f>AF92+AF91+AF88</f>
        <v>0</v>
      </c>
      <c r="AG93" s="243"/>
      <c r="AH93" s="386"/>
    </row>
    <row r="94" spans="3:34" ht="18" customHeight="1">
      <c r="C94" s="8"/>
      <c r="D94" s="8"/>
      <c r="E94" s="8"/>
      <c r="F94" s="8"/>
      <c r="AH94" s="386"/>
    </row>
    <row r="95" spans="3:34" ht="18" customHeight="1">
      <c r="C95" s="8"/>
      <c r="D95" s="8"/>
      <c r="E95" s="8"/>
      <c r="F95" s="8"/>
      <c r="AH95" s="386"/>
    </row>
    <row r="96" ht="15.75">
      <c r="AH96" s="386"/>
    </row>
    <row r="97" ht="15.75">
      <c r="AH97" s="386"/>
    </row>
    <row r="98" ht="15.75">
      <c r="AH98" s="386"/>
    </row>
    <row r="99" spans="7:34" s="185" customFormat="1" ht="15.75">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186"/>
      <c r="AE99" s="186"/>
      <c r="AF99" s="186"/>
      <c r="AG99" s="186"/>
      <c r="AH99" s="597"/>
    </row>
    <row r="100" spans="3:33" ht="15.75">
      <c r="C100" s="185"/>
      <c r="D100" s="185"/>
      <c r="E100" s="185"/>
      <c r="F100" s="185"/>
      <c r="G100" s="185"/>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row>
    <row r="101" spans="1:34" ht="32.25" customHeight="1">
      <c r="A101" s="760"/>
      <c r="B101" s="760"/>
      <c r="C101" s="760"/>
      <c r="D101" s="760"/>
      <c r="E101" s="760"/>
      <c r="F101" s="760"/>
      <c r="G101" s="760"/>
      <c r="H101" s="760"/>
      <c r="I101" s="760"/>
      <c r="J101" s="760"/>
      <c r="K101" s="760"/>
      <c r="L101" s="760"/>
      <c r="M101" s="760"/>
      <c r="N101" s="760"/>
      <c r="O101" s="760"/>
      <c r="P101" s="760"/>
      <c r="Q101" s="760"/>
      <c r="R101" s="760"/>
      <c r="S101" s="760"/>
      <c r="T101" s="760"/>
      <c r="U101" s="760"/>
      <c r="V101" s="760"/>
      <c r="W101" s="760"/>
      <c r="X101" s="760"/>
      <c r="Y101" s="760"/>
      <c r="Z101" s="760"/>
      <c r="AA101" s="760"/>
      <c r="AB101" s="299"/>
      <c r="AC101" s="299"/>
      <c r="AD101" s="299"/>
      <c r="AE101" s="299"/>
      <c r="AF101" s="299"/>
      <c r="AG101" s="299"/>
      <c r="AH101" s="390"/>
    </row>
    <row r="102" spans="1:34" ht="94.5" customHeight="1">
      <c r="A102" s="758"/>
      <c r="B102" s="759"/>
      <c r="C102" s="759"/>
      <c r="D102" s="759"/>
      <c r="E102" s="759"/>
      <c r="F102" s="759"/>
      <c r="G102" s="759"/>
      <c r="H102" s="759"/>
      <c r="I102" s="759"/>
      <c r="J102" s="759"/>
      <c r="K102" s="759"/>
      <c r="L102" s="759"/>
      <c r="M102" s="759"/>
      <c r="N102" s="759"/>
      <c r="O102" s="759"/>
      <c r="P102" s="759"/>
      <c r="Q102" s="759"/>
      <c r="R102" s="759"/>
      <c r="S102" s="759"/>
      <c r="T102" s="759"/>
      <c r="U102" s="759"/>
      <c r="V102" s="759"/>
      <c r="W102" s="759"/>
      <c r="X102" s="759"/>
      <c r="Y102" s="759"/>
      <c r="Z102" s="759"/>
      <c r="AA102" s="759"/>
      <c r="AB102" s="300"/>
      <c r="AC102" s="300"/>
      <c r="AD102" s="300"/>
      <c r="AE102" s="300"/>
      <c r="AF102" s="300"/>
      <c r="AG102" s="300"/>
      <c r="AH102" s="391"/>
    </row>
    <row r="103" spans="1:34" ht="45.75" customHeight="1">
      <c r="A103" s="750"/>
      <c r="B103" s="751"/>
      <c r="C103" s="751"/>
      <c r="D103" s="751"/>
      <c r="E103" s="751"/>
      <c r="F103" s="751"/>
      <c r="G103" s="751"/>
      <c r="H103" s="751"/>
      <c r="I103" s="751"/>
      <c r="J103" s="751"/>
      <c r="K103" s="751"/>
      <c r="L103" s="751"/>
      <c r="M103" s="751"/>
      <c r="N103" s="751"/>
      <c r="O103" s="751"/>
      <c r="P103" s="751"/>
      <c r="Q103" s="751"/>
      <c r="R103" s="751"/>
      <c r="S103" s="751"/>
      <c r="T103" s="751"/>
      <c r="U103" s="751"/>
      <c r="V103" s="751"/>
      <c r="W103" s="751"/>
      <c r="X103" s="751"/>
      <c r="Y103" s="751"/>
      <c r="Z103" s="751"/>
      <c r="AA103" s="751"/>
      <c r="AB103" s="300"/>
      <c r="AC103" s="300"/>
      <c r="AD103" s="300"/>
      <c r="AE103" s="300"/>
      <c r="AF103" s="300"/>
      <c r="AG103" s="300"/>
      <c r="AH103" s="391"/>
    </row>
    <row r="104" spans="1:34" ht="17.25" customHeight="1">
      <c r="A104" s="751"/>
      <c r="B104" s="751"/>
      <c r="C104" s="751"/>
      <c r="D104" s="751"/>
      <c r="E104" s="751"/>
      <c r="F104" s="751"/>
      <c r="G104" s="751"/>
      <c r="H104" s="751"/>
      <c r="I104" s="751"/>
      <c r="J104" s="751"/>
      <c r="K104" s="751"/>
      <c r="L104" s="751"/>
      <c r="M104" s="751"/>
      <c r="N104" s="751"/>
      <c r="O104" s="751"/>
      <c r="P104" s="751"/>
      <c r="Q104" s="751"/>
      <c r="R104" s="751"/>
      <c r="S104" s="751"/>
      <c r="T104" s="751"/>
      <c r="U104" s="751"/>
      <c r="V104" s="751"/>
      <c r="W104" s="751"/>
      <c r="X104" s="751"/>
      <c r="Y104" s="751"/>
      <c r="Z104" s="751"/>
      <c r="AA104" s="751"/>
      <c r="AB104" s="300"/>
      <c r="AC104" s="300"/>
      <c r="AD104" s="300"/>
      <c r="AE104" s="300"/>
      <c r="AF104" s="300"/>
      <c r="AG104" s="300"/>
      <c r="AH104" s="391"/>
    </row>
    <row r="105" spans="1:34" ht="56.25" customHeight="1">
      <c r="A105" s="767"/>
      <c r="B105" s="762"/>
      <c r="C105" s="762"/>
      <c r="D105" s="762"/>
      <c r="E105" s="762"/>
      <c r="F105" s="762"/>
      <c r="G105" s="762"/>
      <c r="H105" s="762"/>
      <c r="I105" s="762"/>
      <c r="J105" s="762"/>
      <c r="K105" s="762"/>
      <c r="L105" s="762"/>
      <c r="M105" s="762"/>
      <c r="N105" s="762"/>
      <c r="O105" s="762"/>
      <c r="P105" s="762"/>
      <c r="Q105" s="762"/>
      <c r="R105" s="762"/>
      <c r="S105" s="762"/>
      <c r="T105" s="762"/>
      <c r="U105" s="762"/>
      <c r="V105" s="762"/>
      <c r="W105" s="762"/>
      <c r="X105" s="762"/>
      <c r="Y105" s="762"/>
      <c r="Z105" s="762"/>
      <c r="AA105" s="762"/>
      <c r="AB105" s="295"/>
      <c r="AC105" s="295"/>
      <c r="AD105" s="295"/>
      <c r="AE105" s="295"/>
      <c r="AF105" s="295"/>
      <c r="AG105" s="295"/>
      <c r="AH105" s="392"/>
    </row>
    <row r="106" spans="1:34" ht="17.25" customHeight="1">
      <c r="A106" s="598"/>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93"/>
    </row>
    <row r="107" spans="1:34" ht="89.25" customHeight="1">
      <c r="A107" s="761"/>
      <c r="B107" s="762"/>
      <c r="C107" s="762"/>
      <c r="D107" s="762"/>
      <c r="E107" s="762"/>
      <c r="F107" s="762"/>
      <c r="G107" s="762"/>
      <c r="H107" s="762"/>
      <c r="I107" s="762"/>
      <c r="J107" s="762"/>
      <c r="K107" s="762"/>
      <c r="L107" s="762"/>
      <c r="M107" s="762"/>
      <c r="N107" s="762"/>
      <c r="O107" s="762"/>
      <c r="P107" s="762"/>
      <c r="Q107" s="762"/>
      <c r="R107" s="762"/>
      <c r="S107" s="762"/>
      <c r="T107" s="762"/>
      <c r="U107" s="762"/>
      <c r="V107" s="762"/>
      <c r="W107" s="762"/>
      <c r="X107" s="762"/>
      <c r="Y107" s="762"/>
      <c r="Z107" s="762"/>
      <c r="AA107" s="762"/>
      <c r="AB107" s="295"/>
      <c r="AC107" s="295"/>
      <c r="AD107" s="295"/>
      <c r="AE107" s="295"/>
      <c r="AF107" s="295"/>
      <c r="AG107" s="295"/>
      <c r="AH107" s="394"/>
    </row>
    <row r="108" spans="1:34" ht="58.5" customHeight="1">
      <c r="A108" s="747"/>
      <c r="B108" s="748"/>
      <c r="C108" s="748"/>
      <c r="D108" s="748"/>
      <c r="E108" s="748"/>
      <c r="F108" s="748"/>
      <c r="G108" s="748"/>
      <c r="H108" s="748"/>
      <c r="I108" s="748"/>
      <c r="J108" s="748"/>
      <c r="K108" s="748"/>
      <c r="L108" s="748"/>
      <c r="M108" s="748"/>
      <c r="N108" s="748"/>
      <c r="O108" s="748"/>
      <c r="P108" s="748"/>
      <c r="Q108" s="748"/>
      <c r="R108" s="748"/>
      <c r="S108" s="748"/>
      <c r="T108" s="748"/>
      <c r="U108" s="748"/>
      <c r="V108" s="748"/>
      <c r="W108" s="748"/>
      <c r="X108" s="748"/>
      <c r="Y108" s="748"/>
      <c r="Z108" s="748"/>
      <c r="AA108" s="749"/>
      <c r="AB108" s="301"/>
      <c r="AC108" s="301"/>
      <c r="AD108" s="301"/>
      <c r="AE108" s="301"/>
      <c r="AF108" s="301"/>
      <c r="AG108" s="301"/>
      <c r="AH108" s="393"/>
    </row>
    <row r="109" spans="28:34" ht="15.75">
      <c r="AB109" s="186"/>
      <c r="AC109" s="360"/>
      <c r="AD109" s="186"/>
      <c r="AE109" s="186"/>
      <c r="AF109" s="186"/>
      <c r="AG109" s="186"/>
      <c r="AH109" s="395"/>
    </row>
    <row r="110" spans="28:34" ht="15.75">
      <c r="AB110" s="186"/>
      <c r="AC110" s="186"/>
      <c r="AD110" s="186"/>
      <c r="AE110" s="186"/>
      <c r="AF110" s="186"/>
      <c r="AG110" s="186"/>
      <c r="AH110" s="395"/>
    </row>
  </sheetData>
  <mergeCells count="110">
    <mergeCell ref="A36:Y36"/>
    <mergeCell ref="L71:L72"/>
    <mergeCell ref="K71:K72"/>
    <mergeCell ref="P71:P72"/>
    <mergeCell ref="O71:O72"/>
    <mergeCell ref="N71:N72"/>
    <mergeCell ref="M71:M72"/>
    <mergeCell ref="T71:T72"/>
    <mergeCell ref="S71:S72"/>
    <mergeCell ref="R71:R72"/>
    <mergeCell ref="Y71:Y72"/>
    <mergeCell ref="Q71:Q72"/>
    <mergeCell ref="X71:X72"/>
    <mergeCell ref="W71:W72"/>
    <mergeCell ref="V71:V72"/>
    <mergeCell ref="U71:U72"/>
    <mergeCell ref="AB68:AB69"/>
    <mergeCell ref="AC68:AC69"/>
    <mergeCell ref="AA71:AA72"/>
    <mergeCell ref="AB71:AB72"/>
    <mergeCell ref="AC71:AC72"/>
    <mergeCell ref="W68:W69"/>
    <mergeCell ref="X68:X69"/>
    <mergeCell ref="Y68:Y69"/>
    <mergeCell ref="AA68:AA69"/>
    <mergeCell ref="S68:S69"/>
    <mergeCell ref="T68:T69"/>
    <mergeCell ref="U68:U69"/>
    <mergeCell ref="V68:V69"/>
    <mergeCell ref="P68:P69"/>
    <mergeCell ref="N68:N69"/>
    <mergeCell ref="Q68:Q69"/>
    <mergeCell ref="R68:R69"/>
    <mergeCell ref="H71:H72"/>
    <mergeCell ref="I71:I72"/>
    <mergeCell ref="J71:J72"/>
    <mergeCell ref="H68:H69"/>
    <mergeCell ref="J68:J69"/>
    <mergeCell ref="I68:I69"/>
    <mergeCell ref="A1:AC1"/>
    <mergeCell ref="A14:Y14"/>
    <mergeCell ref="A19:Y19"/>
    <mergeCell ref="A76:AC76"/>
    <mergeCell ref="A4:AC4"/>
    <mergeCell ref="A5:AC5"/>
    <mergeCell ref="A6:AC6"/>
    <mergeCell ref="A7:AC7"/>
    <mergeCell ref="A20:Y20"/>
    <mergeCell ref="A26:Y26"/>
    <mergeCell ref="A107:AA107"/>
    <mergeCell ref="A54:AC54"/>
    <mergeCell ref="A55:AC55"/>
    <mergeCell ref="A56:AC56"/>
    <mergeCell ref="A57:AC57"/>
    <mergeCell ref="B83:G83"/>
    <mergeCell ref="A105:AA105"/>
    <mergeCell ref="A74:G74"/>
    <mergeCell ref="A75:G75"/>
    <mergeCell ref="W63:Y64"/>
    <mergeCell ref="AE11:AG11"/>
    <mergeCell ref="AA11:AC11"/>
    <mergeCell ref="A15:Y15"/>
    <mergeCell ref="A108:AA108"/>
    <mergeCell ref="A103:AA104"/>
    <mergeCell ref="B81:G81"/>
    <mergeCell ref="B84:G84"/>
    <mergeCell ref="B82:G82"/>
    <mergeCell ref="A102:AA102"/>
    <mergeCell ref="A101:AA101"/>
    <mergeCell ref="A27:Y27"/>
    <mergeCell ref="A28:Y28"/>
    <mergeCell ref="A21:Y21"/>
    <mergeCell ref="A22:Y22"/>
    <mergeCell ref="A23:Y23"/>
    <mergeCell ref="A37:Y37"/>
    <mergeCell ref="A50:Y50"/>
    <mergeCell ref="A49:Y49"/>
    <mergeCell ref="A38:Y38"/>
    <mergeCell ref="A39:Y39"/>
    <mergeCell ref="A41:Y41"/>
    <mergeCell ref="A42:Y42"/>
    <mergeCell ref="A48:Y48"/>
    <mergeCell ref="A47:Y47"/>
    <mergeCell ref="A33:Y33"/>
    <mergeCell ref="A29:Y29"/>
    <mergeCell ref="A34:Y34"/>
    <mergeCell ref="A35:Y35"/>
    <mergeCell ref="A31:Y31"/>
    <mergeCell ref="A32:Y32"/>
    <mergeCell ref="A30:Y30"/>
    <mergeCell ref="AC12:AC13"/>
    <mergeCell ref="AB12:AB13"/>
    <mergeCell ref="AA12:AA13"/>
    <mergeCell ref="A73:G73"/>
    <mergeCell ref="A63:G65"/>
    <mergeCell ref="A67:G67"/>
    <mergeCell ref="A70:G70"/>
    <mergeCell ref="A71:G72"/>
    <mergeCell ref="A66:G66"/>
    <mergeCell ref="T63:V64"/>
    <mergeCell ref="AA63:AC64"/>
    <mergeCell ref="A68:G69"/>
    <mergeCell ref="H63:J64"/>
    <mergeCell ref="K63:M64"/>
    <mergeCell ref="N63:P64"/>
    <mergeCell ref="Q63:S64"/>
    <mergeCell ref="K68:K69"/>
    <mergeCell ref="L68:L69"/>
    <mergeCell ref="M68:M69"/>
    <mergeCell ref="O68:O69"/>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rowBreaks count="1" manualBreakCount="1">
    <brk id="52" max="3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T25"/>
  <sheetViews>
    <sheetView zoomScale="75" zoomScaleNormal="75" zoomScaleSheetLayoutView="75" workbookViewId="0" topLeftCell="A1">
      <selection activeCell="C31" sqref="C31"/>
    </sheetView>
  </sheetViews>
  <sheetFormatPr defaultColWidth="8.88671875" defaultRowHeight="15"/>
  <cols>
    <col min="1" max="1" width="29.88671875" style="49" customWidth="1"/>
    <col min="2" max="2" width="32.5546875" style="49" bestFit="1" customWidth="1"/>
    <col min="3" max="3" width="10.4453125" style="49" customWidth="1"/>
    <col min="4" max="4" width="10.99609375" style="49" customWidth="1"/>
    <col min="5" max="5" width="8.3359375" style="49" customWidth="1"/>
    <col min="6" max="6" width="13.10546875" style="49" customWidth="1"/>
    <col min="7" max="7" width="12.99609375" style="49" bestFit="1" customWidth="1"/>
    <col min="8" max="8" width="7.4453125" style="49" customWidth="1"/>
    <col min="9" max="9" width="4.6640625" style="49" customWidth="1"/>
    <col min="10" max="10" width="7.21484375" style="49" customWidth="1"/>
    <col min="11" max="11" width="4.6640625" style="49" customWidth="1"/>
    <col min="12" max="12" width="7.21484375" style="49" customWidth="1"/>
    <col min="13" max="13" width="4.6640625" style="49" customWidth="1"/>
    <col min="14" max="14" width="7.88671875" style="49" customWidth="1"/>
    <col min="15" max="15" width="4.6640625" style="49" customWidth="1"/>
    <col min="16" max="16" width="7.21484375" style="49" customWidth="1"/>
    <col min="17" max="17" width="4.6640625" style="49" customWidth="1"/>
    <col min="18" max="18" width="7.88671875" style="49" customWidth="1"/>
    <col min="19" max="19" width="11.21484375" style="49" customWidth="1"/>
    <col min="20" max="20" width="1.1171875" style="397" customWidth="1"/>
    <col min="21" max="16384" width="7.21484375" style="49" customWidth="1"/>
  </cols>
  <sheetData>
    <row r="1" spans="1:20" ht="20.25">
      <c r="A1" s="774" t="s">
        <v>285</v>
      </c>
      <c r="B1" s="775"/>
      <c r="C1" s="775"/>
      <c r="D1" s="775"/>
      <c r="E1" s="775"/>
      <c r="F1" s="775"/>
      <c r="G1" s="775"/>
      <c r="H1" s="775"/>
      <c r="I1" s="775"/>
      <c r="J1" s="775"/>
      <c r="K1" s="775"/>
      <c r="L1" s="775"/>
      <c r="M1" s="775"/>
      <c r="N1" s="775"/>
      <c r="O1" s="775"/>
      <c r="P1" s="775"/>
      <c r="Q1" s="775"/>
      <c r="R1" s="775"/>
      <c r="S1" s="775"/>
      <c r="T1" s="396" t="s">
        <v>204</v>
      </c>
    </row>
    <row r="2" spans="1:20" ht="20.25">
      <c r="A2" s="41"/>
      <c r="T2" s="396"/>
    </row>
    <row r="3" ht="12.75">
      <c r="T3" s="396"/>
    </row>
    <row r="4" spans="1:20" ht="23.25">
      <c r="A4" s="804" t="s">
        <v>303</v>
      </c>
      <c r="B4" s="804"/>
      <c r="C4" s="804"/>
      <c r="D4" s="804"/>
      <c r="E4" s="804"/>
      <c r="F4" s="804"/>
      <c r="G4" s="804"/>
      <c r="H4" s="650"/>
      <c r="I4" s="650"/>
      <c r="J4" s="650"/>
      <c r="K4" s="650"/>
      <c r="L4" s="650"/>
      <c r="M4" s="650"/>
      <c r="N4" s="650"/>
      <c r="O4" s="650"/>
      <c r="P4" s="650"/>
      <c r="Q4" s="650"/>
      <c r="R4" s="650"/>
      <c r="S4" s="651"/>
      <c r="T4" s="396" t="s">
        <v>204</v>
      </c>
    </row>
    <row r="5" spans="1:20" ht="23.25">
      <c r="A5" s="805" t="str">
        <f>'B. Summary of Requirements '!A55</f>
        <v>Law Enforcement Wireless Communications</v>
      </c>
      <c r="B5" s="805"/>
      <c r="C5" s="805"/>
      <c r="D5" s="805"/>
      <c r="E5" s="805"/>
      <c r="F5" s="805"/>
      <c r="G5" s="805"/>
      <c r="H5" s="650"/>
      <c r="I5" s="650"/>
      <c r="J5" s="650"/>
      <c r="K5" s="650"/>
      <c r="L5" s="650"/>
      <c r="M5" s="650"/>
      <c r="N5" s="650"/>
      <c r="O5" s="650"/>
      <c r="P5" s="650"/>
      <c r="Q5" s="650"/>
      <c r="R5" s="650"/>
      <c r="S5" s="650"/>
      <c r="T5" s="396" t="s">
        <v>204</v>
      </c>
    </row>
    <row r="6" spans="1:20" ht="23.25">
      <c r="A6" s="806" t="s">
        <v>153</v>
      </c>
      <c r="B6" s="806"/>
      <c r="C6" s="806"/>
      <c r="D6" s="806"/>
      <c r="E6" s="806"/>
      <c r="F6" s="806"/>
      <c r="G6" s="806"/>
      <c r="H6" s="650"/>
      <c r="I6" s="650"/>
      <c r="J6" s="650"/>
      <c r="K6" s="650"/>
      <c r="L6" s="650"/>
      <c r="M6" s="650"/>
      <c r="N6" s="650"/>
      <c r="O6" s="650"/>
      <c r="P6" s="650"/>
      <c r="Q6" s="650"/>
      <c r="R6" s="650"/>
      <c r="S6" s="651"/>
      <c r="T6" s="396" t="s">
        <v>204</v>
      </c>
    </row>
    <row r="7" spans="1:20" ht="12.75">
      <c r="A7" s="253"/>
      <c r="B7" s="54"/>
      <c r="C7" s="54"/>
      <c r="D7" s="54"/>
      <c r="E7" s="54"/>
      <c r="F7" s="54"/>
      <c r="G7" s="54"/>
      <c r="H7" s="54"/>
      <c r="I7" s="54"/>
      <c r="J7" s="54"/>
      <c r="K7" s="54"/>
      <c r="L7" s="54"/>
      <c r="M7" s="54"/>
      <c r="N7" s="54"/>
      <c r="O7" s="54"/>
      <c r="P7" s="54"/>
      <c r="Q7" s="54"/>
      <c r="R7" s="54"/>
      <c r="S7" s="54"/>
      <c r="T7" s="396"/>
    </row>
    <row r="8" ht="12.75">
      <c r="T8" s="396"/>
    </row>
    <row r="9" spans="1:20" ht="15">
      <c r="A9" s="793" t="s">
        <v>142</v>
      </c>
      <c r="B9" s="798" t="s">
        <v>269</v>
      </c>
      <c r="C9" s="795" t="s">
        <v>208</v>
      </c>
      <c r="D9" s="796"/>
      <c r="E9" s="796"/>
      <c r="F9" s="797"/>
      <c r="G9" s="798" t="s">
        <v>278</v>
      </c>
      <c r="H9" s="396" t="s">
        <v>204</v>
      </c>
      <c r="T9" s="49"/>
    </row>
    <row r="10" spans="1:20" ht="27" customHeight="1">
      <c r="A10" s="794"/>
      <c r="B10" s="799"/>
      <c r="C10" s="60" t="s">
        <v>183</v>
      </c>
      <c r="D10" s="60" t="s">
        <v>221</v>
      </c>
      <c r="E10" s="60" t="s">
        <v>44</v>
      </c>
      <c r="F10" s="61" t="s">
        <v>185</v>
      </c>
      <c r="G10" s="799"/>
      <c r="H10" s="396" t="s">
        <v>204</v>
      </c>
      <c r="T10" s="49"/>
    </row>
    <row r="11" spans="1:20" ht="15.75">
      <c r="A11" s="120" t="s">
        <v>315</v>
      </c>
      <c r="B11" s="121" t="s">
        <v>208</v>
      </c>
      <c r="C11" s="420">
        <v>0</v>
      </c>
      <c r="D11" s="421">
        <v>0</v>
      </c>
      <c r="E11" s="421">
        <v>0</v>
      </c>
      <c r="F11" s="422">
        <v>43900</v>
      </c>
      <c r="G11" s="422">
        <f>+F11</f>
        <v>43900</v>
      </c>
      <c r="H11" s="396" t="s">
        <v>204</v>
      </c>
      <c r="T11" s="49"/>
    </row>
    <row r="12" spans="1:20" ht="18.75" customHeight="1">
      <c r="A12" s="68" t="s">
        <v>171</v>
      </c>
      <c r="B12" s="59"/>
      <c r="C12" s="423">
        <f>SUM(C11:C11)</f>
        <v>0</v>
      </c>
      <c r="D12" s="424">
        <f>SUM(D11:D11)</f>
        <v>0</v>
      </c>
      <c r="E12" s="424">
        <f>SUM(E11:E11)</f>
        <v>0</v>
      </c>
      <c r="F12" s="64">
        <f>SUM(F11:F11)</f>
        <v>43900</v>
      </c>
      <c r="G12" s="65">
        <f>SUM(G11:G11)</f>
        <v>43900</v>
      </c>
      <c r="H12" s="396" t="s">
        <v>204</v>
      </c>
      <c r="T12" s="49"/>
    </row>
    <row r="13" spans="1:20" ht="18.75" customHeight="1">
      <c r="A13" s="66"/>
      <c r="B13" s="62"/>
      <c r="C13" s="66"/>
      <c r="D13" s="63"/>
      <c r="E13" s="63"/>
      <c r="F13" s="67"/>
      <c r="G13" s="67"/>
      <c r="H13" s="396" t="s">
        <v>204</v>
      </c>
      <c r="T13" s="49"/>
    </row>
    <row r="14" spans="1:20" ht="18.75" customHeight="1">
      <c r="A14" s="254"/>
      <c r="B14" s="181"/>
      <c r="C14" s="181"/>
      <c r="D14" s="181"/>
      <c r="E14" s="181"/>
      <c r="F14" s="181"/>
      <c r="G14" s="181"/>
      <c r="H14" s="181"/>
      <c r="I14" s="181"/>
      <c r="J14" s="181"/>
      <c r="K14" s="181"/>
      <c r="L14" s="181"/>
      <c r="M14" s="181"/>
      <c r="N14" s="181"/>
      <c r="O14" s="181"/>
      <c r="P14" s="181"/>
      <c r="Q14" s="181"/>
      <c r="R14" s="181"/>
      <c r="S14" s="181"/>
      <c r="T14" s="396"/>
    </row>
    <row r="15" ht="18.75" customHeight="1">
      <c r="T15" s="396"/>
    </row>
    <row r="16" spans="1:20" ht="18.75" customHeight="1">
      <c r="A16" s="599"/>
      <c r="B16" s="600"/>
      <c r="C16" s="601"/>
      <c r="D16" s="601"/>
      <c r="E16" s="601"/>
      <c r="F16" s="601"/>
      <c r="G16" s="601"/>
      <c r="H16" s="601"/>
      <c r="I16" s="601"/>
      <c r="J16" s="601"/>
      <c r="K16" s="601"/>
      <c r="L16" s="601"/>
      <c r="M16" s="601"/>
      <c r="N16" s="601"/>
      <c r="O16" s="601"/>
      <c r="P16" s="601"/>
      <c r="Q16" s="601"/>
      <c r="R16" s="601"/>
      <c r="S16" s="601"/>
      <c r="T16" s="396"/>
    </row>
    <row r="17" spans="1:20" ht="18.75" customHeight="1">
      <c r="A17" s="599"/>
      <c r="B17" s="302"/>
      <c r="C17" s="602"/>
      <c r="D17" s="602"/>
      <c r="E17" s="602"/>
      <c r="F17" s="601"/>
      <c r="G17" s="602"/>
      <c r="H17" s="602"/>
      <c r="I17" s="602"/>
      <c r="J17" s="602"/>
      <c r="K17" s="602"/>
      <c r="L17" s="602"/>
      <c r="M17" s="602"/>
      <c r="N17" s="602"/>
      <c r="O17" s="602"/>
      <c r="P17" s="602"/>
      <c r="Q17" s="602"/>
      <c r="R17" s="602"/>
      <c r="S17" s="602"/>
      <c r="T17" s="396"/>
    </row>
    <row r="18" spans="1:20" ht="18.75" customHeight="1">
      <c r="A18" s="599"/>
      <c r="B18" s="302"/>
      <c r="C18" s="603"/>
      <c r="D18" s="603"/>
      <c r="E18" s="603"/>
      <c r="F18" s="604"/>
      <c r="G18" s="603"/>
      <c r="H18" s="603"/>
      <c r="I18" s="603"/>
      <c r="J18" s="605"/>
      <c r="K18" s="603"/>
      <c r="L18" s="603"/>
      <c r="M18" s="603"/>
      <c r="N18" s="605"/>
      <c r="O18" s="603"/>
      <c r="P18" s="603"/>
      <c r="Q18" s="603"/>
      <c r="R18" s="605"/>
      <c r="S18" s="605"/>
      <c r="T18" s="396"/>
    </row>
    <row r="19" spans="1:19" ht="12.75" customHeight="1">
      <c r="A19" s="606"/>
      <c r="B19" s="607"/>
      <c r="C19" s="607"/>
      <c r="D19" s="607"/>
      <c r="E19" s="607"/>
      <c r="F19" s="607"/>
      <c r="G19" s="607"/>
      <c r="H19" s="607"/>
      <c r="I19" s="607"/>
      <c r="J19" s="607"/>
      <c r="K19" s="607"/>
      <c r="L19" s="607"/>
      <c r="M19" s="302"/>
      <c r="N19" s="600"/>
      <c r="O19" s="607"/>
      <c r="P19" s="607"/>
      <c r="Q19" s="302"/>
      <c r="R19" s="600"/>
      <c r="S19" s="600"/>
    </row>
    <row r="20" spans="1:19" ht="33.75" customHeight="1">
      <c r="A20" s="802"/>
      <c r="B20" s="803"/>
      <c r="C20" s="803"/>
      <c r="D20" s="803"/>
      <c r="E20" s="803"/>
      <c r="F20" s="803"/>
      <c r="G20" s="803"/>
      <c r="H20" s="803"/>
      <c r="I20" s="803"/>
      <c r="J20" s="803"/>
      <c r="K20" s="803"/>
      <c r="L20" s="803"/>
      <c r="M20" s="303"/>
      <c r="N20" s="600"/>
      <c r="O20" s="600"/>
      <c r="P20" s="600"/>
      <c r="Q20" s="303"/>
      <c r="R20" s="600"/>
      <c r="S20" s="600"/>
    </row>
    <row r="21" spans="1:19" ht="12.75" customHeight="1">
      <c r="A21" s="302"/>
      <c r="B21" s="302"/>
      <c r="C21" s="302"/>
      <c r="D21" s="302"/>
      <c r="E21" s="302"/>
      <c r="F21" s="302"/>
      <c r="G21" s="302"/>
      <c r="H21" s="302"/>
      <c r="I21" s="302"/>
      <c r="J21" s="302"/>
      <c r="K21" s="302"/>
      <c r="L21" s="302"/>
      <c r="M21" s="302"/>
      <c r="N21" s="600"/>
      <c r="O21" s="302"/>
      <c r="P21" s="302"/>
      <c r="Q21" s="302"/>
      <c r="R21" s="600"/>
      <c r="S21" s="600"/>
    </row>
    <row r="22" spans="1:19" ht="57" customHeight="1">
      <c r="A22" s="800"/>
      <c r="B22" s="801"/>
      <c r="C22" s="801"/>
      <c r="D22" s="801"/>
      <c r="E22" s="801"/>
      <c r="F22" s="801"/>
      <c r="G22" s="801"/>
      <c r="H22" s="801"/>
      <c r="I22" s="801"/>
      <c r="J22" s="801"/>
      <c r="K22" s="801"/>
      <c r="L22" s="801"/>
      <c r="M22" s="298"/>
      <c r="N22" s="600"/>
      <c r="O22" s="600"/>
      <c r="P22" s="600"/>
      <c r="Q22" s="298"/>
      <c r="R22" s="600"/>
      <c r="S22" s="600"/>
    </row>
    <row r="23" spans="1:19" ht="15">
      <c r="A23" s="792"/>
      <c r="B23" s="792"/>
      <c r="C23" s="792"/>
      <c r="D23" s="792"/>
      <c r="E23" s="792"/>
      <c r="F23" s="792"/>
      <c r="G23" s="792"/>
      <c r="H23" s="792"/>
      <c r="I23" s="792"/>
      <c r="J23" s="792"/>
      <c r="K23" s="792"/>
      <c r="L23" s="792"/>
      <c r="M23" s="304"/>
      <c r="N23" s="600"/>
      <c r="O23" s="600"/>
      <c r="P23" s="600"/>
      <c r="Q23" s="304"/>
      <c r="R23" s="600"/>
      <c r="S23" s="600"/>
    </row>
    <row r="24" spans="1:19" ht="15" customHeight="1">
      <c r="A24" s="305"/>
      <c r="B24" s="306"/>
      <c r="C24" s="306"/>
      <c r="D24" s="306"/>
      <c r="E24" s="306"/>
      <c r="F24" s="306"/>
      <c r="G24" s="306"/>
      <c r="H24" s="306"/>
      <c r="I24" s="306"/>
      <c r="J24" s="306"/>
      <c r="K24" s="306"/>
      <c r="L24" s="306"/>
      <c r="M24" s="306"/>
      <c r="O24" s="306"/>
      <c r="P24" s="306"/>
      <c r="Q24" s="306"/>
      <c r="S24" s="364"/>
    </row>
    <row r="25" spans="1:17" ht="12.75">
      <c r="A25" s="306"/>
      <c r="B25" s="306"/>
      <c r="C25" s="306"/>
      <c r="D25" s="306"/>
      <c r="E25" s="306"/>
      <c r="F25" s="306"/>
      <c r="G25" s="306"/>
      <c r="H25" s="306"/>
      <c r="I25" s="306"/>
      <c r="J25" s="306"/>
      <c r="K25" s="306"/>
      <c r="L25" s="306"/>
      <c r="M25" s="306"/>
      <c r="O25" s="306"/>
      <c r="P25" s="306"/>
      <c r="Q25" s="306"/>
    </row>
  </sheetData>
  <mergeCells count="11">
    <mergeCell ref="A1:S1"/>
    <mergeCell ref="A4:G4"/>
    <mergeCell ref="A5:G5"/>
    <mergeCell ref="A6:G6"/>
    <mergeCell ref="A23:L23"/>
    <mergeCell ref="A9:A10"/>
    <mergeCell ref="C9:F9"/>
    <mergeCell ref="B9:B10"/>
    <mergeCell ref="A22:L22"/>
    <mergeCell ref="A20:L20"/>
    <mergeCell ref="G9:G10"/>
  </mergeCells>
  <printOptions horizontalCentered="1"/>
  <pageMargins left="0.75" right="0.75" top="1" bottom="1" header="0.5" footer="0.5"/>
  <pageSetup fitToHeight="1" fitToWidth="1" horizontalDpi="600" verticalDpi="600" orientation="landscape" scale="85"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101"/>
  <sheetViews>
    <sheetView zoomScale="75" zoomScaleNormal="75" zoomScaleSheetLayoutView="75" workbookViewId="0" topLeftCell="A1">
      <selection activeCell="C31" sqref="C31"/>
    </sheetView>
  </sheetViews>
  <sheetFormatPr defaultColWidth="8.88671875" defaultRowHeight="15"/>
  <cols>
    <col min="1" max="1" width="49.5546875" style="51" customWidth="1"/>
    <col min="2" max="2" width="1.2265625" style="51" customWidth="1"/>
    <col min="3" max="3" width="10.77734375" style="51" customWidth="1"/>
    <col min="4" max="4" width="10.99609375" style="51" customWidth="1"/>
    <col min="5" max="5" width="1.2265625" style="51" customWidth="1"/>
    <col min="6" max="7" width="11.21484375" style="51" customWidth="1"/>
    <col min="8" max="8" width="1.2265625" style="51" customWidth="1"/>
    <col min="9" max="9" width="7.21484375" style="51" customWidth="1"/>
    <col min="10" max="10" width="7.99609375" style="51" customWidth="1"/>
    <col min="11" max="11" width="6.77734375" style="51" customWidth="1"/>
    <col min="12" max="12" width="7.77734375" style="51" bestFit="1" customWidth="1"/>
    <col min="13" max="13" width="6.77734375" style="51" customWidth="1"/>
    <col min="14" max="14" width="7.21484375" style="51" customWidth="1"/>
    <col min="15" max="15" width="6.3359375" style="51" customWidth="1"/>
    <col min="16" max="16" width="7.77734375" style="51" bestFit="1" customWidth="1"/>
    <col min="17" max="17" width="1.88671875" style="51" customWidth="1"/>
    <col min="18" max="16384" width="7.21484375" style="51" customWidth="1"/>
  </cols>
  <sheetData>
    <row r="1" spans="1:19" ht="20.25">
      <c r="A1" s="828" t="s">
        <v>284</v>
      </c>
      <c r="B1" s="829"/>
      <c r="C1" s="829"/>
      <c r="D1" s="829"/>
      <c r="E1" s="829"/>
      <c r="F1" s="829"/>
      <c r="G1" s="829"/>
      <c r="H1" s="829"/>
      <c r="I1" s="829"/>
      <c r="J1" s="829"/>
      <c r="K1" s="829"/>
      <c r="L1" s="829"/>
      <c r="M1" s="829"/>
      <c r="N1" s="829"/>
      <c r="O1" s="829"/>
      <c r="P1" s="830"/>
      <c r="Q1" s="361" t="s">
        <v>204</v>
      </c>
      <c r="R1" s="363"/>
      <c r="S1" s="363"/>
    </row>
    <row r="2" spans="1:20" ht="18.75" customHeight="1">
      <c r="A2" s="55"/>
      <c r="Q2" s="361" t="s">
        <v>204</v>
      </c>
      <c r="T2" s="361"/>
    </row>
    <row r="3" spans="1:20" ht="15.75">
      <c r="A3" s="831" t="s">
        <v>222</v>
      </c>
      <c r="B3" s="766"/>
      <c r="C3" s="766"/>
      <c r="D3" s="766"/>
      <c r="E3" s="766"/>
      <c r="F3" s="766"/>
      <c r="G3" s="766"/>
      <c r="H3" s="766"/>
      <c r="I3" s="766"/>
      <c r="J3" s="766"/>
      <c r="K3" s="766"/>
      <c r="L3" s="766"/>
      <c r="M3" s="766"/>
      <c r="N3" s="766"/>
      <c r="O3" s="766"/>
      <c r="P3" s="832"/>
      <c r="Q3" s="361" t="s">
        <v>204</v>
      </c>
      <c r="R3" s="267"/>
      <c r="S3" s="267"/>
      <c r="T3" s="361"/>
    </row>
    <row r="4" spans="1:19" ht="15.75">
      <c r="A4" s="833" t="str">
        <f>+'B. Summary of Requirements '!A55</f>
        <v>Law Enforcement Wireless Communications</v>
      </c>
      <c r="B4" s="766"/>
      <c r="C4" s="766"/>
      <c r="D4" s="766"/>
      <c r="E4" s="766"/>
      <c r="F4" s="766"/>
      <c r="G4" s="766"/>
      <c r="H4" s="766"/>
      <c r="I4" s="766"/>
      <c r="J4" s="766"/>
      <c r="K4" s="766"/>
      <c r="L4" s="766"/>
      <c r="M4" s="766"/>
      <c r="N4" s="766"/>
      <c r="O4" s="766"/>
      <c r="P4" s="766"/>
      <c r="Q4" s="361" t="s">
        <v>204</v>
      </c>
      <c r="R4" s="255"/>
      <c r="S4" s="255"/>
    </row>
    <row r="5" spans="1:20" ht="15">
      <c r="A5" s="834" t="s">
        <v>153</v>
      </c>
      <c r="B5" s="766"/>
      <c r="C5" s="766"/>
      <c r="D5" s="766"/>
      <c r="E5" s="766"/>
      <c r="F5" s="766"/>
      <c r="G5" s="766"/>
      <c r="H5" s="766"/>
      <c r="I5" s="766"/>
      <c r="J5" s="766"/>
      <c r="K5" s="766"/>
      <c r="L5" s="766"/>
      <c r="M5" s="766"/>
      <c r="N5" s="766"/>
      <c r="O5" s="766"/>
      <c r="P5" s="832"/>
      <c r="Q5" s="361" t="s">
        <v>204</v>
      </c>
      <c r="R5" s="267"/>
      <c r="S5" s="267"/>
      <c r="T5" s="361"/>
    </row>
    <row r="6" spans="17:20" ht="12.75">
      <c r="Q6" s="361" t="s">
        <v>204</v>
      </c>
      <c r="T6" s="361"/>
    </row>
    <row r="7" spans="17:20" ht="13.5" thickBot="1">
      <c r="Q7" s="361" t="s">
        <v>204</v>
      </c>
      <c r="T7" s="361"/>
    </row>
    <row r="8" spans="1:20" ht="37.5" customHeight="1">
      <c r="A8" s="284"/>
      <c r="B8" s="69"/>
      <c r="C8" s="809" t="str">
        <f>+'B. Summary of Requirements '!H63</f>
        <v>2007 Appropriation Enacted w/Rescissions and Supplementals</v>
      </c>
      <c r="D8" s="808"/>
      <c r="E8" s="362"/>
      <c r="F8" s="809" t="str">
        <f>+'B. Summary of Requirements '!K63</f>
        <v>2008 Enacted</v>
      </c>
      <c r="G8" s="808"/>
      <c r="H8" s="362"/>
      <c r="I8" s="807" t="str">
        <f>+'B. Summary of Requirements '!Q63</f>
        <v>2009 Current Services</v>
      </c>
      <c r="J8" s="808"/>
      <c r="K8" s="811">
        <v>2009</v>
      </c>
      <c r="L8" s="812"/>
      <c r="M8" s="812"/>
      <c r="N8" s="813"/>
      <c r="O8" s="807" t="str">
        <f>+'B. Summary of Requirements '!AA63</f>
        <v>2009 Request</v>
      </c>
      <c r="P8" s="808"/>
      <c r="Q8" s="361" t="s">
        <v>204</v>
      </c>
      <c r="R8" s="325"/>
      <c r="S8" s="326"/>
      <c r="T8" s="361"/>
    </row>
    <row r="9" spans="1:20" ht="14.25" customHeight="1">
      <c r="A9" s="69"/>
      <c r="B9" s="69"/>
      <c r="C9" s="726"/>
      <c r="D9" s="810"/>
      <c r="E9" s="362"/>
      <c r="F9" s="706"/>
      <c r="G9" s="708"/>
      <c r="H9" s="362"/>
      <c r="I9" s="706"/>
      <c r="J9" s="708"/>
      <c r="K9" s="816" t="s">
        <v>189</v>
      </c>
      <c r="L9" s="817"/>
      <c r="M9" s="814" t="s">
        <v>195</v>
      </c>
      <c r="N9" s="815"/>
      <c r="O9" s="706"/>
      <c r="P9" s="708"/>
      <c r="Q9" s="361" t="s">
        <v>204</v>
      </c>
      <c r="R9" s="326"/>
      <c r="S9" s="326"/>
      <c r="T9" s="361"/>
    </row>
    <row r="10" spans="1:20" ht="12.75" hidden="1">
      <c r="A10" s="819" t="s">
        <v>138</v>
      </c>
      <c r="B10" s="69"/>
      <c r="C10" s="203"/>
      <c r="D10" s="204"/>
      <c r="E10" s="197"/>
      <c r="F10" s="203"/>
      <c r="G10" s="204"/>
      <c r="H10" s="197"/>
      <c r="I10" s="203"/>
      <c r="J10" s="204"/>
      <c r="K10" s="203"/>
      <c r="L10" s="204"/>
      <c r="M10" s="308"/>
      <c r="N10" s="204"/>
      <c r="O10" s="203"/>
      <c r="P10" s="204"/>
      <c r="Q10" s="361" t="s">
        <v>204</v>
      </c>
      <c r="R10" s="308"/>
      <c r="S10" s="308"/>
      <c r="T10" s="361"/>
    </row>
    <row r="11" spans="1:20" ht="50.25" customHeight="1">
      <c r="A11" s="820"/>
      <c r="B11" s="69"/>
      <c r="C11" s="337" t="s">
        <v>254</v>
      </c>
      <c r="D11" s="338" t="s">
        <v>255</v>
      </c>
      <c r="E11" s="197"/>
      <c r="F11" s="337" t="s">
        <v>254</v>
      </c>
      <c r="G11" s="338" t="s">
        <v>255</v>
      </c>
      <c r="H11" s="197"/>
      <c r="I11" s="337" t="s">
        <v>254</v>
      </c>
      <c r="J11" s="338" t="s">
        <v>255</v>
      </c>
      <c r="K11" s="337" t="s">
        <v>254</v>
      </c>
      <c r="L11" s="338" t="s">
        <v>255</v>
      </c>
      <c r="M11" s="337" t="s">
        <v>254</v>
      </c>
      <c r="N11" s="338" t="s">
        <v>255</v>
      </c>
      <c r="O11" s="337" t="s">
        <v>254</v>
      </c>
      <c r="P11" s="338" t="s">
        <v>255</v>
      </c>
      <c r="Q11" s="361" t="s">
        <v>204</v>
      </c>
      <c r="R11" s="327"/>
      <c r="S11" s="327"/>
      <c r="T11" s="361"/>
    </row>
    <row r="12" spans="1:20" ht="12.75" hidden="1">
      <c r="A12" s="342"/>
      <c r="B12" s="69"/>
      <c r="C12" s="431"/>
      <c r="D12" s="432"/>
      <c r="E12" s="425"/>
      <c r="F12" s="431"/>
      <c r="G12" s="432"/>
      <c r="H12" s="425"/>
      <c r="I12" s="431"/>
      <c r="J12" s="432"/>
      <c r="K12" s="431"/>
      <c r="L12" s="434"/>
      <c r="M12" s="564"/>
      <c r="N12" s="432"/>
      <c r="O12" s="431"/>
      <c r="P12" s="432"/>
      <c r="Q12" s="361" t="s">
        <v>204</v>
      </c>
      <c r="R12" s="310"/>
      <c r="S12" s="310"/>
      <c r="T12" s="361"/>
    </row>
    <row r="13" spans="1:20" ht="12.75" hidden="1">
      <c r="A13" s="73" t="s">
        <v>233</v>
      </c>
      <c r="B13" s="69"/>
      <c r="C13" s="431"/>
      <c r="D13" s="558"/>
      <c r="E13" s="425"/>
      <c r="F13" s="431"/>
      <c r="G13" s="558"/>
      <c r="H13" s="425"/>
      <c r="I13" s="431"/>
      <c r="J13" s="558"/>
      <c r="K13" s="431"/>
      <c r="L13" s="434"/>
      <c r="M13" s="431"/>
      <c r="N13" s="558"/>
      <c r="O13" s="431"/>
      <c r="P13" s="558"/>
      <c r="Q13" s="361" t="s">
        <v>204</v>
      </c>
      <c r="R13" s="311"/>
      <c r="S13" s="328"/>
      <c r="T13" s="361"/>
    </row>
    <row r="14" spans="1:20" ht="12.75" hidden="1">
      <c r="A14" s="343" t="s">
        <v>1</v>
      </c>
      <c r="B14" s="69"/>
      <c r="C14" s="431"/>
      <c r="D14" s="558"/>
      <c r="E14" s="425"/>
      <c r="F14" s="431"/>
      <c r="G14" s="558"/>
      <c r="H14" s="425"/>
      <c r="I14" s="431"/>
      <c r="J14" s="558"/>
      <c r="K14" s="431"/>
      <c r="L14" s="434"/>
      <c r="M14" s="431"/>
      <c r="N14" s="558"/>
      <c r="O14" s="431">
        <f aca="true" t="shared" si="0" ref="O14:P17">+I14+K14+M14</f>
        <v>0</v>
      </c>
      <c r="P14" s="432">
        <f t="shared" si="0"/>
        <v>0</v>
      </c>
      <c r="Q14" s="361" t="s">
        <v>204</v>
      </c>
      <c r="R14" s="311"/>
      <c r="S14" s="328"/>
      <c r="T14" s="361"/>
    </row>
    <row r="15" spans="1:20" ht="25.5" hidden="1">
      <c r="A15" s="344" t="s">
        <v>2</v>
      </c>
      <c r="B15" s="69"/>
      <c r="C15" s="431"/>
      <c r="D15" s="558"/>
      <c r="E15" s="425"/>
      <c r="F15" s="431"/>
      <c r="G15" s="558"/>
      <c r="H15" s="425"/>
      <c r="I15" s="431"/>
      <c r="J15" s="558"/>
      <c r="K15" s="431"/>
      <c r="L15" s="434"/>
      <c r="M15" s="431"/>
      <c r="N15" s="558"/>
      <c r="O15" s="431">
        <f t="shared" si="0"/>
        <v>0</v>
      </c>
      <c r="P15" s="432">
        <f t="shared" si="0"/>
        <v>0</v>
      </c>
      <c r="Q15" s="361" t="s">
        <v>204</v>
      </c>
      <c r="R15" s="311"/>
      <c r="S15" s="328"/>
      <c r="T15" s="361"/>
    </row>
    <row r="16" spans="1:20" ht="25.5" hidden="1">
      <c r="A16" s="344" t="s">
        <v>263</v>
      </c>
      <c r="B16" s="69"/>
      <c r="C16" s="431"/>
      <c r="D16" s="558"/>
      <c r="E16" s="425"/>
      <c r="F16" s="431"/>
      <c r="G16" s="558"/>
      <c r="H16" s="425"/>
      <c r="I16" s="431"/>
      <c r="J16" s="558"/>
      <c r="K16" s="431"/>
      <c r="L16" s="434"/>
      <c r="M16" s="431"/>
      <c r="N16" s="558"/>
      <c r="O16" s="431">
        <f t="shared" si="0"/>
        <v>0</v>
      </c>
      <c r="P16" s="432">
        <f t="shared" si="0"/>
        <v>0</v>
      </c>
      <c r="Q16" s="361" t="s">
        <v>204</v>
      </c>
      <c r="R16" s="311"/>
      <c r="S16" s="328"/>
      <c r="T16" s="361"/>
    </row>
    <row r="17" spans="1:20" ht="13.5" customHeight="1" hidden="1">
      <c r="A17" s="343" t="s">
        <v>3</v>
      </c>
      <c r="B17" s="70"/>
      <c r="C17" s="437"/>
      <c r="D17" s="438"/>
      <c r="E17" s="426"/>
      <c r="F17" s="437"/>
      <c r="G17" s="438"/>
      <c r="H17" s="427"/>
      <c r="I17" s="437"/>
      <c r="J17" s="438"/>
      <c r="K17" s="437"/>
      <c r="L17" s="441"/>
      <c r="M17" s="437"/>
      <c r="N17" s="438"/>
      <c r="O17" s="437">
        <f t="shared" si="0"/>
        <v>0</v>
      </c>
      <c r="P17" s="438">
        <f t="shared" si="0"/>
        <v>0</v>
      </c>
      <c r="Q17" s="361" t="s">
        <v>204</v>
      </c>
      <c r="R17" s="315"/>
      <c r="S17" s="315"/>
      <c r="T17" s="361"/>
    </row>
    <row r="18" spans="1:20" ht="12.75" hidden="1">
      <c r="A18" s="76" t="s">
        <v>224</v>
      </c>
      <c r="B18" s="69"/>
      <c r="C18" s="559"/>
      <c r="D18" s="560"/>
      <c r="E18" s="428"/>
      <c r="F18" s="559"/>
      <c r="G18" s="560"/>
      <c r="H18" s="428"/>
      <c r="I18" s="559"/>
      <c r="J18" s="560"/>
      <c r="K18" s="559"/>
      <c r="L18" s="562"/>
      <c r="M18" s="559"/>
      <c r="N18" s="560"/>
      <c r="O18" s="559"/>
      <c r="P18" s="560"/>
      <c r="Q18" s="361" t="s">
        <v>204</v>
      </c>
      <c r="R18" s="313"/>
      <c r="S18" s="313"/>
      <c r="T18" s="361"/>
    </row>
    <row r="19" spans="1:20" s="52" customFormat="1" ht="12.75" hidden="1">
      <c r="A19" s="84" t="s">
        <v>234</v>
      </c>
      <c r="B19" s="73"/>
      <c r="C19" s="443">
        <f>SUM(C14:C18)</f>
        <v>0</v>
      </c>
      <c r="D19" s="444">
        <f>SUM(D14:D18)</f>
        <v>0</v>
      </c>
      <c r="E19" s="429"/>
      <c r="F19" s="443">
        <f>SUM(F14:F18)</f>
        <v>0</v>
      </c>
      <c r="G19" s="444">
        <f>SUM(G14:G18)</f>
        <v>0</v>
      </c>
      <c r="H19" s="430"/>
      <c r="I19" s="443">
        <f aca="true" t="shared" si="1" ref="I19:P19">SUM(I14:I18)</f>
        <v>0</v>
      </c>
      <c r="J19" s="444">
        <f t="shared" si="1"/>
        <v>0</v>
      </c>
      <c r="K19" s="443">
        <f>SUM(K14:K18)</f>
        <v>0</v>
      </c>
      <c r="L19" s="444">
        <f t="shared" si="1"/>
        <v>0</v>
      </c>
      <c r="M19" s="443">
        <f t="shared" si="1"/>
        <v>0</v>
      </c>
      <c r="N19" s="444">
        <f t="shared" si="1"/>
        <v>0</v>
      </c>
      <c r="O19" s="443">
        <f t="shared" si="1"/>
        <v>0</v>
      </c>
      <c r="P19" s="444">
        <f t="shared" si="1"/>
        <v>0</v>
      </c>
      <c r="Q19" s="361" t="s">
        <v>204</v>
      </c>
      <c r="R19" s="329"/>
      <c r="S19" s="329"/>
      <c r="T19" s="361"/>
    </row>
    <row r="20" spans="1:20" ht="12.75" hidden="1">
      <c r="A20" s="70"/>
      <c r="B20" s="69"/>
      <c r="C20" s="431"/>
      <c r="D20" s="432"/>
      <c r="E20" s="365"/>
      <c r="F20" s="431"/>
      <c r="G20" s="432"/>
      <c r="H20" s="365"/>
      <c r="I20" s="431"/>
      <c r="J20" s="432"/>
      <c r="K20" s="431"/>
      <c r="L20" s="434"/>
      <c r="M20" s="431"/>
      <c r="N20" s="432"/>
      <c r="O20" s="431"/>
      <c r="P20" s="432"/>
      <c r="Q20" s="361" t="s">
        <v>204</v>
      </c>
      <c r="R20" s="310"/>
      <c r="S20" s="310"/>
      <c r="T20" s="361"/>
    </row>
    <row r="21" spans="1:20" ht="25.5" hidden="1">
      <c r="A21" s="83" t="s">
        <v>0</v>
      </c>
      <c r="B21" s="69"/>
      <c r="C21" s="431"/>
      <c r="D21" s="432"/>
      <c r="E21" s="433"/>
      <c r="F21" s="431"/>
      <c r="G21" s="432"/>
      <c r="H21" s="433"/>
      <c r="I21" s="431"/>
      <c r="J21" s="432"/>
      <c r="K21" s="431"/>
      <c r="L21" s="434"/>
      <c r="M21" s="431"/>
      <c r="N21" s="432"/>
      <c r="O21" s="435"/>
      <c r="P21" s="436"/>
      <c r="Q21" s="361" t="s">
        <v>204</v>
      </c>
      <c r="R21" s="310"/>
      <c r="S21" s="310"/>
      <c r="T21" s="361"/>
    </row>
    <row r="22" spans="1:20" ht="25.5" hidden="1">
      <c r="A22" s="344" t="s">
        <v>4</v>
      </c>
      <c r="B22" s="69"/>
      <c r="C22" s="431"/>
      <c r="D22" s="432"/>
      <c r="E22" s="433"/>
      <c r="F22" s="431"/>
      <c r="G22" s="432"/>
      <c r="H22" s="433"/>
      <c r="I22" s="431"/>
      <c r="J22" s="432"/>
      <c r="K22" s="431"/>
      <c r="L22" s="434"/>
      <c r="M22" s="431"/>
      <c r="N22" s="432"/>
      <c r="O22" s="431">
        <f aca="true" t="shared" si="2" ref="O22:P29">+I22+K22+M22</f>
        <v>0</v>
      </c>
      <c r="P22" s="432">
        <f t="shared" si="2"/>
        <v>0</v>
      </c>
      <c r="Q22" s="361" t="s">
        <v>204</v>
      </c>
      <c r="R22" s="310"/>
      <c r="S22" s="310"/>
      <c r="T22" s="361"/>
    </row>
    <row r="23" spans="1:20" ht="12.75" hidden="1">
      <c r="A23" s="343" t="s">
        <v>5</v>
      </c>
      <c r="B23" s="69"/>
      <c r="C23" s="431"/>
      <c r="D23" s="432"/>
      <c r="E23" s="433"/>
      <c r="F23" s="431"/>
      <c r="G23" s="432"/>
      <c r="H23" s="433"/>
      <c r="I23" s="431"/>
      <c r="J23" s="432"/>
      <c r="K23" s="431"/>
      <c r="L23" s="434"/>
      <c r="M23" s="431"/>
      <c r="N23" s="432"/>
      <c r="O23" s="431">
        <f t="shared" si="2"/>
        <v>0</v>
      </c>
      <c r="P23" s="432">
        <f t="shared" si="2"/>
        <v>0</v>
      </c>
      <c r="Q23" s="361" t="s">
        <v>204</v>
      </c>
      <c r="R23" s="310"/>
      <c r="S23" s="310"/>
      <c r="T23" s="361"/>
    </row>
    <row r="24" spans="1:20" ht="12.75" hidden="1">
      <c r="A24" s="343" t="s">
        <v>6</v>
      </c>
      <c r="B24" s="69"/>
      <c r="C24" s="431"/>
      <c r="D24" s="432"/>
      <c r="E24" s="433"/>
      <c r="F24" s="431"/>
      <c r="G24" s="432"/>
      <c r="H24" s="433"/>
      <c r="I24" s="431"/>
      <c r="J24" s="432"/>
      <c r="K24" s="431"/>
      <c r="L24" s="434"/>
      <c r="M24" s="431"/>
      <c r="N24" s="432"/>
      <c r="O24" s="431">
        <f t="shared" si="2"/>
        <v>0</v>
      </c>
      <c r="P24" s="432">
        <f t="shared" si="2"/>
        <v>0</v>
      </c>
      <c r="Q24" s="361" t="s">
        <v>204</v>
      </c>
      <c r="R24" s="310"/>
      <c r="S24" s="310"/>
      <c r="T24" s="361"/>
    </row>
    <row r="25" spans="1:20" ht="12.75" hidden="1">
      <c r="A25" s="343" t="s">
        <v>7</v>
      </c>
      <c r="B25" s="69"/>
      <c r="C25" s="431"/>
      <c r="D25" s="432"/>
      <c r="E25" s="433"/>
      <c r="F25" s="431"/>
      <c r="G25" s="432"/>
      <c r="H25" s="433"/>
      <c r="I25" s="431"/>
      <c r="J25" s="432"/>
      <c r="K25" s="431"/>
      <c r="L25" s="434"/>
      <c r="M25" s="431"/>
      <c r="N25" s="432"/>
      <c r="O25" s="431">
        <f t="shared" si="2"/>
        <v>0</v>
      </c>
      <c r="P25" s="432">
        <f t="shared" si="2"/>
        <v>0</v>
      </c>
      <c r="Q25" s="361" t="s">
        <v>204</v>
      </c>
      <c r="R25" s="310"/>
      <c r="S25" s="310"/>
      <c r="T25" s="361"/>
    </row>
    <row r="26" spans="1:20" ht="25.5" hidden="1">
      <c r="A26" s="344" t="s">
        <v>8</v>
      </c>
      <c r="B26" s="69"/>
      <c r="C26" s="431"/>
      <c r="D26" s="432"/>
      <c r="E26" s="433"/>
      <c r="F26" s="431"/>
      <c r="G26" s="432"/>
      <c r="H26" s="433"/>
      <c r="I26" s="431"/>
      <c r="J26" s="432"/>
      <c r="K26" s="431"/>
      <c r="L26" s="434"/>
      <c r="M26" s="431"/>
      <c r="N26" s="432"/>
      <c r="O26" s="431">
        <f t="shared" si="2"/>
        <v>0</v>
      </c>
      <c r="P26" s="432">
        <f t="shared" si="2"/>
        <v>0</v>
      </c>
      <c r="Q26" s="361" t="s">
        <v>204</v>
      </c>
      <c r="R26" s="310"/>
      <c r="S26" s="310"/>
      <c r="T26" s="361"/>
    </row>
    <row r="27" spans="1:20" ht="12.75" hidden="1">
      <c r="A27" s="343" t="s">
        <v>9</v>
      </c>
      <c r="B27" s="69"/>
      <c r="C27" s="431"/>
      <c r="D27" s="432"/>
      <c r="E27" s="433"/>
      <c r="F27" s="431"/>
      <c r="G27" s="432"/>
      <c r="H27" s="433"/>
      <c r="I27" s="431"/>
      <c r="J27" s="432"/>
      <c r="K27" s="431"/>
      <c r="L27" s="434"/>
      <c r="M27" s="431"/>
      <c r="N27" s="432"/>
      <c r="O27" s="431">
        <f t="shared" si="2"/>
        <v>0</v>
      </c>
      <c r="P27" s="432">
        <f t="shared" si="2"/>
        <v>0</v>
      </c>
      <c r="Q27" s="361" t="s">
        <v>204</v>
      </c>
      <c r="R27" s="310"/>
      <c r="S27" s="310"/>
      <c r="T27" s="361"/>
    </row>
    <row r="28" spans="1:20" ht="25.5" hidden="1">
      <c r="A28" s="344" t="s">
        <v>12</v>
      </c>
      <c r="B28" s="69"/>
      <c r="C28" s="431"/>
      <c r="D28" s="432"/>
      <c r="E28" s="433"/>
      <c r="F28" s="431"/>
      <c r="G28" s="432"/>
      <c r="H28" s="433"/>
      <c r="I28" s="431"/>
      <c r="J28" s="432"/>
      <c r="K28" s="431"/>
      <c r="L28" s="434"/>
      <c r="M28" s="431"/>
      <c r="N28" s="432"/>
      <c r="O28" s="431">
        <f t="shared" si="2"/>
        <v>0</v>
      </c>
      <c r="P28" s="432">
        <f t="shared" si="2"/>
        <v>0</v>
      </c>
      <c r="Q28" s="361" t="s">
        <v>204</v>
      </c>
      <c r="R28" s="310"/>
      <c r="S28" s="310"/>
      <c r="T28" s="361"/>
    </row>
    <row r="29" spans="1:20" ht="27.75" customHeight="1" hidden="1">
      <c r="A29" s="344" t="s">
        <v>13</v>
      </c>
      <c r="B29" s="70"/>
      <c r="C29" s="437"/>
      <c r="D29" s="438"/>
      <c r="E29" s="439"/>
      <c r="F29" s="437"/>
      <c r="G29" s="438"/>
      <c r="H29" s="440"/>
      <c r="I29" s="437"/>
      <c r="J29" s="438"/>
      <c r="K29" s="437"/>
      <c r="L29" s="441"/>
      <c r="M29" s="437"/>
      <c r="N29" s="438"/>
      <c r="O29" s="431">
        <f t="shared" si="2"/>
        <v>0</v>
      </c>
      <c r="P29" s="442">
        <f t="shared" si="2"/>
        <v>0</v>
      </c>
      <c r="Q29" s="361" t="s">
        <v>204</v>
      </c>
      <c r="R29" s="315"/>
      <c r="S29" s="315"/>
      <c r="T29" s="361"/>
    </row>
    <row r="30" spans="1:20" ht="12.75" hidden="1">
      <c r="A30" s="84" t="s">
        <v>241</v>
      </c>
      <c r="B30" s="73"/>
      <c r="C30" s="443">
        <f>SUM(C22:C29)</f>
        <v>0</v>
      </c>
      <c r="D30" s="444">
        <f>SUM(D22:D29)</f>
        <v>0</v>
      </c>
      <c r="E30" s="445"/>
      <c r="F30" s="443">
        <f>SUM(F22:F29)</f>
        <v>0</v>
      </c>
      <c r="G30" s="444">
        <f>SUM(G22:G29)</f>
        <v>0</v>
      </c>
      <c r="H30" s="446"/>
      <c r="I30" s="443">
        <f aca="true" t="shared" si="3" ref="I30:P30">SUM(I22:I29)</f>
        <v>0</v>
      </c>
      <c r="J30" s="444">
        <f t="shared" si="3"/>
        <v>0</v>
      </c>
      <c r="K30" s="447">
        <f t="shared" si="3"/>
        <v>0</v>
      </c>
      <c r="L30" s="448">
        <f t="shared" si="3"/>
        <v>0</v>
      </c>
      <c r="M30" s="443">
        <f t="shared" si="3"/>
        <v>0</v>
      </c>
      <c r="N30" s="444">
        <f t="shared" si="3"/>
        <v>0</v>
      </c>
      <c r="O30" s="447">
        <f t="shared" si="3"/>
        <v>0</v>
      </c>
      <c r="P30" s="444">
        <f t="shared" si="3"/>
        <v>0</v>
      </c>
      <c r="Q30" s="361" t="s">
        <v>204</v>
      </c>
      <c r="R30" s="329"/>
      <c r="S30" s="329"/>
      <c r="T30" s="361"/>
    </row>
    <row r="31" spans="1:20" ht="15.75" customHeight="1">
      <c r="A31" s="70"/>
      <c r="B31" s="69"/>
      <c r="C31" s="431"/>
      <c r="D31" s="432"/>
      <c r="E31" s="69"/>
      <c r="F31" s="431"/>
      <c r="G31" s="432"/>
      <c r="H31" s="69"/>
      <c r="I31" s="431"/>
      <c r="J31" s="432"/>
      <c r="K31" s="431"/>
      <c r="L31" s="434"/>
      <c r="M31" s="431"/>
      <c r="N31" s="432"/>
      <c r="O31" s="431"/>
      <c r="P31" s="432"/>
      <c r="Q31" s="361" t="s">
        <v>204</v>
      </c>
      <c r="R31" s="310"/>
      <c r="S31" s="310"/>
      <c r="T31" s="361"/>
    </row>
    <row r="32" spans="1:20" ht="15" customHeight="1">
      <c r="A32" s="83" t="s">
        <v>297</v>
      </c>
      <c r="B32" s="69"/>
      <c r="C32" s="431"/>
      <c r="D32" s="432"/>
      <c r="E32" s="425"/>
      <c r="F32" s="431"/>
      <c r="G32" s="432"/>
      <c r="H32" s="425"/>
      <c r="I32" s="431"/>
      <c r="J32" s="432"/>
      <c r="K32" s="431"/>
      <c r="L32" s="434"/>
      <c r="M32" s="431"/>
      <c r="N32" s="432"/>
      <c r="O32" s="431"/>
      <c r="P32" s="432"/>
      <c r="Q32" s="361" t="s">
        <v>204</v>
      </c>
      <c r="R32" s="310"/>
      <c r="S32" s="310"/>
      <c r="T32" s="361"/>
    </row>
    <row r="33" spans="1:20" ht="15" customHeight="1">
      <c r="A33" s="653" t="s">
        <v>298</v>
      </c>
      <c r="B33" s="69"/>
      <c r="C33" s="654">
        <v>19</v>
      </c>
      <c r="D33" s="442">
        <v>89198</v>
      </c>
      <c r="E33" s="425"/>
      <c r="F33" s="654">
        <v>19</v>
      </c>
      <c r="G33" s="442">
        <v>74260</v>
      </c>
      <c r="H33" s="425"/>
      <c r="I33" s="654">
        <v>19</v>
      </c>
      <c r="J33" s="442">
        <v>77751</v>
      </c>
      <c r="K33" s="654"/>
      <c r="L33" s="655">
        <v>43900</v>
      </c>
      <c r="M33" s="654"/>
      <c r="N33" s="442"/>
      <c r="O33" s="654">
        <f aca="true" t="shared" si="4" ref="O33:P39">+I33+K33+M33</f>
        <v>19</v>
      </c>
      <c r="P33" s="442">
        <f t="shared" si="4"/>
        <v>121651</v>
      </c>
      <c r="Q33" s="361" t="s">
        <v>204</v>
      </c>
      <c r="R33" s="310"/>
      <c r="S33" s="310"/>
      <c r="T33" s="361"/>
    </row>
    <row r="34" spans="1:20" ht="12.75" hidden="1">
      <c r="A34" s="652" t="s">
        <v>14</v>
      </c>
      <c r="B34" s="69"/>
      <c r="C34" s="431"/>
      <c r="D34" s="432"/>
      <c r="E34" s="425"/>
      <c r="F34" s="431"/>
      <c r="G34" s="432"/>
      <c r="H34" s="425"/>
      <c r="I34" s="431"/>
      <c r="J34" s="432"/>
      <c r="K34" s="431"/>
      <c r="L34" s="434"/>
      <c r="M34" s="431"/>
      <c r="N34" s="432"/>
      <c r="O34" s="431">
        <f t="shared" si="4"/>
        <v>0</v>
      </c>
      <c r="P34" s="432">
        <f t="shared" si="4"/>
        <v>0</v>
      </c>
      <c r="Q34" s="361" t="s">
        <v>204</v>
      </c>
      <c r="R34" s="310"/>
      <c r="S34" s="310"/>
      <c r="T34" s="361"/>
    </row>
    <row r="35" spans="1:20" ht="38.25" hidden="1">
      <c r="A35" s="344" t="s">
        <v>127</v>
      </c>
      <c r="B35" s="69"/>
      <c r="C35" s="431"/>
      <c r="D35" s="432"/>
      <c r="E35" s="425"/>
      <c r="F35" s="431"/>
      <c r="G35" s="432"/>
      <c r="H35" s="425"/>
      <c r="I35" s="431"/>
      <c r="J35" s="432"/>
      <c r="K35" s="431"/>
      <c r="L35" s="434"/>
      <c r="M35" s="431"/>
      <c r="N35" s="432"/>
      <c r="O35" s="431">
        <f t="shared" si="4"/>
        <v>0</v>
      </c>
      <c r="P35" s="432">
        <f t="shared" si="4"/>
        <v>0</v>
      </c>
      <c r="Q35" s="361" t="s">
        <v>204</v>
      </c>
      <c r="R35" s="310"/>
      <c r="S35" s="310"/>
      <c r="T35" s="361"/>
    </row>
    <row r="36" spans="1:20" ht="38.25" hidden="1">
      <c r="A36" s="344" t="s">
        <v>16</v>
      </c>
      <c r="B36" s="69"/>
      <c r="C36" s="431"/>
      <c r="D36" s="432"/>
      <c r="E36" s="425"/>
      <c r="F36" s="431"/>
      <c r="G36" s="432"/>
      <c r="H36" s="425"/>
      <c r="I36" s="431"/>
      <c r="J36" s="432"/>
      <c r="K36" s="431"/>
      <c r="L36" s="434"/>
      <c r="M36" s="431"/>
      <c r="N36" s="432"/>
      <c r="O36" s="431">
        <f t="shared" si="4"/>
        <v>0</v>
      </c>
      <c r="P36" s="432">
        <f t="shared" si="4"/>
        <v>0</v>
      </c>
      <c r="Q36" s="361" t="s">
        <v>204</v>
      </c>
      <c r="R36" s="310"/>
      <c r="S36" s="310"/>
      <c r="T36" s="361"/>
    </row>
    <row r="37" spans="1:20" ht="25.5" hidden="1">
      <c r="A37" s="344" t="s">
        <v>17</v>
      </c>
      <c r="B37" s="69"/>
      <c r="C37" s="431"/>
      <c r="D37" s="432"/>
      <c r="E37" s="425"/>
      <c r="F37" s="431"/>
      <c r="G37" s="432"/>
      <c r="H37" s="425"/>
      <c r="I37" s="431"/>
      <c r="J37" s="432"/>
      <c r="K37" s="431"/>
      <c r="L37" s="434"/>
      <c r="M37" s="431"/>
      <c r="N37" s="432"/>
      <c r="O37" s="431">
        <f t="shared" si="4"/>
        <v>0</v>
      </c>
      <c r="P37" s="432">
        <f t="shared" si="4"/>
        <v>0</v>
      </c>
      <c r="Q37" s="361" t="s">
        <v>204</v>
      </c>
      <c r="R37" s="310"/>
      <c r="S37" s="310"/>
      <c r="T37" s="361"/>
    </row>
    <row r="38" spans="1:20" ht="25.5" hidden="1">
      <c r="A38" s="344" t="s">
        <v>128</v>
      </c>
      <c r="B38" s="69"/>
      <c r="C38" s="431"/>
      <c r="D38" s="432"/>
      <c r="E38" s="425"/>
      <c r="F38" s="431"/>
      <c r="G38" s="432"/>
      <c r="H38" s="425"/>
      <c r="I38" s="431"/>
      <c r="J38" s="432"/>
      <c r="K38" s="431"/>
      <c r="L38" s="434"/>
      <c r="M38" s="431"/>
      <c r="N38" s="432"/>
      <c r="O38" s="431">
        <f t="shared" si="4"/>
        <v>0</v>
      </c>
      <c r="P38" s="432">
        <f t="shared" si="4"/>
        <v>0</v>
      </c>
      <c r="Q38" s="361" t="s">
        <v>204</v>
      </c>
      <c r="R38" s="310"/>
      <c r="S38" s="310"/>
      <c r="T38" s="361"/>
    </row>
    <row r="39" spans="1:20" ht="12.75" hidden="1">
      <c r="A39" s="343" t="s">
        <v>18</v>
      </c>
      <c r="B39" s="69"/>
      <c r="C39" s="431"/>
      <c r="D39" s="432"/>
      <c r="E39" s="425"/>
      <c r="F39" s="431"/>
      <c r="G39" s="432"/>
      <c r="H39" s="425"/>
      <c r="I39" s="431"/>
      <c r="J39" s="432"/>
      <c r="K39" s="431"/>
      <c r="L39" s="434"/>
      <c r="M39" s="431"/>
      <c r="N39" s="432"/>
      <c r="O39" s="431">
        <f t="shared" si="4"/>
        <v>0</v>
      </c>
      <c r="P39" s="432">
        <f t="shared" si="4"/>
        <v>0</v>
      </c>
      <c r="Q39" s="361" t="s">
        <v>204</v>
      </c>
      <c r="R39" s="310"/>
      <c r="S39" s="310"/>
      <c r="T39" s="361"/>
    </row>
    <row r="40" spans="1:20" ht="12.75" hidden="1">
      <c r="A40" s="76" t="s">
        <v>243</v>
      </c>
      <c r="B40" s="69"/>
      <c r="C40" s="439"/>
      <c r="D40" s="561"/>
      <c r="E40" s="428"/>
      <c r="F40" s="439"/>
      <c r="G40" s="561"/>
      <c r="H40" s="428"/>
      <c r="I40" s="439"/>
      <c r="J40" s="561"/>
      <c r="K40" s="439"/>
      <c r="L40" s="563"/>
      <c r="M40" s="439"/>
      <c r="N40" s="561"/>
      <c r="O40" s="439">
        <f>K40+I40+M40</f>
        <v>0</v>
      </c>
      <c r="P40" s="561">
        <f>N40+J40+L40</f>
        <v>0</v>
      </c>
      <c r="Q40" s="361" t="s">
        <v>204</v>
      </c>
      <c r="R40" s="315"/>
      <c r="S40" s="315"/>
      <c r="T40" s="361"/>
    </row>
    <row r="41" spans="1:20" ht="12.75" hidden="1">
      <c r="A41" s="76" t="s">
        <v>244</v>
      </c>
      <c r="B41" s="69"/>
      <c r="C41" s="559"/>
      <c r="D41" s="560"/>
      <c r="E41" s="428"/>
      <c r="F41" s="559"/>
      <c r="G41" s="560"/>
      <c r="H41" s="428"/>
      <c r="I41" s="559"/>
      <c r="J41" s="560"/>
      <c r="K41" s="559"/>
      <c r="L41" s="562"/>
      <c r="M41" s="559"/>
      <c r="N41" s="560"/>
      <c r="O41" s="559">
        <f>K41+I41+M41</f>
        <v>0</v>
      </c>
      <c r="P41" s="560">
        <f>N41+J41+L41</f>
        <v>0</v>
      </c>
      <c r="Q41" s="361" t="s">
        <v>204</v>
      </c>
      <c r="R41" s="313"/>
      <c r="S41" s="313"/>
      <c r="T41" s="361"/>
    </row>
    <row r="42" spans="1:20" ht="12.75" hidden="1">
      <c r="A42" s="84" t="s">
        <v>299</v>
      </c>
      <c r="B42" s="73"/>
      <c r="C42" s="443">
        <f>SUM(C33:C39)</f>
        <v>19</v>
      </c>
      <c r="D42" s="444">
        <f>SUM(D33:D39)</f>
        <v>89198</v>
      </c>
      <c r="E42" s="429"/>
      <c r="F42" s="443">
        <f>SUM(F33:F39)</f>
        <v>19</v>
      </c>
      <c r="G42" s="444">
        <f>SUM(G33:G39)</f>
        <v>74260</v>
      </c>
      <c r="H42" s="430"/>
      <c r="I42" s="443">
        <f aca="true" t="shared" si="5" ref="I42:P42">SUM(I33:I39)</f>
        <v>19</v>
      </c>
      <c r="J42" s="444">
        <f t="shared" si="5"/>
        <v>77751</v>
      </c>
      <c r="K42" s="443">
        <f t="shared" si="5"/>
        <v>0</v>
      </c>
      <c r="L42" s="448">
        <f t="shared" si="5"/>
        <v>43900</v>
      </c>
      <c r="M42" s="443">
        <f t="shared" si="5"/>
        <v>0</v>
      </c>
      <c r="N42" s="444">
        <f t="shared" si="5"/>
        <v>0</v>
      </c>
      <c r="O42" s="443">
        <f t="shared" si="5"/>
        <v>19</v>
      </c>
      <c r="P42" s="444">
        <f t="shared" si="5"/>
        <v>121651</v>
      </c>
      <c r="Q42" s="361" t="s">
        <v>204</v>
      </c>
      <c r="R42" s="329"/>
      <c r="S42" s="329"/>
      <c r="T42" s="361"/>
    </row>
    <row r="43" spans="1:20" ht="13.5" thickBot="1">
      <c r="A43" s="69"/>
      <c r="B43" s="69"/>
      <c r="C43" s="69"/>
      <c r="D43" s="69"/>
      <c r="E43" s="69"/>
      <c r="F43" s="69"/>
      <c r="G43" s="69"/>
      <c r="H43" s="69"/>
      <c r="I43" s="69"/>
      <c r="J43" s="69"/>
      <c r="K43" s="565"/>
      <c r="L43" s="565"/>
      <c r="M43" s="566"/>
      <c r="N43" s="69"/>
      <c r="O43" s="69"/>
      <c r="P43" s="69"/>
      <c r="Q43" s="361" t="s">
        <v>204</v>
      </c>
      <c r="R43" s="310"/>
      <c r="S43" s="310"/>
      <c r="T43" s="361"/>
    </row>
    <row r="44" spans="1:20" s="53" customFormat="1" ht="13.5" thickBot="1">
      <c r="A44" s="179" t="s">
        <v>253</v>
      </c>
      <c r="B44" s="180"/>
      <c r="C44" s="449">
        <f>C19+C30+C42</f>
        <v>19</v>
      </c>
      <c r="D44" s="366">
        <f>D19+D30+D42</f>
        <v>89198</v>
      </c>
      <c r="E44" s="180"/>
      <c r="F44" s="449">
        <f>F19+F30+F42</f>
        <v>19</v>
      </c>
      <c r="G44" s="366">
        <f>G19+G30+G42</f>
        <v>74260</v>
      </c>
      <c r="H44" s="180"/>
      <c r="I44" s="449">
        <f aca="true" t="shared" si="6" ref="I44:P44">I19+I30+I42</f>
        <v>19</v>
      </c>
      <c r="J44" s="366">
        <f t="shared" si="6"/>
        <v>77751</v>
      </c>
      <c r="K44" s="449">
        <f t="shared" si="6"/>
        <v>0</v>
      </c>
      <c r="L44" s="366">
        <f t="shared" si="6"/>
        <v>43900</v>
      </c>
      <c r="M44" s="449">
        <f t="shared" si="6"/>
        <v>0</v>
      </c>
      <c r="N44" s="366">
        <f t="shared" si="6"/>
        <v>0</v>
      </c>
      <c r="O44" s="449">
        <f t="shared" si="6"/>
        <v>19</v>
      </c>
      <c r="P44" s="366">
        <f t="shared" si="6"/>
        <v>121651</v>
      </c>
      <c r="Q44" s="361" t="s">
        <v>273</v>
      </c>
      <c r="R44" s="89"/>
      <c r="S44" s="90"/>
      <c r="T44" s="361"/>
    </row>
    <row r="45" spans="1:20" s="53" customFormat="1" ht="15">
      <c r="A45" s="827"/>
      <c r="B45" s="779"/>
      <c r="C45" s="779"/>
      <c r="D45" s="779"/>
      <c r="E45" s="779"/>
      <c r="F45" s="779"/>
      <c r="G45" s="779"/>
      <c r="H45" s="779"/>
      <c r="I45" s="779"/>
      <c r="J45" s="779"/>
      <c r="K45" s="779"/>
      <c r="L45" s="779"/>
      <c r="M45" s="779"/>
      <c r="N45" s="779"/>
      <c r="O45" s="779"/>
      <c r="P45" s="779"/>
      <c r="Q45" s="370"/>
      <c r="R45" s="330"/>
      <c r="S45" s="330"/>
      <c r="T45" s="361"/>
    </row>
    <row r="46" spans="1:20" s="53" customFormat="1" ht="15.75" hidden="1">
      <c r="A46" s="56" t="s">
        <v>222</v>
      </c>
      <c r="B46" s="50"/>
      <c r="C46" s="50"/>
      <c r="D46" s="50"/>
      <c r="E46" s="50"/>
      <c r="F46" s="50"/>
      <c r="G46" s="50"/>
      <c r="H46" s="50"/>
      <c r="I46" s="50"/>
      <c r="J46" s="50"/>
      <c r="K46" s="50"/>
      <c r="L46" s="50"/>
      <c r="M46" s="50"/>
      <c r="N46" s="50"/>
      <c r="O46" s="50"/>
      <c r="P46" s="50"/>
      <c r="Q46" s="50"/>
      <c r="R46" s="331"/>
      <c r="S46" s="331"/>
      <c r="T46" s="361"/>
    </row>
    <row r="47" spans="1:20" s="53" customFormat="1" ht="15.75" hidden="1">
      <c r="A47" s="57" t="e">
        <f>+#REF!</f>
        <v>#REF!</v>
      </c>
      <c r="B47" s="50"/>
      <c r="C47" s="50"/>
      <c r="D47" s="50"/>
      <c r="E47" s="50"/>
      <c r="F47" s="50"/>
      <c r="G47" s="50"/>
      <c r="H47" s="50"/>
      <c r="I47" s="50"/>
      <c r="J47" s="50"/>
      <c r="K47" s="50"/>
      <c r="L47" s="50"/>
      <c r="M47" s="50"/>
      <c r="N47" s="50"/>
      <c r="O47" s="50"/>
      <c r="P47" s="50"/>
      <c r="Q47" s="50"/>
      <c r="R47" s="331"/>
      <c r="S47" s="331"/>
      <c r="T47" s="361"/>
    </row>
    <row r="48" spans="1:20" s="53" customFormat="1" ht="12.75" hidden="1">
      <c r="A48" s="58" t="s">
        <v>153</v>
      </c>
      <c r="B48" s="50"/>
      <c r="C48" s="50"/>
      <c r="D48" s="50"/>
      <c r="E48" s="50"/>
      <c r="F48" s="50"/>
      <c r="G48" s="50"/>
      <c r="H48" s="50"/>
      <c r="I48" s="50"/>
      <c r="J48" s="50"/>
      <c r="K48" s="50"/>
      <c r="L48" s="50"/>
      <c r="M48" s="50"/>
      <c r="N48" s="50"/>
      <c r="O48" s="50"/>
      <c r="P48" s="50"/>
      <c r="Q48" s="50"/>
      <c r="R48" s="331"/>
      <c r="S48" s="331"/>
      <c r="T48" s="361"/>
    </row>
    <row r="49" spans="1:20" s="53" customFormat="1" ht="12.75" hidden="1">
      <c r="A49" s="51"/>
      <c r="B49" s="51"/>
      <c r="C49" s="51"/>
      <c r="D49" s="51"/>
      <c r="E49" s="51"/>
      <c r="F49" s="51"/>
      <c r="G49" s="51"/>
      <c r="H49" s="51"/>
      <c r="I49" s="51"/>
      <c r="J49" s="51"/>
      <c r="K49" s="51"/>
      <c r="L49" s="51"/>
      <c r="M49" s="51"/>
      <c r="N49" s="51"/>
      <c r="O49" s="51"/>
      <c r="P49" s="51"/>
      <c r="Q49" s="51"/>
      <c r="R49" s="332"/>
      <c r="S49" s="332"/>
      <c r="T49" s="361"/>
    </row>
    <row r="50" spans="18:20" ht="12.75" hidden="1">
      <c r="R50" s="332"/>
      <c r="S50" s="332"/>
      <c r="T50" s="361"/>
    </row>
    <row r="51" spans="1:20" ht="12.75" hidden="1">
      <c r="A51" s="284" t="s">
        <v>166</v>
      </c>
      <c r="B51" s="69"/>
      <c r="C51" s="195" t="e">
        <f>+#REF!</f>
        <v>#REF!</v>
      </c>
      <c r="D51" s="196"/>
      <c r="E51" s="197"/>
      <c r="F51" s="195" t="e">
        <f>+#REF!</f>
        <v>#REF!</v>
      </c>
      <c r="G51" s="196"/>
      <c r="H51" s="197"/>
      <c r="I51" s="198" t="e">
        <f>+#REF!</f>
        <v>#REF!</v>
      </c>
      <c r="J51" s="196"/>
      <c r="K51" s="198" t="e">
        <f>+#REF!</f>
        <v>#REF!</v>
      </c>
      <c r="L51" s="317"/>
      <c r="M51" s="317"/>
      <c r="N51" s="196"/>
      <c r="O51" s="198" t="e">
        <f>+#REF!</f>
        <v>#REF!</v>
      </c>
      <c r="P51" s="196"/>
      <c r="Q51" s="199"/>
      <c r="R51" s="325"/>
      <c r="S51" s="326"/>
      <c r="T51" s="361"/>
    </row>
    <row r="52" spans="2:20" ht="12.75" hidden="1">
      <c r="B52" s="69"/>
      <c r="C52" s="200" t="e">
        <f>+#REF!</f>
        <v>#REF!</v>
      </c>
      <c r="D52" s="201"/>
      <c r="E52" s="197"/>
      <c r="F52" s="200" t="e">
        <f>+#REF!</f>
        <v>#REF!</v>
      </c>
      <c r="G52" s="202"/>
      <c r="H52" s="197"/>
      <c r="I52" s="200" t="e">
        <f>+#REF!</f>
        <v>#REF!</v>
      </c>
      <c r="J52" s="202"/>
      <c r="K52" s="200" t="s">
        <v>156</v>
      </c>
      <c r="L52" s="307"/>
      <c r="M52" s="307"/>
      <c r="N52" s="202"/>
      <c r="O52" s="200" t="e">
        <f>+#REF!</f>
        <v>#REF!</v>
      </c>
      <c r="P52" s="202"/>
      <c r="Q52" s="199"/>
      <c r="R52" s="326"/>
      <c r="S52" s="326"/>
      <c r="T52" s="361"/>
    </row>
    <row r="53" spans="1:20" ht="12.75" hidden="1">
      <c r="A53" s="821" t="s">
        <v>231</v>
      </c>
      <c r="B53" s="69"/>
      <c r="C53" s="203"/>
      <c r="D53" s="204" t="s">
        <v>185</v>
      </c>
      <c r="E53" s="197"/>
      <c r="F53" s="203"/>
      <c r="G53" s="204" t="s">
        <v>185</v>
      </c>
      <c r="H53" s="197"/>
      <c r="I53" s="203"/>
      <c r="J53" s="204" t="s">
        <v>185</v>
      </c>
      <c r="K53" s="203"/>
      <c r="L53" s="308"/>
      <c r="M53" s="308"/>
      <c r="N53" s="204" t="s">
        <v>185</v>
      </c>
      <c r="O53" s="203"/>
      <c r="P53" s="204" t="s">
        <v>185</v>
      </c>
      <c r="Q53" s="199"/>
      <c r="R53" s="308"/>
      <c r="S53" s="308"/>
      <c r="T53" s="361"/>
    </row>
    <row r="54" spans="1:20" ht="12.75" hidden="1">
      <c r="A54" s="822"/>
      <c r="B54" s="69"/>
      <c r="C54" s="205" t="s">
        <v>44</v>
      </c>
      <c r="D54" s="206" t="s">
        <v>232</v>
      </c>
      <c r="E54" s="197"/>
      <c r="F54" s="205" t="s">
        <v>44</v>
      </c>
      <c r="G54" s="206" t="s">
        <v>232</v>
      </c>
      <c r="H54" s="197"/>
      <c r="I54" s="205" t="s">
        <v>44</v>
      </c>
      <c r="J54" s="206" t="s">
        <v>232</v>
      </c>
      <c r="K54" s="205" t="s">
        <v>44</v>
      </c>
      <c r="L54" s="309"/>
      <c r="M54" s="309"/>
      <c r="N54" s="206" t="s">
        <v>232</v>
      </c>
      <c r="O54" s="205" t="s">
        <v>44</v>
      </c>
      <c r="P54" s="206" t="s">
        <v>232</v>
      </c>
      <c r="Q54" s="199"/>
      <c r="R54" s="327"/>
      <c r="S54" s="327"/>
      <c r="T54" s="361"/>
    </row>
    <row r="55" spans="1:20" ht="12.75" hidden="1">
      <c r="A55" s="70"/>
      <c r="B55" s="69"/>
      <c r="C55" s="71"/>
      <c r="D55" s="72"/>
      <c r="E55" s="69"/>
      <c r="F55" s="71"/>
      <c r="G55" s="72"/>
      <c r="H55" s="69"/>
      <c r="I55" s="71"/>
      <c r="J55" s="72"/>
      <c r="K55" s="71"/>
      <c r="L55" s="310"/>
      <c r="M55" s="310"/>
      <c r="N55" s="72"/>
      <c r="O55" s="71"/>
      <c r="P55" s="72"/>
      <c r="R55" s="310"/>
      <c r="S55" s="310"/>
      <c r="T55" s="361"/>
    </row>
    <row r="56" spans="1:20" ht="12.75" hidden="1">
      <c r="A56" s="73" t="s">
        <v>233</v>
      </c>
      <c r="B56" s="69"/>
      <c r="C56" s="74"/>
      <c r="D56" s="75"/>
      <c r="E56" s="69"/>
      <c r="F56" s="74"/>
      <c r="G56" s="75"/>
      <c r="H56" s="69"/>
      <c r="I56" s="74"/>
      <c r="J56" s="75"/>
      <c r="K56" s="74"/>
      <c r="L56" s="311"/>
      <c r="M56" s="311"/>
      <c r="N56" s="75"/>
      <c r="O56" s="74"/>
      <c r="P56" s="75"/>
      <c r="R56" s="311"/>
      <c r="S56" s="328"/>
      <c r="T56" s="361"/>
    </row>
    <row r="57" spans="1:20" ht="12.75" hidden="1">
      <c r="A57" s="173" t="s">
        <v>225</v>
      </c>
      <c r="B57" s="70"/>
      <c r="C57" s="174"/>
      <c r="D57" s="175"/>
      <c r="E57" s="177"/>
      <c r="F57" s="174"/>
      <c r="G57" s="175"/>
      <c r="H57" s="177"/>
      <c r="I57" s="174"/>
      <c r="J57" s="175"/>
      <c r="K57" s="174"/>
      <c r="L57" s="312"/>
      <c r="M57" s="312"/>
      <c r="N57" s="175"/>
      <c r="O57" s="174">
        <f>K57+I57</f>
        <v>0</v>
      </c>
      <c r="P57" s="175">
        <f>N57+J57</f>
        <v>0</v>
      </c>
      <c r="R57" s="315"/>
      <c r="S57" s="315"/>
      <c r="T57" s="361"/>
    </row>
    <row r="58" spans="1:20" ht="10.5" customHeight="1" hidden="1">
      <c r="A58" s="76" t="s">
        <v>224</v>
      </c>
      <c r="B58" s="69"/>
      <c r="C58" s="80"/>
      <c r="D58" s="81"/>
      <c r="E58" s="79"/>
      <c r="F58" s="80"/>
      <c r="G58" s="81"/>
      <c r="H58" s="79"/>
      <c r="I58" s="80"/>
      <c r="J58" s="81"/>
      <c r="K58" s="80"/>
      <c r="L58" s="313"/>
      <c r="M58" s="313"/>
      <c r="N58" s="81"/>
      <c r="O58" s="80"/>
      <c r="P58" s="81"/>
      <c r="R58" s="313"/>
      <c r="S58" s="313"/>
      <c r="T58" s="361"/>
    </row>
    <row r="59" spans="1:20" ht="12.75" hidden="1">
      <c r="A59" s="84" t="s">
        <v>234</v>
      </c>
      <c r="B59" s="73"/>
      <c r="C59" s="85">
        <f>SUM(C57:C58)</f>
        <v>0</v>
      </c>
      <c r="D59" s="86">
        <f>SUM(D57:D58)</f>
        <v>0</v>
      </c>
      <c r="E59" s="176"/>
      <c r="F59" s="85">
        <f>SUM(F57:F58)</f>
        <v>0</v>
      </c>
      <c r="G59" s="86">
        <f>SUM(G57:G58)</f>
        <v>0</v>
      </c>
      <c r="H59" s="176"/>
      <c r="I59" s="85">
        <f aca="true" t="shared" si="7" ref="I59:P59">SUM(I57:I58)</f>
        <v>0</v>
      </c>
      <c r="J59" s="86">
        <f t="shared" si="7"/>
        <v>0</v>
      </c>
      <c r="K59" s="85">
        <f t="shared" si="7"/>
        <v>0</v>
      </c>
      <c r="L59" s="314"/>
      <c r="M59" s="314"/>
      <c r="N59" s="86">
        <f t="shared" si="7"/>
        <v>0</v>
      </c>
      <c r="O59" s="85">
        <f t="shared" si="7"/>
        <v>0</v>
      </c>
      <c r="P59" s="86">
        <f t="shared" si="7"/>
        <v>0</v>
      </c>
      <c r="Q59" s="52"/>
      <c r="R59" s="329"/>
      <c r="S59" s="329"/>
      <c r="T59" s="361"/>
    </row>
    <row r="60" spans="1:20" ht="12.75" hidden="1">
      <c r="A60" s="70"/>
      <c r="B60" s="69"/>
      <c r="C60" s="71"/>
      <c r="D60" s="72"/>
      <c r="E60" s="69"/>
      <c r="F60" s="71"/>
      <c r="G60" s="72"/>
      <c r="H60" s="69"/>
      <c r="I60" s="71"/>
      <c r="J60" s="72"/>
      <c r="K60" s="71"/>
      <c r="L60" s="310"/>
      <c r="M60" s="310"/>
      <c r="N60" s="72"/>
      <c r="O60" s="71"/>
      <c r="P60" s="72"/>
      <c r="R60" s="310"/>
      <c r="S60" s="310"/>
      <c r="T60" s="361"/>
    </row>
    <row r="61" spans="1:20" ht="25.5" hidden="1">
      <c r="A61" s="83" t="s">
        <v>235</v>
      </c>
      <c r="B61" s="69"/>
      <c r="C61" s="71"/>
      <c r="D61" s="72"/>
      <c r="E61" s="69"/>
      <c r="F61" s="71"/>
      <c r="G61" s="72"/>
      <c r="H61" s="69"/>
      <c r="I61" s="71"/>
      <c r="J61" s="72"/>
      <c r="K61" s="71"/>
      <c r="L61" s="310"/>
      <c r="M61" s="310"/>
      <c r="N61" s="72"/>
      <c r="O61" s="71"/>
      <c r="P61" s="72"/>
      <c r="R61" s="310"/>
      <c r="S61" s="310"/>
      <c r="T61" s="361"/>
    </row>
    <row r="62" spans="1:20" ht="12.75" hidden="1">
      <c r="A62" s="173">
        <v>2.1</v>
      </c>
      <c r="B62" s="70"/>
      <c r="C62" s="174"/>
      <c r="D62" s="175"/>
      <c r="E62" s="177"/>
      <c r="F62" s="174"/>
      <c r="G62" s="175"/>
      <c r="H62" s="177"/>
      <c r="I62" s="174"/>
      <c r="J62" s="175"/>
      <c r="K62" s="174"/>
      <c r="L62" s="312"/>
      <c r="M62" s="312"/>
      <c r="N62" s="175"/>
      <c r="O62" s="174">
        <f>K62+I62</f>
        <v>0</v>
      </c>
      <c r="P62" s="175">
        <f>N62+J62</f>
        <v>0</v>
      </c>
      <c r="R62" s="315"/>
      <c r="S62" s="315"/>
      <c r="T62" s="361"/>
    </row>
    <row r="63" spans="1:20" ht="12.75" hidden="1">
      <c r="A63" s="76" t="s">
        <v>236</v>
      </c>
      <c r="B63" s="69"/>
      <c r="C63" s="77"/>
      <c r="D63" s="78"/>
      <c r="E63" s="79"/>
      <c r="F63" s="77"/>
      <c r="G63" s="78"/>
      <c r="H63" s="79"/>
      <c r="I63" s="77"/>
      <c r="J63" s="78"/>
      <c r="K63" s="77"/>
      <c r="L63" s="315"/>
      <c r="M63" s="315"/>
      <c r="N63" s="78"/>
      <c r="O63" s="77"/>
      <c r="P63" s="78"/>
      <c r="R63" s="315"/>
      <c r="S63" s="315"/>
      <c r="T63" s="361"/>
    </row>
    <row r="64" spans="1:20" ht="12.75" hidden="1">
      <c r="A64" s="76" t="s">
        <v>237</v>
      </c>
      <c r="B64" s="69"/>
      <c r="C64" s="77"/>
      <c r="D64" s="78"/>
      <c r="E64" s="79"/>
      <c r="F64" s="77"/>
      <c r="G64" s="78"/>
      <c r="H64" s="79"/>
      <c r="I64" s="77"/>
      <c r="J64" s="78"/>
      <c r="K64" s="77"/>
      <c r="L64" s="315"/>
      <c r="M64" s="315"/>
      <c r="N64" s="78"/>
      <c r="O64" s="77"/>
      <c r="P64" s="78"/>
      <c r="R64" s="315"/>
      <c r="S64" s="315"/>
      <c r="T64" s="361"/>
    </row>
    <row r="65" spans="1:20" ht="12.75" hidden="1">
      <c r="A65" s="76" t="s">
        <v>238</v>
      </c>
      <c r="B65" s="69"/>
      <c r="C65" s="77"/>
      <c r="D65" s="78"/>
      <c r="E65" s="79"/>
      <c r="F65" s="77"/>
      <c r="G65" s="78"/>
      <c r="H65" s="79"/>
      <c r="I65" s="77"/>
      <c r="J65" s="78"/>
      <c r="K65" s="77"/>
      <c r="L65" s="315"/>
      <c r="M65" s="315"/>
      <c r="N65" s="78"/>
      <c r="O65" s="77"/>
      <c r="P65" s="78"/>
      <c r="R65" s="315"/>
      <c r="S65" s="315"/>
      <c r="T65" s="361"/>
    </row>
    <row r="66" spans="1:20" ht="12.75" hidden="1">
      <c r="A66" s="76" t="s">
        <v>239</v>
      </c>
      <c r="B66" s="69"/>
      <c r="C66" s="77"/>
      <c r="D66" s="78"/>
      <c r="E66" s="79"/>
      <c r="F66" s="77"/>
      <c r="G66" s="78"/>
      <c r="H66" s="79"/>
      <c r="I66" s="77"/>
      <c r="J66" s="78"/>
      <c r="K66" s="77"/>
      <c r="L66" s="315"/>
      <c r="M66" s="315"/>
      <c r="N66" s="78"/>
      <c r="O66" s="77"/>
      <c r="P66" s="78"/>
      <c r="R66" s="315"/>
      <c r="S66" s="315"/>
      <c r="T66" s="361"/>
    </row>
    <row r="67" spans="1:20" ht="12.75" hidden="1">
      <c r="A67" s="76" t="s">
        <v>240</v>
      </c>
      <c r="B67" s="69"/>
      <c r="C67" s="80"/>
      <c r="D67" s="81"/>
      <c r="E67" s="79"/>
      <c r="F67" s="80"/>
      <c r="G67" s="81"/>
      <c r="H67" s="79"/>
      <c r="I67" s="80"/>
      <c r="J67" s="81"/>
      <c r="K67" s="80"/>
      <c r="L67" s="313"/>
      <c r="M67" s="313"/>
      <c r="N67" s="81"/>
      <c r="O67" s="80"/>
      <c r="P67" s="81"/>
      <c r="R67" s="313"/>
      <c r="S67" s="313"/>
      <c r="T67" s="361"/>
    </row>
    <row r="68" spans="1:20" ht="12.75" hidden="1">
      <c r="A68" s="84" t="s">
        <v>241</v>
      </c>
      <c r="B68" s="73"/>
      <c r="C68" s="85">
        <f>SUM(C62:C67)</f>
        <v>0</v>
      </c>
      <c r="D68" s="86">
        <f>SUM(D62:D67)</f>
        <v>0</v>
      </c>
      <c r="E68" s="176"/>
      <c r="F68" s="85">
        <f>SUM(F62:F67)</f>
        <v>0</v>
      </c>
      <c r="G68" s="86">
        <f>SUM(G62:G67)</f>
        <v>0</v>
      </c>
      <c r="H68" s="176"/>
      <c r="I68" s="85">
        <f aca="true" t="shared" si="8" ref="I68:P68">SUM(I62:I67)</f>
        <v>0</v>
      </c>
      <c r="J68" s="86">
        <f t="shared" si="8"/>
        <v>0</v>
      </c>
      <c r="K68" s="85">
        <f t="shared" si="8"/>
        <v>0</v>
      </c>
      <c r="L68" s="314"/>
      <c r="M68" s="314"/>
      <c r="N68" s="86">
        <f t="shared" si="8"/>
        <v>0</v>
      </c>
      <c r="O68" s="85">
        <f t="shared" si="8"/>
        <v>0</v>
      </c>
      <c r="P68" s="86">
        <f t="shared" si="8"/>
        <v>0</v>
      </c>
      <c r="R68" s="329"/>
      <c r="S68" s="329"/>
      <c r="T68" s="361"/>
    </row>
    <row r="69" spans="1:20" ht="12.75" hidden="1">
      <c r="A69" s="70"/>
      <c r="B69" s="69"/>
      <c r="C69" s="71"/>
      <c r="D69" s="72"/>
      <c r="E69" s="69"/>
      <c r="F69" s="71"/>
      <c r="G69" s="72"/>
      <c r="H69" s="69"/>
      <c r="I69" s="71"/>
      <c r="J69" s="72"/>
      <c r="K69" s="71"/>
      <c r="L69" s="310"/>
      <c r="M69" s="310"/>
      <c r="N69" s="72"/>
      <c r="O69" s="71"/>
      <c r="P69" s="72"/>
      <c r="R69" s="310"/>
      <c r="S69" s="310"/>
      <c r="T69" s="361"/>
    </row>
    <row r="70" spans="1:20" ht="25.5" hidden="1">
      <c r="A70" s="83" t="s">
        <v>242</v>
      </c>
      <c r="B70" s="69"/>
      <c r="C70" s="71"/>
      <c r="D70" s="72"/>
      <c r="E70" s="69"/>
      <c r="F70" s="71"/>
      <c r="G70" s="72"/>
      <c r="H70" s="69"/>
      <c r="I70" s="71"/>
      <c r="J70" s="72"/>
      <c r="K70" s="71"/>
      <c r="L70" s="310"/>
      <c r="M70" s="310"/>
      <c r="N70" s="72"/>
      <c r="O70" s="71"/>
      <c r="P70" s="72"/>
      <c r="R70" s="310"/>
      <c r="S70" s="310"/>
      <c r="T70" s="361"/>
    </row>
    <row r="71" spans="1:20" ht="12.75" hidden="1">
      <c r="A71" s="173" t="s">
        <v>226</v>
      </c>
      <c r="B71" s="70"/>
      <c r="C71" s="174"/>
      <c r="D71" s="175"/>
      <c r="E71" s="177"/>
      <c r="F71" s="174"/>
      <c r="G71" s="175"/>
      <c r="H71" s="177"/>
      <c r="I71" s="174"/>
      <c r="J71" s="175"/>
      <c r="K71" s="174"/>
      <c r="L71" s="312"/>
      <c r="M71" s="312"/>
      <c r="N71" s="175"/>
      <c r="O71" s="174">
        <f>K71+I71</f>
        <v>0</v>
      </c>
      <c r="P71" s="175">
        <f>N71+J71</f>
        <v>0</v>
      </c>
      <c r="R71" s="315"/>
      <c r="S71" s="315"/>
      <c r="T71" s="361"/>
    </row>
    <row r="72" spans="1:20" ht="12.75" hidden="1">
      <c r="A72" s="76" t="s">
        <v>243</v>
      </c>
      <c r="B72" s="69"/>
      <c r="C72" s="77"/>
      <c r="D72" s="78"/>
      <c r="E72" s="79"/>
      <c r="F72" s="77"/>
      <c r="G72" s="78"/>
      <c r="H72" s="79"/>
      <c r="I72" s="77"/>
      <c r="J72" s="78"/>
      <c r="K72" s="77"/>
      <c r="L72" s="315"/>
      <c r="M72" s="315"/>
      <c r="N72" s="78"/>
      <c r="O72" s="77"/>
      <c r="P72" s="78"/>
      <c r="R72" s="315"/>
      <c r="S72" s="315"/>
      <c r="T72" s="361"/>
    </row>
    <row r="73" spans="1:20" ht="12.75" hidden="1">
      <c r="A73" s="76" t="s">
        <v>244</v>
      </c>
      <c r="B73" s="69"/>
      <c r="C73" s="80"/>
      <c r="D73" s="81"/>
      <c r="E73" s="79"/>
      <c r="F73" s="80"/>
      <c r="G73" s="81"/>
      <c r="H73" s="79"/>
      <c r="I73" s="80"/>
      <c r="J73" s="81"/>
      <c r="K73" s="80"/>
      <c r="L73" s="313"/>
      <c r="M73" s="313"/>
      <c r="N73" s="81"/>
      <c r="O73" s="80"/>
      <c r="P73" s="81"/>
      <c r="R73" s="313"/>
      <c r="S73" s="313"/>
      <c r="T73" s="361"/>
    </row>
    <row r="74" spans="1:20" ht="12.75" hidden="1">
      <c r="A74" s="84" t="s">
        <v>245</v>
      </c>
      <c r="B74" s="73"/>
      <c r="C74" s="85">
        <f>SUM(C71:C73)</f>
        <v>0</v>
      </c>
      <c r="D74" s="86">
        <f>SUM(D71:D73)</f>
        <v>0</v>
      </c>
      <c r="E74" s="176"/>
      <c r="F74" s="85">
        <f>SUM(F71:F73)</f>
        <v>0</v>
      </c>
      <c r="G74" s="86">
        <f>SUM(G71:G73)</f>
        <v>0</v>
      </c>
      <c r="H74" s="176"/>
      <c r="I74" s="85">
        <f aca="true" t="shared" si="9" ref="I74:P74">SUM(I71:I73)</f>
        <v>0</v>
      </c>
      <c r="J74" s="86">
        <f t="shared" si="9"/>
        <v>0</v>
      </c>
      <c r="K74" s="85">
        <f t="shared" si="9"/>
        <v>0</v>
      </c>
      <c r="L74" s="314"/>
      <c r="M74" s="314"/>
      <c r="N74" s="86">
        <f t="shared" si="9"/>
        <v>0</v>
      </c>
      <c r="O74" s="85">
        <f t="shared" si="9"/>
        <v>0</v>
      </c>
      <c r="P74" s="86">
        <f t="shared" si="9"/>
        <v>0</v>
      </c>
      <c r="R74" s="329"/>
      <c r="S74" s="329"/>
      <c r="T74" s="361"/>
    </row>
    <row r="75" spans="1:20" ht="12.75" hidden="1">
      <c r="A75" s="70"/>
      <c r="B75" s="69"/>
      <c r="C75" s="71"/>
      <c r="D75" s="72"/>
      <c r="E75" s="69"/>
      <c r="F75" s="71"/>
      <c r="G75" s="72"/>
      <c r="H75" s="69"/>
      <c r="I75" s="71"/>
      <c r="J75" s="72"/>
      <c r="K75" s="71"/>
      <c r="L75" s="310"/>
      <c r="M75" s="310"/>
      <c r="N75" s="72"/>
      <c r="O75" s="71"/>
      <c r="P75" s="72"/>
      <c r="R75" s="310"/>
      <c r="S75" s="310"/>
      <c r="T75" s="361"/>
    </row>
    <row r="76" spans="1:20" ht="25.5" hidden="1">
      <c r="A76" s="83" t="s">
        <v>246</v>
      </c>
      <c r="B76" s="69"/>
      <c r="C76" s="71"/>
      <c r="D76" s="72"/>
      <c r="E76" s="69"/>
      <c r="F76" s="71"/>
      <c r="G76" s="72"/>
      <c r="H76" s="69"/>
      <c r="I76" s="71"/>
      <c r="J76" s="72"/>
      <c r="K76" s="71"/>
      <c r="L76" s="310"/>
      <c r="M76" s="310"/>
      <c r="N76" s="72"/>
      <c r="O76" s="71"/>
      <c r="P76" s="72"/>
      <c r="R76" s="310"/>
      <c r="S76" s="310"/>
      <c r="T76" s="361"/>
    </row>
    <row r="77" spans="1:20" ht="12.75" hidden="1">
      <c r="A77" s="173" t="s">
        <v>227</v>
      </c>
      <c r="B77" s="70"/>
      <c r="C77" s="174">
        <v>0</v>
      </c>
      <c r="D77" s="175">
        <v>0</v>
      </c>
      <c r="E77" s="177"/>
      <c r="F77" s="174">
        <v>0</v>
      </c>
      <c r="G77" s="175">
        <v>0</v>
      </c>
      <c r="H77" s="177"/>
      <c r="I77" s="174">
        <v>0</v>
      </c>
      <c r="J77" s="175">
        <v>0</v>
      </c>
      <c r="K77" s="174">
        <v>0</v>
      </c>
      <c r="L77" s="312"/>
      <c r="M77" s="312"/>
      <c r="N77" s="175">
        <v>0</v>
      </c>
      <c r="O77" s="174">
        <f>K77+I77</f>
        <v>0</v>
      </c>
      <c r="P77" s="175">
        <f>N77+J77</f>
        <v>0</v>
      </c>
      <c r="R77" s="315"/>
      <c r="S77" s="315"/>
      <c r="T77" s="361"/>
    </row>
    <row r="78" spans="1:20" ht="12.75" hidden="1">
      <c r="A78" s="76" t="s">
        <v>247</v>
      </c>
      <c r="B78" s="69"/>
      <c r="C78" s="77">
        <v>0</v>
      </c>
      <c r="D78" s="78">
        <v>0</v>
      </c>
      <c r="E78" s="79"/>
      <c r="F78" s="77">
        <v>0</v>
      </c>
      <c r="G78" s="78">
        <v>0</v>
      </c>
      <c r="H78" s="79"/>
      <c r="I78" s="77">
        <v>0</v>
      </c>
      <c r="J78" s="78">
        <v>0</v>
      </c>
      <c r="K78" s="77">
        <v>0</v>
      </c>
      <c r="L78" s="315"/>
      <c r="M78" s="315"/>
      <c r="N78" s="78">
        <v>0</v>
      </c>
      <c r="O78" s="77">
        <v>0</v>
      </c>
      <c r="P78" s="78">
        <v>0</v>
      </c>
      <c r="R78" s="315"/>
      <c r="S78" s="315"/>
      <c r="T78" s="361"/>
    </row>
    <row r="79" spans="1:20" ht="12.75" hidden="1">
      <c r="A79" s="76" t="s">
        <v>248</v>
      </c>
      <c r="B79" s="69"/>
      <c r="C79" s="77">
        <v>0</v>
      </c>
      <c r="D79" s="78">
        <v>0</v>
      </c>
      <c r="E79" s="79"/>
      <c r="F79" s="77">
        <v>0</v>
      </c>
      <c r="G79" s="78">
        <v>0</v>
      </c>
      <c r="H79" s="79"/>
      <c r="I79" s="77">
        <v>0</v>
      </c>
      <c r="J79" s="78">
        <v>0</v>
      </c>
      <c r="K79" s="77">
        <v>0</v>
      </c>
      <c r="L79" s="315"/>
      <c r="M79" s="315"/>
      <c r="N79" s="78">
        <v>0</v>
      </c>
      <c r="O79" s="77">
        <v>0</v>
      </c>
      <c r="P79" s="78">
        <v>0</v>
      </c>
      <c r="R79" s="315"/>
      <c r="S79" s="315"/>
      <c r="T79" s="361"/>
    </row>
    <row r="80" spans="1:20" ht="12.75" hidden="1">
      <c r="A80" s="76" t="s">
        <v>249</v>
      </c>
      <c r="B80" s="69"/>
      <c r="C80" s="77">
        <v>0</v>
      </c>
      <c r="D80" s="78">
        <v>0</v>
      </c>
      <c r="E80" s="79"/>
      <c r="F80" s="77">
        <v>0</v>
      </c>
      <c r="G80" s="78">
        <v>0</v>
      </c>
      <c r="H80" s="79"/>
      <c r="I80" s="77">
        <v>0</v>
      </c>
      <c r="J80" s="78">
        <v>0</v>
      </c>
      <c r="K80" s="77">
        <v>0</v>
      </c>
      <c r="L80" s="315"/>
      <c r="M80" s="315"/>
      <c r="N80" s="78">
        <v>0</v>
      </c>
      <c r="O80" s="77">
        <v>0</v>
      </c>
      <c r="P80" s="78">
        <v>0</v>
      </c>
      <c r="R80" s="315"/>
      <c r="S80" s="315"/>
      <c r="T80" s="361"/>
    </row>
    <row r="81" spans="1:20" ht="12.75" hidden="1">
      <c r="A81" s="76" t="s">
        <v>250</v>
      </c>
      <c r="B81" s="69"/>
      <c r="C81" s="77">
        <v>0</v>
      </c>
      <c r="D81" s="78">
        <v>0</v>
      </c>
      <c r="E81" s="79"/>
      <c r="F81" s="77">
        <v>0</v>
      </c>
      <c r="G81" s="78">
        <v>0</v>
      </c>
      <c r="H81" s="79"/>
      <c r="I81" s="77">
        <v>0</v>
      </c>
      <c r="J81" s="78">
        <v>0</v>
      </c>
      <c r="K81" s="77">
        <v>0</v>
      </c>
      <c r="L81" s="315"/>
      <c r="M81" s="315"/>
      <c r="N81" s="78">
        <v>0</v>
      </c>
      <c r="O81" s="77">
        <v>0</v>
      </c>
      <c r="P81" s="78">
        <v>0</v>
      </c>
      <c r="R81" s="315"/>
      <c r="S81" s="315"/>
      <c r="T81" s="361"/>
    </row>
    <row r="82" spans="1:20" ht="12.75" hidden="1">
      <c r="A82" s="76" t="s">
        <v>251</v>
      </c>
      <c r="B82" s="69"/>
      <c r="C82" s="80">
        <v>0</v>
      </c>
      <c r="D82" s="81">
        <v>0</v>
      </c>
      <c r="E82" s="79"/>
      <c r="F82" s="80">
        <v>0</v>
      </c>
      <c r="G82" s="81">
        <v>0</v>
      </c>
      <c r="H82" s="79"/>
      <c r="I82" s="80">
        <v>0</v>
      </c>
      <c r="J82" s="81">
        <v>0</v>
      </c>
      <c r="K82" s="80">
        <v>0</v>
      </c>
      <c r="L82" s="313"/>
      <c r="M82" s="313"/>
      <c r="N82" s="81">
        <v>0</v>
      </c>
      <c r="O82" s="80">
        <v>0</v>
      </c>
      <c r="P82" s="81">
        <v>0</v>
      </c>
      <c r="R82" s="313"/>
      <c r="S82" s="313"/>
      <c r="T82" s="361"/>
    </row>
    <row r="83" spans="1:20" ht="12.75" hidden="1">
      <c r="A83" s="84" t="s">
        <v>252</v>
      </c>
      <c r="B83" s="73"/>
      <c r="C83" s="85">
        <f>SUM(C77:C82)</f>
        <v>0</v>
      </c>
      <c r="D83" s="86">
        <f>SUM(D77:D82)</f>
        <v>0</v>
      </c>
      <c r="E83" s="82"/>
      <c r="F83" s="85">
        <f>SUM(F77:F82)</f>
        <v>0</v>
      </c>
      <c r="G83" s="86">
        <f>SUM(G77:G82)</f>
        <v>0</v>
      </c>
      <c r="H83" s="176"/>
      <c r="I83" s="85">
        <f aca="true" t="shared" si="10" ref="I83:P83">SUM(I77:I82)</f>
        <v>0</v>
      </c>
      <c r="J83" s="86">
        <f t="shared" si="10"/>
        <v>0</v>
      </c>
      <c r="K83" s="85">
        <f t="shared" si="10"/>
        <v>0</v>
      </c>
      <c r="L83" s="314"/>
      <c r="M83" s="314"/>
      <c r="N83" s="86">
        <f t="shared" si="10"/>
        <v>0</v>
      </c>
      <c r="O83" s="85">
        <f t="shared" si="10"/>
        <v>0</v>
      </c>
      <c r="P83" s="86">
        <f t="shared" si="10"/>
        <v>0</v>
      </c>
      <c r="R83" s="329"/>
      <c r="S83" s="329"/>
      <c r="T83" s="361"/>
    </row>
    <row r="84" spans="1:20" ht="13.5" hidden="1" thickBot="1">
      <c r="A84" s="69"/>
      <c r="B84" s="69"/>
      <c r="C84" s="69"/>
      <c r="D84" s="69"/>
      <c r="E84" s="69"/>
      <c r="F84" s="69"/>
      <c r="G84" s="69"/>
      <c r="H84" s="69"/>
      <c r="I84" s="69"/>
      <c r="J84" s="69"/>
      <c r="K84" s="69"/>
      <c r="L84" s="69"/>
      <c r="M84" s="69"/>
      <c r="N84" s="69"/>
      <c r="O84" s="69"/>
      <c r="P84" s="69"/>
      <c r="R84" s="310"/>
      <c r="S84" s="310"/>
      <c r="T84" s="361"/>
    </row>
    <row r="85" spans="1:20" ht="13.5" hidden="1" thickBot="1">
      <c r="A85" s="179" t="s">
        <v>253</v>
      </c>
      <c r="B85" s="180"/>
      <c r="C85" s="178">
        <f>C59+C68+C74+C83</f>
        <v>0</v>
      </c>
      <c r="D85" s="87">
        <f>D59+D68+D74+D83</f>
        <v>0</v>
      </c>
      <c r="E85" s="180"/>
      <c r="F85" s="178">
        <f>F59+F68+F74+F83</f>
        <v>0</v>
      </c>
      <c r="G85" s="87">
        <f>G59+G68+G74+G83</f>
        <v>0</v>
      </c>
      <c r="H85" s="180"/>
      <c r="I85" s="178">
        <f aca="true" t="shared" si="11" ref="I85:P85">I59+I68+I74+I83</f>
        <v>0</v>
      </c>
      <c r="J85" s="87">
        <f t="shared" si="11"/>
        <v>0</v>
      </c>
      <c r="K85" s="178">
        <f t="shared" si="11"/>
        <v>0</v>
      </c>
      <c r="L85" s="316"/>
      <c r="M85" s="316"/>
      <c r="N85" s="87">
        <f t="shared" si="11"/>
        <v>0</v>
      </c>
      <c r="O85" s="178">
        <f t="shared" si="11"/>
        <v>0</v>
      </c>
      <c r="P85" s="87">
        <f t="shared" si="11"/>
        <v>0</v>
      </c>
      <c r="Q85" s="53"/>
      <c r="R85" s="89"/>
      <c r="S85" s="90"/>
      <c r="T85" s="361"/>
    </row>
    <row r="86" spans="1:20" ht="12.75">
      <c r="A86" s="88"/>
      <c r="B86" s="88"/>
      <c r="C86" s="89"/>
      <c r="D86" s="90"/>
      <c r="E86" s="88"/>
      <c r="F86" s="89"/>
      <c r="G86" s="90"/>
      <c r="H86" s="88"/>
      <c r="I86" s="89"/>
      <c r="J86" s="90"/>
      <c r="K86" s="53"/>
      <c r="L86" s="53"/>
      <c r="M86" s="53"/>
      <c r="N86" s="53"/>
      <c r="O86" s="53"/>
      <c r="P86" s="53"/>
      <c r="Q86" s="53"/>
      <c r="R86" s="330"/>
      <c r="S86" s="330"/>
      <c r="T86" s="361"/>
    </row>
    <row r="87" spans="1:20" ht="12.75">
      <c r="A87" s="88"/>
      <c r="B87" s="88"/>
      <c r="C87" s="89"/>
      <c r="D87" s="90"/>
      <c r="E87" s="88"/>
      <c r="F87" s="89"/>
      <c r="G87" s="90"/>
      <c r="H87" s="88"/>
      <c r="I87" s="89"/>
      <c r="J87" s="90"/>
      <c r="K87" s="53"/>
      <c r="L87" s="53"/>
      <c r="M87" s="53"/>
      <c r="N87" s="53"/>
      <c r="O87" s="53"/>
      <c r="P87" s="53"/>
      <c r="Q87" s="53"/>
      <c r="R87" s="330"/>
      <c r="S87" s="330"/>
      <c r="T87" s="361"/>
    </row>
    <row r="88" spans="1:20" ht="12.75">
      <c r="A88" s="308"/>
      <c r="B88" s="608"/>
      <c r="C88" s="609"/>
      <c r="D88" s="610"/>
      <c r="E88" s="608"/>
      <c r="F88" s="609"/>
      <c r="G88" s="610"/>
      <c r="H88" s="608"/>
      <c r="I88" s="609"/>
      <c r="J88" s="610"/>
      <c r="K88" s="609"/>
      <c r="L88" s="611"/>
      <c r="M88" s="609"/>
      <c r="N88" s="610"/>
      <c r="O88" s="609"/>
      <c r="P88" s="610"/>
      <c r="Q88" s="612"/>
      <c r="R88" s="613"/>
      <c r="S88" s="614"/>
      <c r="T88" s="361"/>
    </row>
    <row r="89" spans="1:19" ht="12.75">
      <c r="A89" s="608"/>
      <c r="B89" s="608"/>
      <c r="C89" s="613"/>
      <c r="D89" s="614"/>
      <c r="E89" s="608"/>
      <c r="F89" s="613"/>
      <c r="G89" s="614"/>
      <c r="H89" s="608"/>
      <c r="I89" s="613"/>
      <c r="J89" s="614"/>
      <c r="K89" s="612"/>
      <c r="L89" s="612"/>
      <c r="M89" s="612"/>
      <c r="N89" s="612"/>
      <c r="O89" s="612"/>
      <c r="P89" s="612"/>
      <c r="Q89" s="612"/>
      <c r="R89" s="615"/>
      <c r="S89" s="615"/>
    </row>
    <row r="90" spans="1:19" ht="12.75">
      <c r="A90" s="199"/>
      <c r="B90" s="199"/>
      <c r="C90" s="199"/>
      <c r="D90" s="199"/>
      <c r="E90" s="199"/>
      <c r="F90" s="199"/>
      <c r="G90" s="199"/>
      <c r="H90" s="199"/>
      <c r="I90" s="199"/>
      <c r="J90" s="199"/>
      <c r="K90" s="199"/>
      <c r="L90" s="199"/>
      <c r="M90" s="199"/>
      <c r="N90" s="199"/>
      <c r="O90" s="199"/>
      <c r="P90" s="199"/>
      <c r="Q90" s="199"/>
      <c r="R90" s="199"/>
      <c r="S90" s="199"/>
    </row>
    <row r="91" spans="1:19" ht="15.75">
      <c r="A91" s="826"/>
      <c r="B91" s="826"/>
      <c r="C91" s="826"/>
      <c r="D91" s="826"/>
      <c r="E91" s="826"/>
      <c r="F91" s="826"/>
      <c r="G91" s="826"/>
      <c r="H91" s="826"/>
      <c r="I91" s="292"/>
      <c r="J91" s="293"/>
      <c r="K91" s="294"/>
      <c r="L91" s="294"/>
      <c r="M91" s="294"/>
      <c r="N91" s="294"/>
      <c r="O91" s="294"/>
      <c r="P91" s="294"/>
      <c r="Q91" s="294"/>
      <c r="R91" s="294"/>
      <c r="S91" s="294"/>
    </row>
    <row r="92" spans="1:19" ht="15.75">
      <c r="A92" s="616"/>
      <c r="B92" s="617"/>
      <c r="C92" s="292"/>
      <c r="D92" s="292"/>
      <c r="E92" s="617"/>
      <c r="F92" s="292"/>
      <c r="G92" s="292"/>
      <c r="H92" s="617"/>
      <c r="I92" s="292"/>
      <c r="J92" s="293"/>
      <c r="K92" s="294"/>
      <c r="L92" s="294"/>
      <c r="M92" s="294"/>
      <c r="N92" s="294"/>
      <c r="O92" s="294"/>
      <c r="P92" s="294"/>
      <c r="Q92" s="294"/>
      <c r="R92" s="294"/>
      <c r="S92" s="294"/>
    </row>
    <row r="93" spans="1:19" ht="68.25" customHeight="1">
      <c r="A93" s="823"/>
      <c r="B93" s="759"/>
      <c r="C93" s="759"/>
      <c r="D93" s="759"/>
      <c r="E93" s="759"/>
      <c r="F93" s="759"/>
      <c r="G93" s="759"/>
      <c r="H93" s="295"/>
      <c r="I93" s="295"/>
      <c r="J93" s="296"/>
      <c r="K93" s="296"/>
      <c r="L93" s="296"/>
      <c r="M93" s="296"/>
      <c r="N93" s="296"/>
      <c r="O93" s="296"/>
      <c r="P93" s="296"/>
      <c r="Q93" s="296"/>
      <c r="R93" s="296"/>
      <c r="S93" s="297"/>
    </row>
    <row r="94" spans="1:19" ht="5.25" customHeight="1">
      <c r="A94" s="295"/>
      <c r="B94" s="295"/>
      <c r="C94" s="295"/>
      <c r="D94" s="295"/>
      <c r="E94" s="295"/>
      <c r="F94" s="295"/>
      <c r="G94" s="295"/>
      <c r="H94" s="295"/>
      <c r="I94" s="295"/>
      <c r="J94" s="296"/>
      <c r="K94" s="296"/>
      <c r="L94" s="296"/>
      <c r="M94" s="296"/>
      <c r="N94" s="296"/>
      <c r="O94" s="296"/>
      <c r="P94" s="296"/>
      <c r="Q94" s="296"/>
      <c r="R94" s="296"/>
      <c r="S94" s="297"/>
    </row>
    <row r="95" spans="1:19" ht="15">
      <c r="A95" s="824"/>
      <c r="B95" s="801"/>
      <c r="C95" s="801"/>
      <c r="D95" s="801"/>
      <c r="E95" s="801"/>
      <c r="F95" s="801"/>
      <c r="G95" s="801"/>
      <c r="H95" s="298"/>
      <c r="I95" s="298"/>
      <c r="J95" s="298"/>
      <c r="K95" s="298"/>
      <c r="L95" s="298"/>
      <c r="M95" s="298"/>
      <c r="N95" s="298"/>
      <c r="O95" s="298"/>
      <c r="P95" s="298"/>
      <c r="Q95" s="298"/>
      <c r="R95" s="298"/>
      <c r="S95" s="298"/>
    </row>
    <row r="96" spans="1:19" ht="12.75">
      <c r="A96" s="294"/>
      <c r="B96" s="294"/>
      <c r="C96" s="294"/>
      <c r="D96" s="294"/>
      <c r="E96" s="294"/>
      <c r="F96" s="294"/>
      <c r="G96" s="294"/>
      <c r="H96" s="294"/>
      <c r="I96" s="294"/>
      <c r="J96" s="294"/>
      <c r="K96" s="294"/>
      <c r="L96" s="294"/>
      <c r="M96" s="294"/>
      <c r="N96" s="294"/>
      <c r="O96" s="294"/>
      <c r="P96" s="294"/>
      <c r="Q96" s="294"/>
      <c r="R96" s="294"/>
      <c r="S96" s="294"/>
    </row>
    <row r="97" spans="1:19" ht="47.25" customHeight="1">
      <c r="A97" s="825"/>
      <c r="B97" s="762"/>
      <c r="C97" s="762"/>
      <c r="D97" s="762"/>
      <c r="E97" s="762"/>
      <c r="F97" s="762"/>
      <c r="G97" s="762"/>
      <c r="H97" s="295"/>
      <c r="I97" s="295"/>
      <c r="J97" s="296"/>
      <c r="K97" s="296"/>
      <c r="L97" s="296"/>
      <c r="M97" s="296"/>
      <c r="N97" s="296"/>
      <c r="O97" s="296"/>
      <c r="P97" s="296"/>
      <c r="Q97" s="296"/>
      <c r="R97" s="296"/>
      <c r="S97" s="296"/>
    </row>
    <row r="98" spans="1:19" ht="33.75" customHeight="1">
      <c r="A98" s="825"/>
      <c r="B98" s="762"/>
      <c r="C98" s="762"/>
      <c r="D98" s="762"/>
      <c r="E98" s="762"/>
      <c r="F98" s="762"/>
      <c r="G98" s="762"/>
      <c r="H98" s="295"/>
      <c r="I98" s="295"/>
      <c r="J98" s="296"/>
      <c r="K98" s="296"/>
      <c r="L98" s="296"/>
      <c r="M98" s="296"/>
      <c r="N98" s="296"/>
      <c r="O98" s="296"/>
      <c r="P98" s="296"/>
      <c r="Q98" s="296"/>
      <c r="R98" s="296"/>
      <c r="S98" s="296"/>
    </row>
    <row r="99" spans="1:19" ht="15">
      <c r="A99" s="818"/>
      <c r="B99" s="762"/>
      <c r="C99" s="762"/>
      <c r="D99" s="762"/>
      <c r="E99" s="762"/>
      <c r="F99" s="762"/>
      <c r="G99" s="762"/>
      <c r="H99" s="762"/>
      <c r="I99" s="762"/>
      <c r="J99" s="748"/>
      <c r="K99" s="748"/>
      <c r="L99" s="748"/>
      <c r="M99" s="748"/>
      <c r="N99" s="748"/>
      <c r="O99" s="748"/>
      <c r="P99" s="748"/>
      <c r="Q99" s="748"/>
      <c r="R99" s="748"/>
      <c r="S99" s="748"/>
    </row>
    <row r="100" spans="1:19" ht="15">
      <c r="A100" s="818"/>
      <c r="B100" s="762"/>
      <c r="C100" s="762"/>
      <c r="D100" s="762"/>
      <c r="E100" s="762"/>
      <c r="F100" s="762"/>
      <c r="G100" s="762"/>
      <c r="H100" s="762"/>
      <c r="I100" s="762"/>
      <c r="J100" s="748"/>
      <c r="K100" s="748"/>
      <c r="L100" s="748"/>
      <c r="M100" s="748"/>
      <c r="N100" s="748"/>
      <c r="O100" s="748"/>
      <c r="P100" s="748"/>
      <c r="Q100" s="748"/>
      <c r="R100" s="748"/>
      <c r="S100" s="748"/>
    </row>
    <row r="101" ht="12.75">
      <c r="S101" s="361"/>
    </row>
  </sheetData>
  <mergeCells count="21">
    <mergeCell ref="A1:P1"/>
    <mergeCell ref="A3:P3"/>
    <mergeCell ref="A4:P4"/>
    <mergeCell ref="A5:P5"/>
    <mergeCell ref="A100:S100"/>
    <mergeCell ref="A10:A11"/>
    <mergeCell ref="A99:S99"/>
    <mergeCell ref="A53:A54"/>
    <mergeCell ref="A93:G93"/>
    <mergeCell ref="A95:G95"/>
    <mergeCell ref="A97:G97"/>
    <mergeCell ref="A98:G98"/>
    <mergeCell ref="A91:H91"/>
    <mergeCell ref="A45:P45"/>
    <mergeCell ref="I8:J9"/>
    <mergeCell ref="O8:P9"/>
    <mergeCell ref="F8:G9"/>
    <mergeCell ref="C8:D9"/>
    <mergeCell ref="K8:N8"/>
    <mergeCell ref="M9:N9"/>
    <mergeCell ref="K9:L9"/>
  </mergeCells>
  <printOptions horizontalCentered="1"/>
  <pageMargins left="0.75" right="0.75" top="1" bottom="0.79" header="0.5" footer="0.5"/>
  <pageSetup horizontalDpi="600" verticalDpi="600" orientation="landscape" scale="60" r:id="rId1"/>
  <headerFooter alignWithMargins="0">
    <oddFooter>&amp;C&amp;"Times New Roman,Regular"Exhibit D - Resources by DOJ Strategic Goals &amp; Strategic Objectives</oddFooter>
  </headerFooter>
  <rowBreaks count="1" manualBreakCount="1">
    <brk id="45" max="16" man="1"/>
  </rowBreaks>
</worksheet>
</file>

<file path=xl/worksheets/sheet5.xml><?xml version="1.0" encoding="utf-8"?>
<worksheet xmlns="http://schemas.openxmlformats.org/spreadsheetml/2006/main" xmlns:r="http://schemas.openxmlformats.org/officeDocument/2006/relationships">
  <sheetPr codeName="Sheet10"/>
  <dimension ref="A1:AA42"/>
  <sheetViews>
    <sheetView zoomScaleSheetLayoutView="75" workbookViewId="0" topLeftCell="A1">
      <selection activeCell="C31" sqref="C3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371" customWidth="1"/>
  </cols>
  <sheetData>
    <row r="1" spans="1:14" ht="20.25">
      <c r="A1" s="828" t="s">
        <v>283</v>
      </c>
      <c r="B1" s="853"/>
      <c r="C1" s="853"/>
      <c r="D1" s="853"/>
      <c r="E1" s="853"/>
      <c r="F1" s="853"/>
      <c r="G1" s="853"/>
      <c r="H1" s="853"/>
      <c r="I1" s="853"/>
      <c r="J1" s="853"/>
      <c r="K1" s="853"/>
      <c r="L1" s="853"/>
      <c r="M1" s="854"/>
      <c r="N1" s="371" t="s">
        <v>204</v>
      </c>
    </row>
    <row r="2" spans="1:14" ht="15.75">
      <c r="A2" s="336" t="s">
        <v>184</v>
      </c>
      <c r="N2" s="371" t="s">
        <v>204</v>
      </c>
    </row>
    <row r="3" spans="1:27" ht="15" customHeight="1">
      <c r="A3" s="831" t="s">
        <v>149</v>
      </c>
      <c r="B3" s="766"/>
      <c r="C3" s="766"/>
      <c r="D3" s="766"/>
      <c r="E3" s="766"/>
      <c r="F3" s="766"/>
      <c r="G3" s="766"/>
      <c r="H3" s="766"/>
      <c r="I3" s="766"/>
      <c r="J3" s="766"/>
      <c r="K3" s="766"/>
      <c r="L3" s="766"/>
      <c r="M3" s="766"/>
      <c r="N3" s="371" t="s">
        <v>204</v>
      </c>
      <c r="O3" s="255"/>
      <c r="P3" s="255"/>
      <c r="Q3" s="255"/>
      <c r="R3" s="255"/>
      <c r="S3" s="255"/>
      <c r="T3" s="255"/>
      <c r="U3" s="255"/>
      <c r="V3" s="255"/>
      <c r="W3" s="255"/>
      <c r="X3" s="255"/>
      <c r="Y3" s="255"/>
      <c r="Z3" s="255"/>
      <c r="AA3" s="256"/>
    </row>
    <row r="4" spans="1:27" ht="15.75">
      <c r="A4" s="833" t="str">
        <f>+'B. Summary of Requirements '!A5</f>
        <v>Law Enforcement Wireless Communications</v>
      </c>
      <c r="B4" s="766"/>
      <c r="C4" s="766"/>
      <c r="D4" s="766"/>
      <c r="E4" s="766"/>
      <c r="F4" s="766"/>
      <c r="G4" s="766"/>
      <c r="H4" s="766"/>
      <c r="I4" s="766"/>
      <c r="J4" s="766"/>
      <c r="K4" s="766"/>
      <c r="L4" s="766"/>
      <c r="M4" s="832"/>
      <c r="N4" s="371" t="s">
        <v>204</v>
      </c>
      <c r="O4" s="267"/>
      <c r="P4" s="255"/>
      <c r="Q4" s="255"/>
      <c r="R4" s="255"/>
      <c r="S4" s="255"/>
      <c r="T4" s="255"/>
      <c r="U4" s="255"/>
      <c r="V4" s="255"/>
      <c r="W4" s="255"/>
      <c r="X4" s="255"/>
      <c r="Y4" s="255"/>
      <c r="Z4" s="255"/>
      <c r="AA4" s="256"/>
    </row>
    <row r="5" spans="1:27" ht="15">
      <c r="A5" s="259"/>
      <c r="B5" s="260"/>
      <c r="C5" s="260"/>
      <c r="D5" s="260"/>
      <c r="E5" s="260"/>
      <c r="F5" s="260"/>
      <c r="G5" s="260"/>
      <c r="H5" s="260"/>
      <c r="I5" s="260"/>
      <c r="J5" s="260"/>
      <c r="K5" s="260"/>
      <c r="L5" s="260"/>
      <c r="M5" s="260"/>
      <c r="N5" s="371" t="s">
        <v>204</v>
      </c>
      <c r="O5" s="260"/>
      <c r="P5" s="257"/>
      <c r="Q5" s="257"/>
      <c r="R5" s="257"/>
      <c r="S5" s="257"/>
      <c r="T5" s="257"/>
      <c r="U5" s="257"/>
      <c r="V5" s="257"/>
      <c r="W5" s="257"/>
      <c r="X5" s="257"/>
      <c r="Y5" s="257"/>
      <c r="Z5" s="257"/>
      <c r="AA5" s="258"/>
    </row>
    <row r="6" spans="1:15" ht="12" customHeight="1">
      <c r="A6" s="99"/>
      <c r="B6" s="99"/>
      <c r="C6" s="99"/>
      <c r="D6" s="99"/>
      <c r="E6" s="99"/>
      <c r="F6" s="99"/>
      <c r="G6" s="99"/>
      <c r="H6" s="99"/>
      <c r="I6" s="99"/>
      <c r="J6" s="99"/>
      <c r="K6" s="99"/>
      <c r="L6" s="99"/>
      <c r="M6" s="99"/>
      <c r="N6" s="371" t="s">
        <v>204</v>
      </c>
      <c r="O6" s="99"/>
    </row>
    <row r="7" spans="1:17" ht="15" hidden="1">
      <c r="A7" s="847"/>
      <c r="B7" s="858"/>
      <c r="C7" s="858"/>
      <c r="D7" s="858"/>
      <c r="E7" s="858"/>
      <c r="F7" s="858"/>
      <c r="G7" s="858"/>
      <c r="H7" s="858"/>
      <c r="I7" s="858"/>
      <c r="J7" s="858"/>
      <c r="K7" s="858"/>
      <c r="L7" s="858"/>
      <c r="M7" s="859"/>
      <c r="N7" s="371" t="s">
        <v>204</v>
      </c>
      <c r="O7" s="261"/>
      <c r="P7" s="261"/>
      <c r="Q7" s="262"/>
    </row>
    <row r="8" spans="1:15" ht="15" hidden="1">
      <c r="A8" s="99"/>
      <c r="B8" s="99"/>
      <c r="C8" s="99"/>
      <c r="D8" s="99"/>
      <c r="E8" s="99"/>
      <c r="F8" s="99"/>
      <c r="G8" s="99"/>
      <c r="H8" s="99"/>
      <c r="I8" s="99"/>
      <c r="J8" s="99"/>
      <c r="K8" s="99"/>
      <c r="L8" s="99"/>
      <c r="M8" s="99"/>
      <c r="N8" s="371" t="s">
        <v>204</v>
      </c>
      <c r="O8" s="99"/>
    </row>
    <row r="9" spans="1:15" ht="26.25" customHeight="1" hidden="1">
      <c r="A9" s="835"/>
      <c r="B9" s="836"/>
      <c r="C9" s="836"/>
      <c r="D9" s="836"/>
      <c r="E9" s="836"/>
      <c r="F9" s="836"/>
      <c r="G9" s="836"/>
      <c r="H9" s="836"/>
      <c r="I9" s="836"/>
      <c r="J9" s="836"/>
      <c r="K9" s="836"/>
      <c r="L9" s="836"/>
      <c r="M9" s="837"/>
      <c r="N9" s="371" t="s">
        <v>204</v>
      </c>
      <c r="O9" s="264"/>
    </row>
    <row r="10" spans="1:15" ht="15" hidden="1">
      <c r="A10" s="99"/>
      <c r="B10" s="99"/>
      <c r="C10" s="99"/>
      <c r="D10" s="99"/>
      <c r="E10" s="99"/>
      <c r="F10" s="99"/>
      <c r="G10" s="99"/>
      <c r="H10" s="99"/>
      <c r="I10" s="99"/>
      <c r="J10" s="99"/>
      <c r="K10" s="99"/>
      <c r="L10" s="99"/>
      <c r="M10" s="99"/>
      <c r="N10" s="371" t="s">
        <v>204</v>
      </c>
      <c r="O10" s="99"/>
    </row>
    <row r="11" spans="1:15" ht="15">
      <c r="A11" s="847" t="s">
        <v>189</v>
      </c>
      <c r="B11" s="848"/>
      <c r="C11" s="848"/>
      <c r="D11" s="848"/>
      <c r="E11" s="848"/>
      <c r="F11" s="848"/>
      <c r="G11" s="848"/>
      <c r="H11" s="848"/>
      <c r="I11" s="848"/>
      <c r="J11" s="848"/>
      <c r="K11" s="848"/>
      <c r="L11" s="848"/>
      <c r="M11" s="848"/>
      <c r="N11" s="371" t="s">
        <v>204</v>
      </c>
      <c r="O11" s="262"/>
    </row>
    <row r="12" spans="1:15" ht="15">
      <c r="A12" s="99"/>
      <c r="B12" s="99"/>
      <c r="C12" s="99"/>
      <c r="D12" s="99"/>
      <c r="E12" s="99"/>
      <c r="F12" s="99"/>
      <c r="G12" s="99"/>
      <c r="H12" s="99"/>
      <c r="I12" s="99"/>
      <c r="J12" s="99"/>
      <c r="K12" s="99"/>
      <c r="L12" s="99"/>
      <c r="M12" s="99"/>
      <c r="N12" s="371" t="s">
        <v>204</v>
      </c>
      <c r="O12" s="99"/>
    </row>
    <row r="13" spans="1:15" ht="36.75" customHeight="1">
      <c r="A13" s="838" t="s">
        <v>316</v>
      </c>
      <c r="B13" s="839"/>
      <c r="C13" s="839"/>
      <c r="D13" s="839"/>
      <c r="E13" s="839"/>
      <c r="F13" s="839"/>
      <c r="G13" s="839"/>
      <c r="H13" s="839"/>
      <c r="I13" s="839"/>
      <c r="J13" s="839"/>
      <c r="K13" s="839"/>
      <c r="L13" s="839"/>
      <c r="M13" s="839"/>
      <c r="N13" s="371" t="s">
        <v>204</v>
      </c>
      <c r="O13" s="264"/>
    </row>
    <row r="14" spans="1:15" ht="15">
      <c r="A14" s="99"/>
      <c r="B14" s="99"/>
      <c r="C14" s="99"/>
      <c r="D14" s="99"/>
      <c r="E14" s="99"/>
      <c r="F14" s="99"/>
      <c r="G14" s="99"/>
      <c r="H14" s="99"/>
      <c r="I14" s="99"/>
      <c r="J14" s="99"/>
      <c r="K14" s="99"/>
      <c r="L14" s="99"/>
      <c r="M14" s="99"/>
      <c r="N14" s="371" t="s">
        <v>204</v>
      </c>
      <c r="O14" s="99"/>
    </row>
    <row r="15" spans="1:15" ht="35.25" customHeight="1">
      <c r="A15" s="850" t="s">
        <v>300</v>
      </c>
      <c r="B15" s="855"/>
      <c r="C15" s="855"/>
      <c r="D15" s="855"/>
      <c r="E15" s="855"/>
      <c r="F15" s="855"/>
      <c r="G15" s="855"/>
      <c r="H15" s="855"/>
      <c r="I15" s="855"/>
      <c r="J15" s="855"/>
      <c r="K15" s="855"/>
      <c r="L15" s="855"/>
      <c r="M15" s="855"/>
      <c r="N15" s="371" t="s">
        <v>204</v>
      </c>
      <c r="O15" s="266"/>
    </row>
    <row r="16" spans="1:15" ht="13.5" customHeight="1">
      <c r="A16" s="268"/>
      <c r="B16" s="265"/>
      <c r="C16" s="265"/>
      <c r="D16" s="265"/>
      <c r="E16" s="265"/>
      <c r="F16" s="265"/>
      <c r="G16" s="265"/>
      <c r="H16" s="265"/>
      <c r="I16" s="265"/>
      <c r="J16" s="265"/>
      <c r="K16" s="265"/>
      <c r="L16" s="265"/>
      <c r="M16" s="265"/>
      <c r="N16" s="371" t="s">
        <v>204</v>
      </c>
      <c r="O16" s="266"/>
    </row>
    <row r="17" spans="1:15" ht="38.25" customHeight="1">
      <c r="A17" s="838" t="s">
        <v>301</v>
      </c>
      <c r="B17" s="839"/>
      <c r="C17" s="839"/>
      <c r="D17" s="839"/>
      <c r="E17" s="839"/>
      <c r="F17" s="839"/>
      <c r="G17" s="839"/>
      <c r="H17" s="839"/>
      <c r="I17" s="839"/>
      <c r="J17" s="839"/>
      <c r="K17" s="839"/>
      <c r="L17" s="840"/>
      <c r="M17" s="99"/>
      <c r="N17" s="371" t="s">
        <v>204</v>
      </c>
      <c r="O17" s="99"/>
    </row>
    <row r="18" spans="1:15" ht="15">
      <c r="A18" s="268"/>
      <c r="B18" s="265"/>
      <c r="C18" s="265"/>
      <c r="D18" s="265"/>
      <c r="E18" s="398"/>
      <c r="F18" s="398"/>
      <c r="G18" s="398"/>
      <c r="H18" s="265"/>
      <c r="I18" s="265"/>
      <c r="J18" s="265"/>
      <c r="K18" s="265"/>
      <c r="L18" s="266"/>
      <c r="M18" s="99"/>
      <c r="O18" s="99"/>
    </row>
    <row r="19" spans="1:15" ht="30.75" customHeight="1">
      <c r="A19" s="838" t="s">
        <v>302</v>
      </c>
      <c r="B19" s="856"/>
      <c r="C19" s="856"/>
      <c r="D19" s="856"/>
      <c r="E19" s="856"/>
      <c r="F19" s="856"/>
      <c r="G19" s="856"/>
      <c r="H19" s="856"/>
      <c r="I19" s="856"/>
      <c r="J19" s="856"/>
      <c r="K19" s="856"/>
      <c r="L19" s="857"/>
      <c r="M19" s="99"/>
      <c r="N19" s="371" t="s">
        <v>204</v>
      </c>
      <c r="O19" s="99"/>
    </row>
    <row r="20" spans="1:15" ht="15">
      <c r="A20" s="99"/>
      <c r="B20" s="99"/>
      <c r="C20" s="99"/>
      <c r="D20" s="99"/>
      <c r="E20" s="99"/>
      <c r="F20" s="99"/>
      <c r="G20" s="99"/>
      <c r="H20" s="99"/>
      <c r="I20" s="99"/>
      <c r="J20" s="99"/>
      <c r="K20" s="99"/>
      <c r="L20" s="99"/>
      <c r="M20" s="99"/>
      <c r="N20" s="371" t="s">
        <v>204</v>
      </c>
      <c r="O20" s="99"/>
    </row>
    <row r="21" spans="1:15" ht="51" customHeight="1">
      <c r="A21" s="850" t="s">
        <v>10</v>
      </c>
      <c r="B21" s="851"/>
      <c r="C21" s="851"/>
      <c r="D21" s="851"/>
      <c r="E21" s="851"/>
      <c r="F21" s="851"/>
      <c r="G21" s="851"/>
      <c r="H21" s="851"/>
      <c r="I21" s="851"/>
      <c r="J21" s="851"/>
      <c r="K21" s="851"/>
      <c r="L21" s="851"/>
      <c r="M21" s="852"/>
      <c r="N21" s="371" t="s">
        <v>204</v>
      </c>
      <c r="O21" s="99"/>
    </row>
    <row r="22" spans="1:15" ht="13.5" customHeight="1">
      <c r="A22" s="268"/>
      <c r="B22" s="265"/>
      <c r="C22" s="265"/>
      <c r="D22" s="265"/>
      <c r="E22" s="265"/>
      <c r="F22" s="265"/>
      <c r="G22" s="265"/>
      <c r="H22" s="265"/>
      <c r="I22" s="265"/>
      <c r="J22" s="265"/>
      <c r="K22" s="265"/>
      <c r="L22" s="265"/>
      <c r="M22" s="266"/>
      <c r="N22" s="371" t="s">
        <v>204</v>
      </c>
      <c r="O22" s="99"/>
    </row>
    <row r="23" spans="1:15" ht="0.75" customHeight="1">
      <c r="A23" s="268"/>
      <c r="B23" s="263"/>
      <c r="C23" s="263"/>
      <c r="D23" s="263"/>
      <c r="E23" s="263"/>
      <c r="F23" s="263"/>
      <c r="G23" s="263"/>
      <c r="H23" s="263"/>
      <c r="I23" s="263"/>
      <c r="J23" s="263"/>
      <c r="K23" s="263"/>
      <c r="L23" s="263"/>
      <c r="M23" s="264"/>
      <c r="N23" s="371" t="s">
        <v>204</v>
      </c>
      <c r="O23" s="99"/>
    </row>
    <row r="24" spans="1:15" ht="0.75" customHeight="1">
      <c r="A24" s="268"/>
      <c r="B24" s="263"/>
      <c r="C24" s="263"/>
      <c r="D24" s="263"/>
      <c r="E24" s="263"/>
      <c r="F24" s="263"/>
      <c r="G24" s="263"/>
      <c r="H24" s="263"/>
      <c r="I24" s="263"/>
      <c r="J24" s="263"/>
      <c r="K24" s="263"/>
      <c r="L24" s="263"/>
      <c r="M24" s="264"/>
      <c r="N24" s="371" t="s">
        <v>204</v>
      </c>
      <c r="O24" s="99"/>
    </row>
    <row r="25" spans="1:15" ht="0.75" customHeight="1">
      <c r="A25" s="268"/>
      <c r="B25" s="263"/>
      <c r="C25" s="263"/>
      <c r="D25" s="263"/>
      <c r="E25" s="263"/>
      <c r="F25" s="263"/>
      <c r="G25" s="263"/>
      <c r="H25" s="263"/>
      <c r="I25" s="263"/>
      <c r="J25" s="263"/>
      <c r="K25" s="263"/>
      <c r="L25" s="263"/>
      <c r="M25" s="264"/>
      <c r="N25" s="371" t="s">
        <v>204</v>
      </c>
      <c r="O25" s="99"/>
    </row>
    <row r="26" spans="1:15" ht="0.75" customHeight="1">
      <c r="A26" s="268"/>
      <c r="B26" s="263"/>
      <c r="C26" s="263"/>
      <c r="D26" s="263"/>
      <c r="E26" s="263"/>
      <c r="F26" s="263"/>
      <c r="G26" s="263"/>
      <c r="H26" s="263"/>
      <c r="I26" s="263"/>
      <c r="J26" s="263"/>
      <c r="K26" s="263"/>
      <c r="L26" s="263"/>
      <c r="M26" s="264"/>
      <c r="N26" s="371" t="s">
        <v>204</v>
      </c>
      <c r="O26" s="99"/>
    </row>
    <row r="27" spans="1:15" ht="0.75" customHeight="1">
      <c r="A27" s="268"/>
      <c r="B27" s="263"/>
      <c r="C27" s="263"/>
      <c r="D27" s="263"/>
      <c r="E27" s="263"/>
      <c r="F27" s="263"/>
      <c r="G27" s="263"/>
      <c r="H27" s="263"/>
      <c r="I27" s="263"/>
      <c r="J27" s="263"/>
      <c r="K27" s="263"/>
      <c r="L27" s="263"/>
      <c r="M27" s="264"/>
      <c r="N27" s="371" t="s">
        <v>204</v>
      </c>
      <c r="O27" s="99"/>
    </row>
    <row r="28" spans="1:15" ht="0.75" customHeight="1">
      <c r="A28" s="268"/>
      <c r="B28" s="263"/>
      <c r="C28" s="263"/>
      <c r="D28" s="263"/>
      <c r="E28" s="263"/>
      <c r="F28" s="263"/>
      <c r="G28" s="263"/>
      <c r="H28" s="263"/>
      <c r="I28" s="263"/>
      <c r="J28" s="263"/>
      <c r="K28" s="263"/>
      <c r="L28" s="263"/>
      <c r="M28" s="264"/>
      <c r="N28" s="371" t="s">
        <v>204</v>
      </c>
      <c r="O28" s="99"/>
    </row>
    <row r="29" spans="1:15" ht="0.75" customHeight="1">
      <c r="A29" s="268"/>
      <c r="B29" s="263"/>
      <c r="C29" s="263"/>
      <c r="D29" s="263"/>
      <c r="E29" s="263"/>
      <c r="F29" s="263"/>
      <c r="G29" s="263"/>
      <c r="H29" s="263"/>
      <c r="I29" s="263"/>
      <c r="J29" s="263"/>
      <c r="K29" s="263"/>
      <c r="L29" s="263"/>
      <c r="M29" s="264"/>
      <c r="N29" s="371" t="s">
        <v>204</v>
      </c>
      <c r="O29" s="99"/>
    </row>
    <row r="30" spans="1:15" ht="0.75" customHeight="1">
      <c r="A30" s="268"/>
      <c r="B30" s="263"/>
      <c r="C30" s="263"/>
      <c r="D30" s="263"/>
      <c r="E30" s="263"/>
      <c r="F30" s="263"/>
      <c r="G30" s="263"/>
      <c r="H30" s="263"/>
      <c r="I30" s="263"/>
      <c r="J30" s="263"/>
      <c r="K30" s="263"/>
      <c r="L30" s="263"/>
      <c r="M30" s="264"/>
      <c r="N30" s="371" t="s">
        <v>204</v>
      </c>
      <c r="O30" s="99"/>
    </row>
    <row r="31" spans="1:15" ht="0.75" customHeight="1">
      <c r="A31" s="268"/>
      <c r="B31" s="263"/>
      <c r="C31" s="263"/>
      <c r="D31" s="263"/>
      <c r="E31" s="263"/>
      <c r="F31" s="263"/>
      <c r="G31" s="263"/>
      <c r="H31" s="263"/>
      <c r="I31" s="263"/>
      <c r="J31" s="263"/>
      <c r="K31" s="263"/>
      <c r="L31" s="263"/>
      <c r="M31" s="264"/>
      <c r="N31" s="371" t="s">
        <v>204</v>
      </c>
      <c r="O31" s="99"/>
    </row>
    <row r="32" spans="1:15" ht="0.75" customHeight="1">
      <c r="A32" s="268"/>
      <c r="B32" s="263"/>
      <c r="C32" s="263"/>
      <c r="D32" s="263"/>
      <c r="E32" s="263"/>
      <c r="F32" s="263"/>
      <c r="G32" s="263"/>
      <c r="H32" s="263"/>
      <c r="I32" s="263"/>
      <c r="J32" s="263"/>
      <c r="K32" s="263"/>
      <c r="L32" s="263"/>
      <c r="M32" s="264"/>
      <c r="N32" s="371" t="s">
        <v>204</v>
      </c>
      <c r="O32" s="99"/>
    </row>
    <row r="33" spans="1:15" ht="0.75" customHeight="1">
      <c r="A33" s="268"/>
      <c r="B33" s="263"/>
      <c r="C33" s="263"/>
      <c r="D33" s="263"/>
      <c r="E33" s="263"/>
      <c r="F33" s="263"/>
      <c r="G33" s="263"/>
      <c r="H33" s="263"/>
      <c r="I33" s="263"/>
      <c r="J33" s="263"/>
      <c r="K33" s="263"/>
      <c r="L33" s="263"/>
      <c r="M33" s="264"/>
      <c r="N33" s="371" t="s">
        <v>204</v>
      </c>
      <c r="O33" s="99"/>
    </row>
    <row r="34" spans="1:15" ht="0.75" customHeight="1">
      <c r="A34" s="268"/>
      <c r="B34" s="263"/>
      <c r="C34" s="263"/>
      <c r="D34" s="263"/>
      <c r="E34" s="263"/>
      <c r="F34" s="263"/>
      <c r="G34" s="263"/>
      <c r="H34" s="263"/>
      <c r="I34" s="263"/>
      <c r="J34" s="263"/>
      <c r="K34" s="263"/>
      <c r="L34" s="263"/>
      <c r="M34" s="264"/>
      <c r="N34" s="371" t="s">
        <v>204</v>
      </c>
      <c r="O34" s="99"/>
    </row>
    <row r="35" spans="1:15" ht="0.75" customHeight="1">
      <c r="A35" s="268"/>
      <c r="B35" s="263"/>
      <c r="C35" s="263"/>
      <c r="D35" s="263"/>
      <c r="E35" s="263"/>
      <c r="F35" s="263"/>
      <c r="G35" s="263"/>
      <c r="H35" s="263"/>
      <c r="I35" s="263"/>
      <c r="J35" s="263"/>
      <c r="K35" s="263"/>
      <c r="L35" s="263"/>
      <c r="M35" s="264"/>
      <c r="N35" s="371" t="s">
        <v>204</v>
      </c>
      <c r="O35" s="99"/>
    </row>
    <row r="36" spans="1:15" ht="0.75" customHeight="1">
      <c r="A36" s="268"/>
      <c r="B36" s="263"/>
      <c r="C36" s="263"/>
      <c r="D36" s="263"/>
      <c r="E36" s="263"/>
      <c r="F36" s="263"/>
      <c r="G36" s="263"/>
      <c r="H36" s="263"/>
      <c r="I36" s="263"/>
      <c r="J36" s="263"/>
      <c r="K36" s="263"/>
      <c r="L36" s="263"/>
      <c r="M36" s="264"/>
      <c r="N36" s="371" t="s">
        <v>204</v>
      </c>
      <c r="O36" s="99"/>
    </row>
    <row r="37" spans="1:15" ht="15">
      <c r="A37" s="847" t="s">
        <v>150</v>
      </c>
      <c r="B37" s="848"/>
      <c r="C37" s="848"/>
      <c r="D37" s="848"/>
      <c r="E37" s="848"/>
      <c r="F37" s="848"/>
      <c r="G37" s="848"/>
      <c r="H37" s="848"/>
      <c r="I37" s="848"/>
      <c r="J37" s="848"/>
      <c r="K37" s="848"/>
      <c r="L37" s="848"/>
      <c r="M37" s="849"/>
      <c r="N37" s="371" t="s">
        <v>204</v>
      </c>
      <c r="O37" s="99"/>
    </row>
    <row r="38" spans="1:15" ht="45" customHeight="1">
      <c r="A38" s="850" t="s">
        <v>11</v>
      </c>
      <c r="B38" s="851"/>
      <c r="C38" s="851"/>
      <c r="D38" s="851"/>
      <c r="E38" s="851"/>
      <c r="F38" s="851"/>
      <c r="G38" s="851"/>
      <c r="H38" s="851"/>
      <c r="I38" s="851"/>
      <c r="J38" s="851"/>
      <c r="K38" s="851"/>
      <c r="L38" s="852"/>
      <c r="M38" s="399"/>
      <c r="N38" s="371" t="s">
        <v>273</v>
      </c>
      <c r="O38" s="99"/>
    </row>
    <row r="39" spans="1:15" ht="12.75" customHeight="1">
      <c r="A39" s="99"/>
      <c r="B39" s="99"/>
      <c r="C39" s="99"/>
      <c r="D39" s="99"/>
      <c r="E39" s="99"/>
      <c r="F39" s="99"/>
      <c r="G39" s="99"/>
      <c r="H39" s="99"/>
      <c r="I39" s="99"/>
      <c r="J39" s="99"/>
      <c r="K39" s="99"/>
      <c r="L39" s="99"/>
      <c r="M39" s="99"/>
      <c r="N39" s="385"/>
      <c r="O39" s="99"/>
    </row>
    <row r="40" spans="1:15" ht="14.25" customHeight="1">
      <c r="A40" s="838"/>
      <c r="B40" s="839"/>
      <c r="C40" s="839"/>
      <c r="D40" s="839"/>
      <c r="E40" s="839"/>
      <c r="F40" s="839"/>
      <c r="G40" s="839"/>
      <c r="H40" s="839"/>
      <c r="I40" s="839"/>
      <c r="J40" s="839"/>
      <c r="K40" s="839"/>
      <c r="L40" s="839"/>
      <c r="M40" s="840"/>
      <c r="N40" s="385"/>
      <c r="O40" s="99"/>
    </row>
    <row r="41" spans="1:13" ht="15">
      <c r="A41" s="844"/>
      <c r="B41" s="845"/>
      <c r="C41" s="845"/>
      <c r="D41" s="845"/>
      <c r="E41" s="845"/>
      <c r="F41" s="845"/>
      <c r="G41" s="845"/>
      <c r="H41" s="845"/>
      <c r="I41" s="845"/>
      <c r="J41" s="845"/>
      <c r="K41" s="845"/>
      <c r="L41" s="845"/>
      <c r="M41" s="846"/>
    </row>
    <row r="42" spans="1:15" ht="46.5" customHeight="1">
      <c r="A42" s="841"/>
      <c r="B42" s="842"/>
      <c r="C42" s="842"/>
      <c r="D42" s="842"/>
      <c r="E42" s="842"/>
      <c r="F42" s="842"/>
      <c r="G42" s="842"/>
      <c r="H42" s="842"/>
      <c r="I42" s="842"/>
      <c r="J42" s="842"/>
      <c r="K42" s="842"/>
      <c r="L42" s="842"/>
      <c r="M42" s="843"/>
      <c r="N42" s="385"/>
      <c r="O42" s="99"/>
    </row>
  </sheetData>
  <mergeCells count="16">
    <mergeCell ref="A1:M1"/>
    <mergeCell ref="A13:M13"/>
    <mergeCell ref="A15:M15"/>
    <mergeCell ref="A21:M21"/>
    <mergeCell ref="A17:L17"/>
    <mergeCell ref="A19:L19"/>
    <mergeCell ref="A3:M3"/>
    <mergeCell ref="A4:M4"/>
    <mergeCell ref="A7:M7"/>
    <mergeCell ref="A11:M11"/>
    <mergeCell ref="A9:M9"/>
    <mergeCell ref="A40:M40"/>
    <mergeCell ref="A42:M42"/>
    <mergeCell ref="A41:M41"/>
    <mergeCell ref="A37:M37"/>
    <mergeCell ref="A38:L38"/>
  </mergeCells>
  <printOptions/>
  <pageMargins left="0.75" right="0.75" top="1" bottom="1" header="0.5" footer="0.5"/>
  <pageSetup horizontalDpi="600" verticalDpi="600" orientation="landscape" scale="89"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AH46"/>
  <sheetViews>
    <sheetView showGridLines="0" showOutlineSymbols="0" zoomScale="75" zoomScaleNormal="75" workbookViewId="0" topLeftCell="A1">
      <selection activeCell="C31" sqref="C31"/>
    </sheetView>
  </sheetViews>
  <sheetFormatPr defaultColWidth="8.88671875" defaultRowHeight="15"/>
  <cols>
    <col min="1" max="1" width="3.77734375" style="17" customWidth="1"/>
    <col min="2" max="2" width="28.99609375" style="17" customWidth="1"/>
    <col min="3" max="3" width="5.6640625" style="17" customWidth="1"/>
    <col min="4" max="4" width="6.77734375" style="17" customWidth="1"/>
    <col min="5" max="5" width="8.99609375" style="17" customWidth="1"/>
    <col min="6" max="6" width="5.77734375" style="17" customWidth="1"/>
    <col min="7" max="7" width="5.6640625" style="17" customWidth="1"/>
    <col min="8" max="8" width="7.77734375" style="17" customWidth="1"/>
    <col min="9" max="10" width="5.6640625" style="17" customWidth="1"/>
    <col min="11" max="11" width="7.77734375" style="17"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0.9921875" style="384" customWidth="1"/>
    <col min="22" max="16384" width="9.6640625" style="17" customWidth="1"/>
  </cols>
  <sheetData>
    <row r="1" spans="1:21" ht="20.25">
      <c r="A1" s="774" t="s">
        <v>304</v>
      </c>
      <c r="B1" s="775"/>
      <c r="C1" s="775"/>
      <c r="D1" s="775"/>
      <c r="E1" s="775"/>
      <c r="F1" s="775"/>
      <c r="G1" s="775"/>
      <c r="H1" s="775"/>
      <c r="I1" s="775"/>
      <c r="J1" s="775"/>
      <c r="K1" s="775"/>
      <c r="L1" s="775"/>
      <c r="M1" s="775"/>
      <c r="N1" s="775"/>
      <c r="O1" s="775"/>
      <c r="P1" s="775"/>
      <c r="Q1" s="775"/>
      <c r="R1" s="775"/>
      <c r="S1" s="775"/>
      <c r="T1" s="775"/>
      <c r="U1" s="383" t="s">
        <v>204</v>
      </c>
    </row>
    <row r="2" spans="1:21" ht="15.75">
      <c r="A2" s="1"/>
      <c r="B2" s="1"/>
      <c r="C2" s="1"/>
      <c r="D2" s="1"/>
      <c r="E2" s="1"/>
      <c r="F2" s="1"/>
      <c r="G2" s="1"/>
      <c r="H2" s="1"/>
      <c r="I2" s="1"/>
      <c r="J2" s="1"/>
      <c r="K2" s="1"/>
      <c r="L2" s="1"/>
      <c r="M2" s="1"/>
      <c r="N2" s="1"/>
      <c r="O2" s="1"/>
      <c r="P2" s="1"/>
      <c r="Q2" s="1"/>
      <c r="R2" s="1"/>
      <c r="S2" s="1"/>
      <c r="T2" s="1"/>
      <c r="U2" s="383" t="s">
        <v>204</v>
      </c>
    </row>
    <row r="3" spans="1:21" ht="18">
      <c r="A3" s="885" t="s">
        <v>305</v>
      </c>
      <c r="B3" s="764"/>
      <c r="C3" s="764"/>
      <c r="D3" s="764"/>
      <c r="E3" s="764"/>
      <c r="F3" s="764"/>
      <c r="G3" s="764"/>
      <c r="H3" s="764"/>
      <c r="I3" s="764"/>
      <c r="J3" s="764"/>
      <c r="K3" s="764"/>
      <c r="L3" s="764"/>
      <c r="M3" s="764"/>
      <c r="N3" s="764"/>
      <c r="O3" s="764"/>
      <c r="P3" s="764"/>
      <c r="Q3" s="764"/>
      <c r="R3" s="764"/>
      <c r="S3" s="764"/>
      <c r="T3" s="764"/>
      <c r="U3" s="383" t="s">
        <v>204</v>
      </c>
    </row>
    <row r="4" spans="1:21" ht="16.5">
      <c r="A4" s="886" t="str">
        <f>+'B. Summary of Requirements '!A5</f>
        <v>Law Enforcement Wireless Communications</v>
      </c>
      <c r="B4" s="766"/>
      <c r="C4" s="766"/>
      <c r="D4" s="766"/>
      <c r="E4" s="766"/>
      <c r="F4" s="766"/>
      <c r="G4" s="766"/>
      <c r="H4" s="766"/>
      <c r="I4" s="766"/>
      <c r="J4" s="766"/>
      <c r="K4" s="766"/>
      <c r="L4" s="766"/>
      <c r="M4" s="766"/>
      <c r="N4" s="766"/>
      <c r="O4" s="766"/>
      <c r="P4" s="766"/>
      <c r="Q4" s="766"/>
      <c r="R4" s="766"/>
      <c r="S4" s="766"/>
      <c r="T4" s="766"/>
      <c r="U4" s="383" t="s">
        <v>204</v>
      </c>
    </row>
    <row r="5" spans="1:21" ht="16.5">
      <c r="A5" s="886" t="str">
        <f>+'B. Summary of Requirements '!A6</f>
        <v>Salaries and Expenses</v>
      </c>
      <c r="B5" s="764"/>
      <c r="C5" s="764"/>
      <c r="D5" s="764"/>
      <c r="E5" s="764"/>
      <c r="F5" s="764"/>
      <c r="G5" s="764"/>
      <c r="H5" s="764"/>
      <c r="I5" s="764"/>
      <c r="J5" s="764"/>
      <c r="K5" s="764"/>
      <c r="L5" s="764"/>
      <c r="M5" s="764"/>
      <c r="N5" s="764"/>
      <c r="O5" s="764"/>
      <c r="P5" s="764"/>
      <c r="Q5" s="764"/>
      <c r="R5" s="764"/>
      <c r="S5" s="764"/>
      <c r="T5" s="764"/>
      <c r="U5" s="383" t="s">
        <v>204</v>
      </c>
    </row>
    <row r="6" spans="1:21" ht="15.75">
      <c r="A6" s="883" t="s">
        <v>153</v>
      </c>
      <c r="B6" s="766"/>
      <c r="C6" s="766"/>
      <c r="D6" s="766"/>
      <c r="E6" s="766"/>
      <c r="F6" s="766"/>
      <c r="G6" s="766"/>
      <c r="H6" s="766"/>
      <c r="I6" s="766"/>
      <c r="J6" s="766"/>
      <c r="K6" s="766"/>
      <c r="L6" s="766"/>
      <c r="M6" s="766"/>
      <c r="N6" s="766"/>
      <c r="O6" s="766"/>
      <c r="P6" s="766"/>
      <c r="Q6" s="766"/>
      <c r="R6" s="766"/>
      <c r="S6" s="766"/>
      <c r="T6" s="766"/>
      <c r="U6" s="383" t="s">
        <v>204</v>
      </c>
    </row>
    <row r="7" spans="1:21" ht="15.75">
      <c r="A7" s="1"/>
      <c r="B7" s="1"/>
      <c r="C7" s="1"/>
      <c r="D7" s="1"/>
      <c r="E7" s="1"/>
      <c r="F7" s="18"/>
      <c r="G7" s="18"/>
      <c r="H7" s="18"/>
      <c r="I7" s="18"/>
      <c r="J7" s="18"/>
      <c r="K7" s="18"/>
      <c r="L7" s="18"/>
      <c r="M7" s="18"/>
      <c r="N7" s="18"/>
      <c r="O7" s="1"/>
      <c r="P7" s="1"/>
      <c r="Q7" s="1"/>
      <c r="R7" s="1"/>
      <c r="S7" s="1"/>
      <c r="T7" s="1"/>
      <c r="U7" s="383" t="s">
        <v>204</v>
      </c>
    </row>
    <row r="8" spans="1:21" ht="15.75">
      <c r="A8" s="1"/>
      <c r="B8" s="1"/>
      <c r="C8" s="18"/>
      <c r="D8" s="18"/>
      <c r="E8" s="18"/>
      <c r="F8" s="18"/>
      <c r="G8" s="18"/>
      <c r="H8" s="18"/>
      <c r="I8" s="18"/>
      <c r="J8" s="18"/>
      <c r="K8" s="18"/>
      <c r="L8" s="18"/>
      <c r="M8" s="18"/>
      <c r="N8" s="18"/>
      <c r="O8" s="1"/>
      <c r="P8" s="1"/>
      <c r="Q8" s="1"/>
      <c r="R8" s="19"/>
      <c r="S8" s="18"/>
      <c r="T8" s="18"/>
      <c r="U8" s="383" t="s">
        <v>204</v>
      </c>
    </row>
    <row r="9" spans="1:21" ht="15.75">
      <c r="A9" s="111"/>
      <c r="B9" s="112"/>
      <c r="C9" s="861" t="s">
        <v>270</v>
      </c>
      <c r="D9" s="862"/>
      <c r="E9" s="863"/>
      <c r="F9" s="860" t="s">
        <v>172</v>
      </c>
      <c r="G9" s="683"/>
      <c r="H9" s="678"/>
      <c r="I9" s="860" t="s">
        <v>173</v>
      </c>
      <c r="J9" s="683"/>
      <c r="K9" s="678"/>
      <c r="L9" s="861" t="s">
        <v>271</v>
      </c>
      <c r="M9" s="862"/>
      <c r="N9" s="863"/>
      <c r="O9" s="861" t="s">
        <v>272</v>
      </c>
      <c r="P9" s="862"/>
      <c r="Q9" s="863"/>
      <c r="R9" s="861" t="s">
        <v>306</v>
      </c>
      <c r="S9" s="862"/>
      <c r="T9" s="863"/>
      <c r="U9" s="383" t="s">
        <v>204</v>
      </c>
    </row>
    <row r="10" spans="1:21" ht="15.75">
      <c r="A10" s="108"/>
      <c r="B10" s="2"/>
      <c r="C10" s="864"/>
      <c r="D10" s="865"/>
      <c r="E10" s="866"/>
      <c r="F10" s="679"/>
      <c r="G10" s="674"/>
      <c r="H10" s="675"/>
      <c r="I10" s="679"/>
      <c r="J10" s="674"/>
      <c r="K10" s="675"/>
      <c r="L10" s="864"/>
      <c r="M10" s="865"/>
      <c r="N10" s="866"/>
      <c r="O10" s="864"/>
      <c r="P10" s="865"/>
      <c r="Q10" s="866"/>
      <c r="R10" s="864"/>
      <c r="S10" s="865"/>
      <c r="T10" s="866"/>
      <c r="U10" s="383" t="s">
        <v>204</v>
      </c>
    </row>
    <row r="11" spans="1:21" ht="3" customHeight="1">
      <c r="A11" s="108"/>
      <c r="B11" s="1"/>
      <c r="C11" s="108"/>
      <c r="D11" s="1"/>
      <c r="E11" s="1"/>
      <c r="F11" s="108"/>
      <c r="G11" s="1"/>
      <c r="H11" s="1"/>
      <c r="I11" s="108"/>
      <c r="J11" s="1"/>
      <c r="K11" s="1"/>
      <c r="L11" s="108"/>
      <c r="M11" s="1"/>
      <c r="N11" s="1"/>
      <c r="O11" s="108"/>
      <c r="P11" s="1"/>
      <c r="Q11" s="1"/>
      <c r="R11" s="108"/>
      <c r="S11" s="1"/>
      <c r="T11" s="102"/>
      <c r="U11" s="383" t="s">
        <v>204</v>
      </c>
    </row>
    <row r="12" spans="1:21" ht="16.5" thickBot="1">
      <c r="A12" s="114" t="s">
        <v>40</v>
      </c>
      <c r="B12" s="190"/>
      <c r="C12" s="155" t="s">
        <v>183</v>
      </c>
      <c r="D12" s="113" t="s">
        <v>44</v>
      </c>
      <c r="E12" s="113" t="s">
        <v>185</v>
      </c>
      <c r="F12" s="155" t="s">
        <v>183</v>
      </c>
      <c r="G12" s="113" t="s">
        <v>44</v>
      </c>
      <c r="H12" s="113" t="s">
        <v>185</v>
      </c>
      <c r="I12" s="155" t="s">
        <v>183</v>
      </c>
      <c r="J12" s="113" t="s">
        <v>44</v>
      </c>
      <c r="K12" s="113" t="s">
        <v>185</v>
      </c>
      <c r="L12" s="155" t="s">
        <v>183</v>
      </c>
      <c r="M12" s="113" t="s">
        <v>44</v>
      </c>
      <c r="N12" s="113" t="s">
        <v>185</v>
      </c>
      <c r="O12" s="155" t="s">
        <v>183</v>
      </c>
      <c r="P12" s="113" t="s">
        <v>44</v>
      </c>
      <c r="Q12" s="113" t="s">
        <v>185</v>
      </c>
      <c r="R12" s="155" t="s">
        <v>183</v>
      </c>
      <c r="S12" s="113" t="s">
        <v>44</v>
      </c>
      <c r="T12" s="156" t="s">
        <v>185</v>
      </c>
      <c r="U12" s="383" t="s">
        <v>204</v>
      </c>
    </row>
    <row r="13" spans="1:21" ht="15.75">
      <c r="A13" s="871" t="s">
        <v>208</v>
      </c>
      <c r="B13" s="872"/>
      <c r="C13" s="450">
        <v>19</v>
      </c>
      <c r="D13" s="451">
        <v>19</v>
      </c>
      <c r="E13" s="451">
        <v>89198</v>
      </c>
      <c r="F13" s="450"/>
      <c r="G13" s="451"/>
      <c r="H13" s="451"/>
      <c r="I13" s="450"/>
      <c r="J13" s="451"/>
      <c r="K13" s="451"/>
      <c r="L13" s="450"/>
      <c r="M13" s="451"/>
      <c r="N13" s="451">
        <v>10164</v>
      </c>
      <c r="O13" s="450"/>
      <c r="P13" s="451"/>
      <c r="Q13" s="451">
        <v>18715</v>
      </c>
      <c r="R13" s="450">
        <f>C13+F13+I13+L13+O13</f>
        <v>19</v>
      </c>
      <c r="S13" s="451">
        <f>D13+G13+J13+M13+P13</f>
        <v>19</v>
      </c>
      <c r="T13" s="452">
        <f>E13+H13+K13+N13+Q13</f>
        <v>118077</v>
      </c>
      <c r="U13" s="383" t="s">
        <v>204</v>
      </c>
    </row>
    <row r="14" spans="1:21" ht="9" customHeight="1" hidden="1">
      <c r="A14" s="108"/>
      <c r="B14" s="1" t="s">
        <v>184</v>
      </c>
      <c r="C14" s="108"/>
      <c r="D14" s="2"/>
      <c r="E14" s="2"/>
      <c r="F14" s="108"/>
      <c r="G14" s="2"/>
      <c r="H14" s="2"/>
      <c r="I14" s="108"/>
      <c r="J14" s="2"/>
      <c r="K14" s="2"/>
      <c r="L14" s="108"/>
      <c r="M14" s="2"/>
      <c r="N14" s="2"/>
      <c r="O14" s="108"/>
      <c r="P14" s="2"/>
      <c r="Q14" s="2"/>
      <c r="R14" s="108"/>
      <c r="S14" s="2"/>
      <c r="T14" s="102"/>
      <c r="U14" s="383" t="s">
        <v>204</v>
      </c>
    </row>
    <row r="15" spans="1:21" ht="15.75">
      <c r="A15" s="874" t="s">
        <v>196</v>
      </c>
      <c r="B15" s="875"/>
      <c r="C15" s="456">
        <f>SUM(C13:C13)</f>
        <v>19</v>
      </c>
      <c r="D15" s="457">
        <f>SUM(D13:D13)</f>
        <v>19</v>
      </c>
      <c r="E15" s="106">
        <f>SUM(E13:E13)</f>
        <v>89198</v>
      </c>
      <c r="F15" s="456">
        <f>SUM(F13:F13)</f>
        <v>0</v>
      </c>
      <c r="G15" s="457">
        <f>SUM(G13:G13)</f>
        <v>0</v>
      </c>
      <c r="H15" s="345">
        <f>SUM(H13:H13)</f>
        <v>0</v>
      </c>
      <c r="I15" s="456">
        <f>SUM(I13:I13)</f>
        <v>0</v>
      </c>
      <c r="J15" s="457">
        <f>SUM(J13:J13)</f>
        <v>0</v>
      </c>
      <c r="K15" s="106">
        <f aca="true" t="shared" si="0" ref="K15:T15">SUM(K13:K13)</f>
        <v>0</v>
      </c>
      <c r="L15" s="456">
        <f t="shared" si="0"/>
        <v>0</v>
      </c>
      <c r="M15" s="457">
        <f t="shared" si="0"/>
        <v>0</v>
      </c>
      <c r="N15" s="106">
        <f t="shared" si="0"/>
        <v>10164</v>
      </c>
      <c r="O15" s="456">
        <f t="shared" si="0"/>
        <v>0</v>
      </c>
      <c r="P15" s="457">
        <f t="shared" si="0"/>
        <v>0</v>
      </c>
      <c r="Q15" s="106">
        <f t="shared" si="0"/>
        <v>18715</v>
      </c>
      <c r="R15" s="456">
        <f t="shared" si="0"/>
        <v>19</v>
      </c>
      <c r="S15" s="457">
        <f t="shared" si="0"/>
        <v>19</v>
      </c>
      <c r="T15" s="107">
        <f t="shared" si="0"/>
        <v>118077</v>
      </c>
      <c r="U15" s="383" t="s">
        <v>204</v>
      </c>
    </row>
    <row r="16" spans="1:34" ht="15.75">
      <c r="A16" s="873" t="s">
        <v>161</v>
      </c>
      <c r="B16" s="870"/>
      <c r="C16" s="458" t="s">
        <v>184</v>
      </c>
      <c r="D16" s="459"/>
      <c r="E16" s="459"/>
      <c r="F16" s="458"/>
      <c r="G16" s="459"/>
      <c r="H16" s="459"/>
      <c r="I16" s="458"/>
      <c r="J16" s="459"/>
      <c r="K16" s="459"/>
      <c r="L16" s="458"/>
      <c r="M16" s="459"/>
      <c r="N16" s="459"/>
      <c r="O16" s="458"/>
      <c r="P16" s="459"/>
      <c r="Q16" s="459"/>
      <c r="R16" s="458"/>
      <c r="S16" s="459">
        <f>D16+G16+J16+M16+P16</f>
        <v>0</v>
      </c>
      <c r="T16" s="460"/>
      <c r="U16" s="383" t="s">
        <v>204</v>
      </c>
      <c r="V16" s="21"/>
      <c r="W16" s="21"/>
      <c r="X16" s="21"/>
      <c r="Y16" s="21"/>
      <c r="Z16" s="21"/>
      <c r="AA16" s="21"/>
      <c r="AB16" s="21"/>
      <c r="AC16" s="21"/>
      <c r="AD16" s="21"/>
      <c r="AE16" s="21"/>
      <c r="AF16" s="21"/>
      <c r="AG16" s="21"/>
      <c r="AH16" s="21"/>
    </row>
    <row r="17" spans="1:21" ht="15.75">
      <c r="A17" s="873" t="s">
        <v>160</v>
      </c>
      <c r="B17" s="870"/>
      <c r="C17" s="461"/>
      <c r="D17" s="462">
        <f>SUM(D15:D16)</f>
        <v>19</v>
      </c>
      <c r="E17" s="462"/>
      <c r="F17" s="461"/>
      <c r="G17" s="462">
        <f>+G15+G16</f>
        <v>0</v>
      </c>
      <c r="H17" s="462"/>
      <c r="I17" s="461"/>
      <c r="J17" s="462">
        <f>+J15+J16</f>
        <v>0</v>
      </c>
      <c r="K17" s="462"/>
      <c r="L17" s="461"/>
      <c r="M17" s="462">
        <f>+M15+M16</f>
        <v>0</v>
      </c>
      <c r="N17" s="462"/>
      <c r="O17" s="461"/>
      <c r="P17" s="462">
        <f>+P15+P16</f>
        <v>0</v>
      </c>
      <c r="Q17" s="462"/>
      <c r="R17" s="461"/>
      <c r="S17" s="462">
        <f>SUM(S15:S16)</f>
        <v>19</v>
      </c>
      <c r="T17" s="463"/>
      <c r="U17" s="383" t="s">
        <v>204</v>
      </c>
    </row>
    <row r="18" spans="1:21" ht="15.75">
      <c r="A18" s="887" t="s">
        <v>162</v>
      </c>
      <c r="B18" s="888"/>
      <c r="C18" s="450"/>
      <c r="D18" s="451"/>
      <c r="E18" s="451"/>
      <c r="F18" s="450"/>
      <c r="G18" s="451"/>
      <c r="H18" s="451"/>
      <c r="I18" s="450"/>
      <c r="J18" s="451"/>
      <c r="K18" s="451"/>
      <c r="L18" s="450"/>
      <c r="M18" s="451"/>
      <c r="N18" s="451"/>
      <c r="O18" s="450"/>
      <c r="P18" s="451"/>
      <c r="Q18" s="451"/>
      <c r="R18" s="450"/>
      <c r="S18" s="451"/>
      <c r="T18" s="452"/>
      <c r="U18" s="383" t="s">
        <v>204</v>
      </c>
    </row>
    <row r="19" spans="1:21" ht="15.75">
      <c r="A19" s="889" t="s">
        <v>53</v>
      </c>
      <c r="B19" s="890"/>
      <c r="C19" s="450"/>
      <c r="D19" s="451"/>
      <c r="E19" s="451"/>
      <c r="F19" s="450"/>
      <c r="G19" s="451"/>
      <c r="H19" s="451"/>
      <c r="I19" s="450"/>
      <c r="J19" s="451"/>
      <c r="K19" s="451"/>
      <c r="L19" s="450"/>
      <c r="M19" s="451"/>
      <c r="N19" s="451"/>
      <c r="O19" s="450"/>
      <c r="P19" s="451"/>
      <c r="Q19" s="451"/>
      <c r="R19" s="450"/>
      <c r="S19" s="451">
        <f>D19+G19+J19+M19+P19</f>
        <v>0</v>
      </c>
      <c r="T19" s="452"/>
      <c r="U19" s="383" t="s">
        <v>204</v>
      </c>
    </row>
    <row r="20" spans="1:21" ht="15.75">
      <c r="A20" s="867" t="s">
        <v>113</v>
      </c>
      <c r="B20" s="868"/>
      <c r="C20" s="458"/>
      <c r="D20" s="459"/>
      <c r="E20" s="459"/>
      <c r="F20" s="458"/>
      <c r="G20" s="459"/>
      <c r="H20" s="459"/>
      <c r="I20" s="458"/>
      <c r="J20" s="459"/>
      <c r="K20" s="459"/>
      <c r="L20" s="458"/>
      <c r="M20" s="459"/>
      <c r="N20" s="459"/>
      <c r="O20" s="458"/>
      <c r="P20" s="459"/>
      <c r="Q20" s="459"/>
      <c r="R20" s="458"/>
      <c r="S20" s="459">
        <f>D20+G20+J20+M20+P20</f>
        <v>0</v>
      </c>
      <c r="T20" s="460"/>
      <c r="U20" s="383" t="s">
        <v>204</v>
      </c>
    </row>
    <row r="21" spans="1:21" ht="15.75">
      <c r="A21" s="869" t="s">
        <v>163</v>
      </c>
      <c r="B21" s="870"/>
      <c r="C21" s="458"/>
      <c r="D21" s="459">
        <f>D20+D19+D17</f>
        <v>19</v>
      </c>
      <c r="E21" s="464"/>
      <c r="F21" s="458"/>
      <c r="G21" s="459">
        <f>G20+G19+G17</f>
        <v>0</v>
      </c>
      <c r="H21" s="464"/>
      <c r="I21" s="458"/>
      <c r="J21" s="459">
        <f>J20+J19+J17</f>
        <v>0</v>
      </c>
      <c r="K21" s="464"/>
      <c r="L21" s="458"/>
      <c r="M21" s="459">
        <f>M20+M19+M17</f>
        <v>0</v>
      </c>
      <c r="N21" s="464"/>
      <c r="O21" s="458"/>
      <c r="P21" s="459">
        <f>P20+P19+P17</f>
        <v>0</v>
      </c>
      <c r="Q21" s="464"/>
      <c r="R21" s="458"/>
      <c r="S21" s="459">
        <f>S20+S19+S17</f>
        <v>19</v>
      </c>
      <c r="T21" s="465"/>
      <c r="U21" s="383" t="s">
        <v>204</v>
      </c>
    </row>
    <row r="22" spans="2:21" ht="15.75">
      <c r="B22" s="1"/>
      <c r="C22" s="1"/>
      <c r="D22" s="1"/>
      <c r="E22" s="1"/>
      <c r="F22" s="1"/>
      <c r="G22" s="1"/>
      <c r="H22" s="1"/>
      <c r="I22" s="1"/>
      <c r="J22" s="1"/>
      <c r="K22" s="1"/>
      <c r="L22" s="1"/>
      <c r="M22" s="1"/>
      <c r="N22" s="1"/>
      <c r="O22" s="1"/>
      <c r="P22" s="1"/>
      <c r="Q22" s="1"/>
      <c r="R22" s="1"/>
      <c r="S22" s="1"/>
      <c r="T22" s="1"/>
      <c r="U22" s="383" t="s">
        <v>204</v>
      </c>
    </row>
    <row r="23" spans="1:21" ht="15.75">
      <c r="A23" s="1"/>
      <c r="B23" s="1"/>
      <c r="C23" s="1"/>
      <c r="D23" s="1"/>
      <c r="E23" s="1"/>
      <c r="F23" s="1"/>
      <c r="G23" s="1"/>
      <c r="H23" s="1"/>
      <c r="I23" s="1"/>
      <c r="J23" s="1"/>
      <c r="K23" s="1"/>
      <c r="L23" s="1"/>
      <c r="M23" s="1"/>
      <c r="N23" s="1"/>
      <c r="O23" s="1"/>
      <c r="P23" s="1"/>
      <c r="Q23" s="1"/>
      <c r="R23" s="1"/>
      <c r="S23" s="1"/>
      <c r="T23" s="1"/>
      <c r="U23" s="383" t="s">
        <v>204</v>
      </c>
    </row>
    <row r="24" spans="1:21" ht="15.75">
      <c r="A24" s="1" t="s">
        <v>307</v>
      </c>
      <c r="C24" s="1"/>
      <c r="D24" s="1"/>
      <c r="E24" s="1"/>
      <c r="F24" s="1"/>
      <c r="G24" s="1"/>
      <c r="H24" s="1"/>
      <c r="I24" s="1"/>
      <c r="J24" s="1"/>
      <c r="K24" s="1"/>
      <c r="L24" s="1"/>
      <c r="M24" s="1"/>
      <c r="N24" s="1"/>
      <c r="O24" s="1"/>
      <c r="P24" s="1"/>
      <c r="Q24" s="1"/>
      <c r="R24" s="1"/>
      <c r="S24" s="1"/>
      <c r="T24" s="1"/>
      <c r="U24" s="383" t="s">
        <v>204</v>
      </c>
    </row>
    <row r="25" spans="1:21" ht="15.75">
      <c r="A25" s="1"/>
      <c r="B25" s="1"/>
      <c r="C25" s="1"/>
      <c r="D25" s="1"/>
      <c r="E25" s="1"/>
      <c r="F25" s="1"/>
      <c r="G25" s="1"/>
      <c r="H25" s="1"/>
      <c r="I25" s="1"/>
      <c r="J25" s="1"/>
      <c r="K25" s="1"/>
      <c r="L25" s="1"/>
      <c r="M25" s="1"/>
      <c r="N25" s="1"/>
      <c r="O25" s="1"/>
      <c r="P25" s="1"/>
      <c r="Q25" s="1"/>
      <c r="R25" s="1"/>
      <c r="S25" s="1"/>
      <c r="T25" s="1"/>
      <c r="U25" s="383" t="s">
        <v>204</v>
      </c>
    </row>
    <row r="26" spans="1:21" ht="39.75" customHeight="1">
      <c r="A26" s="878" t="s">
        <v>131</v>
      </c>
      <c r="B26" s="879"/>
      <c r="C26" s="879"/>
      <c r="D26" s="879"/>
      <c r="E26" s="879"/>
      <c r="F26" s="879"/>
      <c r="G26" s="879"/>
      <c r="H26" s="879"/>
      <c r="I26" s="879"/>
      <c r="J26" s="879"/>
      <c r="K26" s="879"/>
      <c r="L26" s="879"/>
      <c r="M26" s="879"/>
      <c r="N26" s="879"/>
      <c r="O26" s="879"/>
      <c r="P26" s="879"/>
      <c r="Q26" s="879"/>
      <c r="R26" s="1"/>
      <c r="S26" s="1"/>
      <c r="T26" s="1"/>
      <c r="U26" s="383" t="s">
        <v>204</v>
      </c>
    </row>
    <row r="27" spans="1:21" ht="14.25" customHeight="1">
      <c r="A27" s="100"/>
      <c r="B27" s="93"/>
      <c r="C27" s="93"/>
      <c r="D27" s="93"/>
      <c r="E27" s="93"/>
      <c r="F27" s="93"/>
      <c r="G27" s="93"/>
      <c r="H27" s="93"/>
      <c r="I27" s="93"/>
      <c r="J27" s="93"/>
      <c r="K27" s="93"/>
      <c r="L27" s="93"/>
      <c r="M27" s="93"/>
      <c r="N27" s="93"/>
      <c r="O27" s="93"/>
      <c r="P27" s="93"/>
      <c r="Q27" s="93"/>
      <c r="R27" s="1"/>
      <c r="S27" s="1"/>
      <c r="T27" s="1"/>
      <c r="U27" s="383" t="s">
        <v>204</v>
      </c>
    </row>
    <row r="28" spans="1:21" ht="15.75">
      <c r="A28" s="1" t="s">
        <v>318</v>
      </c>
      <c r="B28" s="1"/>
      <c r="C28" s="1"/>
      <c r="D28" s="1"/>
      <c r="E28" s="1"/>
      <c r="F28" s="1"/>
      <c r="G28" s="1"/>
      <c r="H28" s="1"/>
      <c r="I28" s="1"/>
      <c r="J28" s="1"/>
      <c r="K28" s="1"/>
      <c r="L28" s="1"/>
      <c r="M28" s="1"/>
      <c r="N28" s="1"/>
      <c r="O28" s="1"/>
      <c r="P28" s="1"/>
      <c r="Q28" s="1"/>
      <c r="R28" s="1"/>
      <c r="S28" s="1"/>
      <c r="T28" s="1"/>
      <c r="U28" s="383" t="s">
        <v>273</v>
      </c>
    </row>
    <row r="29" spans="1:21" ht="15.75">
      <c r="A29" s="884"/>
      <c r="B29" s="884"/>
      <c r="C29" s="884"/>
      <c r="D29" s="884"/>
      <c r="E29" s="884"/>
      <c r="F29" s="884"/>
      <c r="G29" s="884"/>
      <c r="H29" s="884"/>
      <c r="I29" s="884"/>
      <c r="J29" s="884"/>
      <c r="K29" s="884"/>
      <c r="L29" s="884"/>
      <c r="M29" s="884"/>
      <c r="N29" s="884"/>
      <c r="O29" s="884"/>
      <c r="P29" s="884"/>
      <c r="Q29" s="884"/>
      <c r="R29" s="884"/>
      <c r="S29" s="884"/>
      <c r="T29" s="884"/>
      <c r="U29" s="383"/>
    </row>
    <row r="30" spans="1:20" ht="15.75">
      <c r="A30" s="1"/>
      <c r="B30" s="1"/>
      <c r="C30" s="1"/>
      <c r="D30" s="1"/>
      <c r="E30" s="1"/>
      <c r="F30" s="1"/>
      <c r="G30" s="1"/>
      <c r="H30" s="1"/>
      <c r="I30" s="1"/>
      <c r="J30" s="1"/>
      <c r="K30" s="1"/>
      <c r="L30" s="1"/>
      <c r="M30" s="1"/>
      <c r="N30" s="1"/>
      <c r="O30" s="1"/>
      <c r="P30" s="1"/>
      <c r="Q30" s="1"/>
      <c r="R30" s="1"/>
      <c r="S30" s="1"/>
      <c r="T30" s="1"/>
    </row>
    <row r="31" spans="1:20" ht="15.75">
      <c r="A31" s="101"/>
      <c r="B31" s="101"/>
      <c r="C31" s="101"/>
      <c r="D31" s="101"/>
      <c r="E31" s="101"/>
      <c r="F31" s="101"/>
      <c r="G31" s="101"/>
      <c r="H31" s="101"/>
      <c r="I31" s="101"/>
      <c r="J31" s="101"/>
      <c r="K31" s="101"/>
      <c r="L31" s="1"/>
      <c r="M31" s="1"/>
      <c r="N31" s="1"/>
      <c r="O31" s="1"/>
      <c r="P31" s="1"/>
      <c r="Q31" s="1"/>
      <c r="R31" s="1"/>
      <c r="S31" s="1"/>
      <c r="T31" s="1"/>
    </row>
    <row r="32" spans="1:20" ht="15.75">
      <c r="A32" s="101"/>
      <c r="B32" s="101"/>
      <c r="C32" s="101"/>
      <c r="D32" s="101"/>
      <c r="E32" s="101"/>
      <c r="F32" s="101"/>
      <c r="G32" s="101"/>
      <c r="H32" s="101"/>
      <c r="I32" s="101"/>
      <c r="J32" s="101"/>
      <c r="K32" s="101"/>
      <c r="L32" s="1"/>
      <c r="M32" s="1"/>
      <c r="N32" s="1"/>
      <c r="O32" s="1"/>
      <c r="P32" s="1"/>
      <c r="Q32" s="1"/>
      <c r="R32" s="1"/>
      <c r="S32" s="1"/>
      <c r="T32" s="1"/>
    </row>
    <row r="33" spans="1:20" ht="18">
      <c r="A33" s="880"/>
      <c r="B33" s="881"/>
      <c r="C33" s="881"/>
      <c r="D33" s="881"/>
      <c r="E33" s="881"/>
      <c r="F33" s="881"/>
      <c r="G33" s="881"/>
      <c r="H33" s="881"/>
      <c r="I33" s="881"/>
      <c r="J33" s="881"/>
      <c r="K33" s="881"/>
      <c r="L33" s="881"/>
      <c r="M33" s="881"/>
      <c r="N33" s="881"/>
      <c r="O33" s="881"/>
      <c r="P33" s="881"/>
      <c r="Q33" s="881"/>
      <c r="R33" s="881"/>
      <c r="S33" s="881"/>
      <c r="T33" s="881"/>
    </row>
    <row r="34" spans="1:20" ht="18">
      <c r="A34" s="618"/>
      <c r="B34" s="301"/>
      <c r="C34" s="301"/>
      <c r="D34" s="301"/>
      <c r="E34" s="301"/>
      <c r="F34" s="301"/>
      <c r="G34" s="301"/>
      <c r="H34" s="301"/>
      <c r="I34" s="301"/>
      <c r="J34" s="301"/>
      <c r="K34" s="301"/>
      <c r="L34" s="301"/>
      <c r="M34" s="301"/>
      <c r="N34" s="301"/>
      <c r="O34" s="301"/>
      <c r="P34" s="301"/>
      <c r="Q34" s="301"/>
      <c r="R34" s="301"/>
      <c r="S34" s="301"/>
      <c r="T34" s="301"/>
    </row>
    <row r="35" spans="1:20" ht="18">
      <c r="A35" s="882"/>
      <c r="B35" s="877"/>
      <c r="C35" s="877"/>
      <c r="D35" s="877"/>
      <c r="E35" s="877"/>
      <c r="F35" s="877"/>
      <c r="G35" s="877"/>
      <c r="H35" s="877"/>
      <c r="I35" s="877"/>
      <c r="J35" s="877"/>
      <c r="K35" s="877"/>
      <c r="L35" s="877"/>
      <c r="M35" s="877"/>
      <c r="N35" s="877"/>
      <c r="O35" s="877"/>
      <c r="P35" s="877"/>
      <c r="Q35" s="877"/>
      <c r="R35" s="877"/>
      <c r="S35" s="877"/>
      <c r="T35" s="877"/>
    </row>
    <row r="36" spans="1:20" ht="24" customHeight="1">
      <c r="A36" s="876"/>
      <c r="B36" s="877"/>
      <c r="C36" s="877"/>
      <c r="D36" s="877"/>
      <c r="E36" s="877"/>
      <c r="F36" s="877"/>
      <c r="G36" s="877"/>
      <c r="H36" s="877"/>
      <c r="I36" s="877"/>
      <c r="J36" s="877"/>
      <c r="K36" s="877"/>
      <c r="L36" s="877"/>
      <c r="M36" s="877"/>
      <c r="N36" s="877"/>
      <c r="O36" s="877"/>
      <c r="P36" s="877"/>
      <c r="Q36" s="877"/>
      <c r="R36" s="877"/>
      <c r="S36" s="877"/>
      <c r="T36" s="877"/>
    </row>
    <row r="37" spans="1:20" ht="23.25" customHeight="1">
      <c r="A37" s="882"/>
      <c r="B37" s="877"/>
      <c r="C37" s="877"/>
      <c r="D37" s="877"/>
      <c r="E37" s="877"/>
      <c r="F37" s="877"/>
      <c r="G37" s="877"/>
      <c r="H37" s="877"/>
      <c r="I37" s="877"/>
      <c r="J37" s="877"/>
      <c r="K37" s="877"/>
      <c r="L37" s="877"/>
      <c r="M37" s="877"/>
      <c r="N37" s="877"/>
      <c r="O37" s="877"/>
      <c r="P37" s="877"/>
      <c r="Q37" s="877"/>
      <c r="R37" s="877"/>
      <c r="S37" s="877"/>
      <c r="T37" s="877"/>
    </row>
    <row r="38" spans="1:20" ht="9.75" customHeight="1">
      <c r="A38" s="619"/>
      <c r="B38" s="619"/>
      <c r="C38" s="619"/>
      <c r="D38" s="619"/>
      <c r="E38" s="619"/>
      <c r="F38" s="619"/>
      <c r="G38" s="619"/>
      <c r="H38" s="619"/>
      <c r="I38" s="619"/>
      <c r="J38" s="619"/>
      <c r="K38" s="619"/>
      <c r="L38" s="619"/>
      <c r="M38" s="619"/>
      <c r="N38" s="619"/>
      <c r="O38" s="619"/>
      <c r="P38" s="619"/>
      <c r="Q38" s="619"/>
      <c r="R38" s="619"/>
      <c r="S38" s="619"/>
      <c r="T38" s="619"/>
    </row>
    <row r="39" spans="1:20" ht="18">
      <c r="A39" s="882"/>
      <c r="B39" s="881"/>
      <c r="C39" s="881"/>
      <c r="D39" s="881"/>
      <c r="E39" s="881"/>
      <c r="F39" s="881"/>
      <c r="G39" s="881"/>
      <c r="H39" s="881"/>
      <c r="I39" s="881"/>
      <c r="J39" s="881"/>
      <c r="K39" s="881"/>
      <c r="L39" s="881"/>
      <c r="M39" s="881"/>
      <c r="N39" s="881"/>
      <c r="O39" s="881"/>
      <c r="P39" s="881"/>
      <c r="Q39" s="881"/>
      <c r="R39" s="881"/>
      <c r="S39" s="881"/>
      <c r="T39" s="881"/>
    </row>
    <row r="40" spans="1:20" ht="11.25" customHeight="1">
      <c r="A40" s="619"/>
      <c r="B40" s="619"/>
      <c r="C40" s="619"/>
      <c r="D40" s="619"/>
      <c r="E40" s="619"/>
      <c r="F40" s="619"/>
      <c r="G40" s="619"/>
      <c r="H40" s="619"/>
      <c r="I40" s="619"/>
      <c r="J40" s="619"/>
      <c r="K40" s="619"/>
      <c r="L40" s="619"/>
      <c r="M40" s="619"/>
      <c r="N40" s="619"/>
      <c r="O40" s="619"/>
      <c r="P40" s="619"/>
      <c r="Q40" s="619"/>
      <c r="R40" s="619"/>
      <c r="S40" s="619"/>
      <c r="T40" s="619"/>
    </row>
    <row r="41" spans="1:20" ht="18">
      <c r="A41" s="876"/>
      <c r="B41" s="877"/>
      <c r="C41" s="877"/>
      <c r="D41" s="877"/>
      <c r="E41" s="877"/>
      <c r="F41" s="877"/>
      <c r="G41" s="877"/>
      <c r="H41" s="877"/>
      <c r="I41" s="877"/>
      <c r="J41" s="877"/>
      <c r="K41" s="877"/>
      <c r="L41" s="877"/>
      <c r="M41" s="877"/>
      <c r="N41" s="877"/>
      <c r="O41" s="877"/>
      <c r="P41" s="877"/>
      <c r="Q41" s="877"/>
      <c r="R41" s="877"/>
      <c r="S41" s="877"/>
      <c r="T41" s="877"/>
    </row>
    <row r="42" spans="1:20" ht="7.5" customHeight="1">
      <c r="A42" s="620"/>
      <c r="B42" s="296"/>
      <c r="C42" s="296"/>
      <c r="D42" s="296"/>
      <c r="E42" s="296"/>
      <c r="F42" s="296"/>
      <c r="G42" s="296"/>
      <c r="H42" s="296"/>
      <c r="I42" s="296"/>
      <c r="J42" s="296"/>
      <c r="K42" s="296"/>
      <c r="L42" s="296"/>
      <c r="M42" s="296"/>
      <c r="N42" s="296"/>
      <c r="O42" s="296"/>
      <c r="P42" s="296"/>
      <c r="Q42" s="296"/>
      <c r="R42" s="296"/>
      <c r="S42" s="296"/>
      <c r="T42" s="296"/>
    </row>
    <row r="43" spans="1:20" ht="18">
      <c r="A43" s="621"/>
      <c r="B43" s="298"/>
      <c r="C43" s="296"/>
      <c r="D43" s="296"/>
      <c r="E43" s="296"/>
      <c r="F43" s="296"/>
      <c r="G43" s="296"/>
      <c r="H43" s="296"/>
      <c r="I43" s="296"/>
      <c r="J43" s="296"/>
      <c r="K43" s="296"/>
      <c r="L43" s="296"/>
      <c r="M43" s="296"/>
      <c r="N43" s="296"/>
      <c r="O43" s="296"/>
      <c r="P43" s="296"/>
      <c r="Q43" s="296"/>
      <c r="R43" s="296"/>
      <c r="S43" s="296"/>
      <c r="T43" s="296"/>
    </row>
    <row r="44" spans="1:20" ht="11.25" customHeight="1">
      <c r="A44" s="619"/>
      <c r="B44" s="619"/>
      <c r="C44" s="619"/>
      <c r="D44" s="619"/>
      <c r="E44" s="619"/>
      <c r="F44" s="619"/>
      <c r="G44" s="619"/>
      <c r="H44" s="619"/>
      <c r="I44" s="619"/>
      <c r="J44" s="619"/>
      <c r="K44" s="619"/>
      <c r="L44" s="619"/>
      <c r="M44" s="619"/>
      <c r="N44" s="619"/>
      <c r="O44" s="619"/>
      <c r="P44" s="619"/>
      <c r="Q44" s="619"/>
      <c r="R44" s="619"/>
      <c r="S44" s="619"/>
      <c r="T44" s="619"/>
    </row>
    <row r="45" spans="1:20" ht="15" customHeight="1">
      <c r="A45" s="876"/>
      <c r="B45" s="877"/>
      <c r="C45" s="877"/>
      <c r="D45" s="877"/>
      <c r="E45" s="877"/>
      <c r="F45" s="877"/>
      <c r="G45" s="877"/>
      <c r="H45" s="877"/>
      <c r="I45" s="877"/>
      <c r="J45" s="877"/>
      <c r="K45" s="877"/>
      <c r="L45" s="877"/>
      <c r="M45" s="877"/>
      <c r="N45" s="877"/>
      <c r="O45" s="877"/>
      <c r="P45" s="877"/>
      <c r="Q45" s="877"/>
      <c r="R45" s="877"/>
      <c r="S45" s="877"/>
      <c r="T45" s="877"/>
    </row>
    <row r="46" ht="15.75">
      <c r="T46" s="355"/>
    </row>
  </sheetData>
  <mergeCells count="28">
    <mergeCell ref="A6:T6"/>
    <mergeCell ref="A29:T29"/>
    <mergeCell ref="A1:T1"/>
    <mergeCell ref="A3:T3"/>
    <mergeCell ref="A4:T4"/>
    <mergeCell ref="A5:T5"/>
    <mergeCell ref="A17:B17"/>
    <mergeCell ref="A18:B18"/>
    <mergeCell ref="F9:H10"/>
    <mergeCell ref="A19:B19"/>
    <mergeCell ref="A36:T36"/>
    <mergeCell ref="A45:T45"/>
    <mergeCell ref="A26:Q26"/>
    <mergeCell ref="A33:T33"/>
    <mergeCell ref="A35:T35"/>
    <mergeCell ref="A37:T37"/>
    <mergeCell ref="A39:T39"/>
    <mergeCell ref="A41:T41"/>
    <mergeCell ref="A20:B20"/>
    <mergeCell ref="A21:B21"/>
    <mergeCell ref="C9:E10"/>
    <mergeCell ref="A13:B13"/>
    <mergeCell ref="A16:B16"/>
    <mergeCell ref="A15:B15"/>
    <mergeCell ref="I9:K10"/>
    <mergeCell ref="L9:N10"/>
    <mergeCell ref="O9:Q10"/>
    <mergeCell ref="R9:T10"/>
  </mergeCells>
  <printOptions horizontalCentered="1"/>
  <pageMargins left="0.5" right="0.5" top="0.5" bottom="0.55" header="0" footer="0"/>
  <pageSetup firstPageNumber="2" useFirstPageNumber="1" fitToHeight="1" fitToWidth="1" horizontalDpi="300" verticalDpi="300" orientation="landscape" scale="69" r:id="rId3"/>
  <headerFooter alignWithMargins="0">
    <oddFooter>&amp;C&amp;"Times New Roman,Regular"Exhibit F - Crosswalk of 2007 Availability</oddFooter>
  </headerFooter>
  <legacyDrawing r:id="rId2"/>
</worksheet>
</file>

<file path=xl/worksheets/sheet7.xml><?xml version="1.0" encoding="utf-8"?>
<worksheet xmlns="http://schemas.openxmlformats.org/spreadsheetml/2006/main" xmlns:r="http://schemas.openxmlformats.org/officeDocument/2006/relationships">
  <sheetPr codeName="Sheet12">
    <pageSetUpPr fitToPage="1"/>
  </sheetPr>
  <dimension ref="A1:AH46"/>
  <sheetViews>
    <sheetView zoomScale="75" zoomScaleNormal="75" workbookViewId="0" topLeftCell="A1">
      <selection activeCell="C31" sqref="C31"/>
    </sheetView>
  </sheetViews>
  <sheetFormatPr defaultColWidth="8.88671875" defaultRowHeight="15"/>
  <cols>
    <col min="2" max="2" width="9.88671875" style="0" customWidth="1"/>
    <col min="4" max="4" width="8.77734375" style="0" customWidth="1"/>
    <col min="5" max="5" width="10.3359375" style="346" customWidth="1"/>
  </cols>
  <sheetData>
    <row r="1" spans="1:21" ht="20.25">
      <c r="A1" s="924" t="s">
        <v>308</v>
      </c>
      <c r="B1" s="925"/>
      <c r="C1" s="925"/>
      <c r="D1" s="926"/>
      <c r="E1" s="333"/>
      <c r="F1" s="333"/>
      <c r="G1" s="333"/>
      <c r="H1" s="333"/>
      <c r="I1" s="333"/>
      <c r="J1" s="333"/>
      <c r="K1" s="333"/>
      <c r="L1" s="333"/>
      <c r="M1" s="333"/>
      <c r="N1" s="333"/>
      <c r="O1" s="333"/>
      <c r="P1" s="333"/>
      <c r="Q1" s="333"/>
      <c r="R1" s="333"/>
      <c r="S1" s="333"/>
      <c r="T1" s="572"/>
      <c r="U1" s="385" t="s">
        <v>204</v>
      </c>
    </row>
    <row r="2" spans="1:21" ht="15.75">
      <c r="A2" s="333"/>
      <c r="B2" s="333"/>
      <c r="C2" s="333"/>
      <c r="D2" s="333"/>
      <c r="E2" s="333"/>
      <c r="F2" s="333"/>
      <c r="G2" s="333"/>
      <c r="H2" s="333"/>
      <c r="I2" s="333"/>
      <c r="J2" s="333"/>
      <c r="K2" s="333"/>
      <c r="L2" s="333"/>
      <c r="M2" s="333"/>
      <c r="N2" s="333"/>
      <c r="O2" s="333"/>
      <c r="P2" s="333"/>
      <c r="Q2" s="333"/>
      <c r="R2" s="333"/>
      <c r="S2" s="333"/>
      <c r="T2" s="572"/>
      <c r="U2" s="385" t="s">
        <v>204</v>
      </c>
    </row>
    <row r="3" spans="1:21" s="17" customFormat="1" ht="18.75">
      <c r="A3" s="927" t="s">
        <v>210</v>
      </c>
      <c r="B3" s="928"/>
      <c r="C3" s="928"/>
      <c r="D3" s="928"/>
      <c r="E3" s="928"/>
      <c r="F3" s="928"/>
      <c r="G3" s="928"/>
      <c r="H3" s="928"/>
      <c r="I3" s="928"/>
      <c r="J3" s="928"/>
      <c r="K3" s="928"/>
      <c r="L3" s="928"/>
      <c r="M3" s="928"/>
      <c r="N3" s="928"/>
      <c r="O3" s="928"/>
      <c r="P3" s="928"/>
      <c r="Q3" s="928"/>
      <c r="R3" s="928"/>
      <c r="S3" s="928"/>
      <c r="T3" s="928"/>
      <c r="U3" s="383" t="s">
        <v>204</v>
      </c>
    </row>
    <row r="4" spans="1:21" s="17" customFormat="1" ht="15.75">
      <c r="A4" s="897" t="str">
        <f>+'B. Summary of Requirements '!A5</f>
        <v>Law Enforcement Wireless Communications</v>
      </c>
      <c r="B4" s="929"/>
      <c r="C4" s="929"/>
      <c r="D4" s="929"/>
      <c r="E4" s="929"/>
      <c r="F4" s="929"/>
      <c r="G4" s="929"/>
      <c r="H4" s="929"/>
      <c r="I4" s="929"/>
      <c r="J4" s="929"/>
      <c r="K4" s="929"/>
      <c r="L4" s="929"/>
      <c r="M4" s="929"/>
      <c r="N4" s="929"/>
      <c r="O4" s="929"/>
      <c r="P4" s="929"/>
      <c r="Q4" s="929"/>
      <c r="R4" s="929"/>
      <c r="S4" s="929"/>
      <c r="T4" s="929"/>
      <c r="U4" s="383" t="s">
        <v>204</v>
      </c>
    </row>
    <row r="5" spans="1:21" s="17" customFormat="1" ht="15.75">
      <c r="A5" s="897" t="str">
        <f>+'B. Summary of Requirements '!A6</f>
        <v>Salaries and Expenses</v>
      </c>
      <c r="B5" s="930"/>
      <c r="C5" s="930"/>
      <c r="D5" s="930"/>
      <c r="E5" s="930"/>
      <c r="F5" s="930"/>
      <c r="G5" s="930"/>
      <c r="H5" s="930"/>
      <c r="I5" s="930"/>
      <c r="J5" s="930"/>
      <c r="K5" s="930"/>
      <c r="L5" s="930"/>
      <c r="M5" s="930"/>
      <c r="N5" s="930"/>
      <c r="O5" s="930"/>
      <c r="P5" s="930"/>
      <c r="Q5" s="930"/>
      <c r="R5" s="930"/>
      <c r="S5" s="930"/>
      <c r="T5" s="930"/>
      <c r="U5" s="383" t="s">
        <v>204</v>
      </c>
    </row>
    <row r="6" spans="1:21" s="17" customFormat="1" ht="15.75">
      <c r="A6" s="910" t="s">
        <v>153</v>
      </c>
      <c r="B6" s="911"/>
      <c r="C6" s="911"/>
      <c r="D6" s="911"/>
      <c r="E6" s="911"/>
      <c r="F6" s="911"/>
      <c r="G6" s="911"/>
      <c r="H6" s="911"/>
      <c r="I6" s="911"/>
      <c r="J6" s="911"/>
      <c r="K6" s="911"/>
      <c r="L6" s="911"/>
      <c r="M6" s="911"/>
      <c r="N6" s="911"/>
      <c r="O6" s="911"/>
      <c r="P6" s="911"/>
      <c r="Q6" s="911"/>
      <c r="R6" s="911"/>
      <c r="S6" s="911"/>
      <c r="T6" s="911"/>
      <c r="U6" s="383" t="s">
        <v>204</v>
      </c>
    </row>
    <row r="7" spans="1:21" s="17" customFormat="1" ht="15.75">
      <c r="A7" s="11"/>
      <c r="B7" s="11"/>
      <c r="C7" s="11"/>
      <c r="D7" s="11"/>
      <c r="E7" s="11"/>
      <c r="F7" s="13"/>
      <c r="G7" s="13"/>
      <c r="H7" s="13"/>
      <c r="I7" s="13"/>
      <c r="J7" s="13"/>
      <c r="K7" s="13"/>
      <c r="L7" s="13"/>
      <c r="M7" s="13"/>
      <c r="N7" s="13"/>
      <c r="O7" s="11"/>
      <c r="P7" s="11"/>
      <c r="Q7" s="11"/>
      <c r="R7" s="11"/>
      <c r="S7" s="11"/>
      <c r="T7" s="11"/>
      <c r="U7" s="383" t="s">
        <v>204</v>
      </c>
    </row>
    <row r="8" spans="1:21" s="17" customFormat="1" ht="15.75">
      <c r="A8" s="11"/>
      <c r="B8" s="11"/>
      <c r="C8" s="13"/>
      <c r="D8" s="13"/>
      <c r="E8" s="13"/>
      <c r="F8" s="13"/>
      <c r="G8" s="13"/>
      <c r="H8" s="13"/>
      <c r="I8" s="13"/>
      <c r="J8" s="13"/>
      <c r="K8" s="13"/>
      <c r="L8" s="13"/>
      <c r="M8" s="13"/>
      <c r="N8" s="13"/>
      <c r="O8" s="11"/>
      <c r="P8" s="11"/>
      <c r="Q8" s="11"/>
      <c r="R8" s="11"/>
      <c r="S8" s="13"/>
      <c r="T8" s="13"/>
      <c r="U8" s="383" t="s">
        <v>204</v>
      </c>
    </row>
    <row r="9" spans="1:21" s="401" customFormat="1" ht="16.5" customHeight="1">
      <c r="A9" s="573"/>
      <c r="B9" s="574"/>
      <c r="C9" s="912" t="s">
        <v>145</v>
      </c>
      <c r="D9" s="913"/>
      <c r="E9" s="914"/>
      <c r="F9" s="918" t="s">
        <v>172</v>
      </c>
      <c r="G9" s="919"/>
      <c r="H9" s="920"/>
      <c r="I9" s="918" t="s">
        <v>173</v>
      </c>
      <c r="J9" s="919"/>
      <c r="K9" s="920"/>
      <c r="L9" s="912" t="s">
        <v>271</v>
      </c>
      <c r="M9" s="913"/>
      <c r="N9" s="914"/>
      <c r="O9" s="912" t="s">
        <v>272</v>
      </c>
      <c r="P9" s="913"/>
      <c r="Q9" s="914"/>
      <c r="R9" s="912" t="s">
        <v>211</v>
      </c>
      <c r="S9" s="913"/>
      <c r="T9" s="914"/>
      <c r="U9" s="400" t="s">
        <v>204</v>
      </c>
    </row>
    <row r="10" spans="1:21" s="401" customFormat="1" ht="15.75">
      <c r="A10" s="575"/>
      <c r="B10" s="576"/>
      <c r="C10" s="915"/>
      <c r="D10" s="916"/>
      <c r="E10" s="917"/>
      <c r="F10" s="921"/>
      <c r="G10" s="922"/>
      <c r="H10" s="923"/>
      <c r="I10" s="921"/>
      <c r="J10" s="922"/>
      <c r="K10" s="923"/>
      <c r="L10" s="915"/>
      <c r="M10" s="916"/>
      <c r="N10" s="917"/>
      <c r="O10" s="915"/>
      <c r="P10" s="916"/>
      <c r="Q10" s="917"/>
      <c r="R10" s="915"/>
      <c r="S10" s="916"/>
      <c r="T10" s="917"/>
      <c r="U10" s="400" t="s">
        <v>204</v>
      </c>
    </row>
    <row r="11" spans="1:21" s="401" customFormat="1" ht="15" customHeight="1">
      <c r="A11" s="575"/>
      <c r="C11" s="575"/>
      <c r="F11" s="575"/>
      <c r="I11" s="575"/>
      <c r="L11" s="575"/>
      <c r="O11" s="575"/>
      <c r="R11" s="575"/>
      <c r="T11" s="323"/>
      <c r="U11" s="400" t="s">
        <v>204</v>
      </c>
    </row>
    <row r="12" spans="1:21" s="401" customFormat="1" ht="16.5" thickBot="1">
      <c r="A12" s="577" t="s">
        <v>40</v>
      </c>
      <c r="B12" s="578"/>
      <c r="C12" s="579" t="s">
        <v>183</v>
      </c>
      <c r="D12" s="580" t="s">
        <v>44</v>
      </c>
      <c r="E12" s="580" t="s">
        <v>185</v>
      </c>
      <c r="F12" s="579" t="s">
        <v>183</v>
      </c>
      <c r="G12" s="580" t="s">
        <v>44</v>
      </c>
      <c r="H12" s="580" t="s">
        <v>185</v>
      </c>
      <c r="I12" s="579" t="s">
        <v>183</v>
      </c>
      <c r="J12" s="580" t="s">
        <v>44</v>
      </c>
      <c r="K12" s="580" t="s">
        <v>185</v>
      </c>
      <c r="L12" s="579" t="s">
        <v>183</v>
      </c>
      <c r="M12" s="580" t="s">
        <v>44</v>
      </c>
      <c r="N12" s="580" t="s">
        <v>185</v>
      </c>
      <c r="O12" s="579" t="s">
        <v>183</v>
      </c>
      <c r="P12" s="580" t="s">
        <v>44</v>
      </c>
      <c r="Q12" s="580" t="s">
        <v>185</v>
      </c>
      <c r="R12" s="579" t="s">
        <v>183</v>
      </c>
      <c r="S12" s="580" t="s">
        <v>44</v>
      </c>
      <c r="T12" s="138" t="s">
        <v>185</v>
      </c>
      <c r="U12" s="400" t="s">
        <v>204</v>
      </c>
    </row>
    <row r="13" spans="1:21" s="17" customFormat="1" ht="15.75">
      <c r="A13" s="906" t="s">
        <v>208</v>
      </c>
      <c r="B13" s="907"/>
      <c r="C13" s="129">
        <v>19</v>
      </c>
      <c r="D13" s="130">
        <v>19</v>
      </c>
      <c r="E13" s="130">
        <v>74260</v>
      </c>
      <c r="F13" s="129"/>
      <c r="G13" s="130"/>
      <c r="H13" s="130"/>
      <c r="I13" s="129"/>
      <c r="J13" s="130"/>
      <c r="K13" s="130"/>
      <c r="L13" s="129"/>
      <c r="M13" s="130"/>
      <c r="N13" s="130">
        <v>6033</v>
      </c>
      <c r="O13" s="129"/>
      <c r="P13" s="130"/>
      <c r="Q13" s="130">
        <v>6368</v>
      </c>
      <c r="R13" s="129">
        <f>C13+F13+I13+L13+O13</f>
        <v>19</v>
      </c>
      <c r="S13" s="130">
        <f>D13+G13+J13+M13+P13</f>
        <v>19</v>
      </c>
      <c r="T13" s="581">
        <f>E13+H13+K13+N13+Q13</f>
        <v>86661</v>
      </c>
      <c r="U13" s="383" t="s">
        <v>204</v>
      </c>
    </row>
    <row r="14" spans="1:21" s="17" customFormat="1" ht="18" customHeight="1">
      <c r="A14" s="582"/>
      <c r="B14" s="11" t="s">
        <v>184</v>
      </c>
      <c r="C14" s="128"/>
      <c r="D14" s="9"/>
      <c r="E14" s="9"/>
      <c r="F14" s="128"/>
      <c r="G14" s="9"/>
      <c r="H14" s="9"/>
      <c r="I14" s="128"/>
      <c r="J14" s="9"/>
      <c r="K14" s="9"/>
      <c r="L14" s="128"/>
      <c r="M14" s="9"/>
      <c r="N14" s="9"/>
      <c r="O14" s="128"/>
      <c r="P14" s="9"/>
      <c r="Q14" s="9"/>
      <c r="R14" s="128"/>
      <c r="S14" s="9"/>
      <c r="T14" s="583"/>
      <c r="U14" s="383" t="s">
        <v>204</v>
      </c>
    </row>
    <row r="15" spans="1:21" s="401" customFormat="1" ht="15.75">
      <c r="A15" s="908" t="s">
        <v>196</v>
      </c>
      <c r="B15" s="909"/>
      <c r="C15" s="584">
        <f aca="true" t="shared" si="0" ref="C15:T15">SUM(C13:C13)</f>
        <v>19</v>
      </c>
      <c r="D15" s="585">
        <f t="shared" si="0"/>
        <v>19</v>
      </c>
      <c r="E15" s="585">
        <f t="shared" si="0"/>
        <v>74260</v>
      </c>
      <c r="F15" s="584">
        <f t="shared" si="0"/>
        <v>0</v>
      </c>
      <c r="G15" s="585">
        <f t="shared" si="0"/>
        <v>0</v>
      </c>
      <c r="H15" s="646">
        <f t="shared" si="0"/>
        <v>0</v>
      </c>
      <c r="I15" s="584">
        <f t="shared" si="0"/>
        <v>0</v>
      </c>
      <c r="J15" s="585">
        <f t="shared" si="0"/>
        <v>0</v>
      </c>
      <c r="K15" s="585">
        <f t="shared" si="0"/>
        <v>0</v>
      </c>
      <c r="L15" s="584">
        <f t="shared" si="0"/>
        <v>0</v>
      </c>
      <c r="M15" s="585">
        <f t="shared" si="0"/>
        <v>0</v>
      </c>
      <c r="N15" s="585">
        <f t="shared" si="0"/>
        <v>6033</v>
      </c>
      <c r="O15" s="584">
        <f t="shared" si="0"/>
        <v>0</v>
      </c>
      <c r="P15" s="585">
        <f t="shared" si="0"/>
        <v>0</v>
      </c>
      <c r="Q15" s="585">
        <f t="shared" si="0"/>
        <v>6368</v>
      </c>
      <c r="R15" s="584">
        <f t="shared" si="0"/>
        <v>19</v>
      </c>
      <c r="S15" s="585">
        <f t="shared" si="0"/>
        <v>19</v>
      </c>
      <c r="T15" s="151">
        <f t="shared" si="0"/>
        <v>86661</v>
      </c>
      <c r="U15" s="400" t="s">
        <v>204</v>
      </c>
    </row>
    <row r="16" spans="1:34" s="17" customFormat="1" ht="15.75">
      <c r="A16" s="904" t="s">
        <v>161</v>
      </c>
      <c r="B16" s="905"/>
      <c r="C16" s="586"/>
      <c r="D16" s="587"/>
      <c r="E16" s="587"/>
      <c r="F16" s="586"/>
      <c r="G16" s="587"/>
      <c r="H16" s="587"/>
      <c r="I16" s="586"/>
      <c r="J16" s="587"/>
      <c r="K16" s="587"/>
      <c r="L16" s="586"/>
      <c r="M16" s="587"/>
      <c r="N16" s="587"/>
      <c r="O16" s="586"/>
      <c r="P16" s="587"/>
      <c r="Q16" s="587"/>
      <c r="R16" s="586"/>
      <c r="S16" s="587">
        <f>D16+G16+J16+M16+P16</f>
        <v>0</v>
      </c>
      <c r="T16" s="588"/>
      <c r="U16" s="383" t="s">
        <v>204</v>
      </c>
      <c r="V16" s="21"/>
      <c r="W16" s="21"/>
      <c r="X16" s="21"/>
      <c r="Y16" s="21"/>
      <c r="Z16" s="21"/>
      <c r="AA16" s="21"/>
      <c r="AB16" s="21"/>
      <c r="AC16" s="21"/>
      <c r="AD16" s="21"/>
      <c r="AE16" s="21"/>
      <c r="AF16" s="21"/>
      <c r="AG16" s="21"/>
      <c r="AH16" s="21"/>
    </row>
    <row r="17" spans="1:21" s="17" customFormat="1" ht="15.75">
      <c r="A17" s="904" t="s">
        <v>160</v>
      </c>
      <c r="B17" s="905"/>
      <c r="C17" s="567"/>
      <c r="D17" s="589">
        <f>SUM(D15:D16)</f>
        <v>19</v>
      </c>
      <c r="E17" s="589"/>
      <c r="F17" s="567"/>
      <c r="G17" s="589">
        <f>+G15+G16</f>
        <v>0</v>
      </c>
      <c r="H17" s="589"/>
      <c r="I17" s="567"/>
      <c r="J17" s="589">
        <f>+J15+J16</f>
        <v>0</v>
      </c>
      <c r="K17" s="589"/>
      <c r="L17" s="567"/>
      <c r="M17" s="589">
        <f>+M15+M16</f>
        <v>0</v>
      </c>
      <c r="N17" s="589"/>
      <c r="O17" s="567"/>
      <c r="P17" s="589">
        <f>+P15+P16</f>
        <v>0</v>
      </c>
      <c r="Q17" s="589"/>
      <c r="R17" s="567"/>
      <c r="S17" s="589">
        <f>SUM(S15:S16)</f>
        <v>19</v>
      </c>
      <c r="T17" s="590"/>
      <c r="U17" s="383" t="s">
        <v>204</v>
      </c>
    </row>
    <row r="18" spans="1:21" s="17" customFormat="1" ht="15.75">
      <c r="A18" s="898" t="s">
        <v>162</v>
      </c>
      <c r="B18" s="899"/>
      <c r="C18" s="129"/>
      <c r="D18" s="130"/>
      <c r="E18" s="130"/>
      <c r="F18" s="129"/>
      <c r="G18" s="130"/>
      <c r="H18" s="130"/>
      <c r="I18" s="129"/>
      <c r="J18" s="130"/>
      <c r="K18" s="130"/>
      <c r="L18" s="129"/>
      <c r="M18" s="130"/>
      <c r="N18" s="130"/>
      <c r="O18" s="129"/>
      <c r="P18" s="130"/>
      <c r="Q18" s="130"/>
      <c r="R18" s="129"/>
      <c r="S18" s="130"/>
      <c r="T18" s="581"/>
      <c r="U18" s="383" t="s">
        <v>204</v>
      </c>
    </row>
    <row r="19" spans="1:21" s="17" customFormat="1" ht="15.75">
      <c r="A19" s="900" t="s">
        <v>53</v>
      </c>
      <c r="B19" s="901"/>
      <c r="C19" s="129"/>
      <c r="D19" s="130"/>
      <c r="E19" s="130"/>
      <c r="F19" s="129"/>
      <c r="G19" s="130"/>
      <c r="H19" s="130"/>
      <c r="I19" s="129"/>
      <c r="J19" s="130"/>
      <c r="K19" s="130"/>
      <c r="L19" s="129"/>
      <c r="M19" s="130"/>
      <c r="N19" s="130"/>
      <c r="O19" s="129"/>
      <c r="P19" s="130"/>
      <c r="Q19" s="130"/>
      <c r="R19" s="129"/>
      <c r="S19" s="130">
        <f>D19+G19+J19+M19+P19</f>
        <v>0</v>
      </c>
      <c r="T19" s="581"/>
      <c r="U19" s="383" t="s">
        <v>204</v>
      </c>
    </row>
    <row r="20" spans="1:21" s="17" customFormat="1" ht="15.75">
      <c r="A20" s="902" t="s">
        <v>113</v>
      </c>
      <c r="B20" s="903"/>
      <c r="C20" s="586"/>
      <c r="D20" s="587"/>
      <c r="E20" s="587"/>
      <c r="F20" s="586"/>
      <c r="G20" s="587"/>
      <c r="H20" s="587"/>
      <c r="I20" s="586"/>
      <c r="J20" s="587"/>
      <c r="K20" s="587"/>
      <c r="L20" s="586"/>
      <c r="M20" s="587"/>
      <c r="N20" s="587"/>
      <c r="O20" s="586"/>
      <c r="P20" s="587"/>
      <c r="Q20" s="587"/>
      <c r="R20" s="586"/>
      <c r="S20" s="587">
        <f>D20+G20+J20+M20+P20</f>
        <v>0</v>
      </c>
      <c r="T20" s="588"/>
      <c r="U20" s="383" t="s">
        <v>204</v>
      </c>
    </row>
    <row r="21" spans="1:21" s="17" customFormat="1" ht="15.75">
      <c r="A21" s="904" t="s">
        <v>163</v>
      </c>
      <c r="B21" s="905"/>
      <c r="C21" s="586"/>
      <c r="D21" s="587">
        <f>D20+D19+D17</f>
        <v>19</v>
      </c>
      <c r="E21" s="587"/>
      <c r="F21" s="586"/>
      <c r="G21" s="587">
        <f>G20+G19+G17</f>
        <v>0</v>
      </c>
      <c r="H21" s="587"/>
      <c r="I21" s="586"/>
      <c r="J21" s="587">
        <f>J20+J19+J17</f>
        <v>0</v>
      </c>
      <c r="K21" s="587"/>
      <c r="L21" s="586"/>
      <c r="M21" s="587">
        <f>M20+M19+M17</f>
        <v>0</v>
      </c>
      <c r="N21" s="587"/>
      <c r="O21" s="586"/>
      <c r="P21" s="587">
        <f>P20+P19+P17</f>
        <v>0</v>
      </c>
      <c r="Q21" s="587"/>
      <c r="R21" s="586"/>
      <c r="S21" s="587">
        <f>S20+S19+S17</f>
        <v>19</v>
      </c>
      <c r="T21" s="588"/>
      <c r="U21" s="383" t="s">
        <v>204</v>
      </c>
    </row>
    <row r="22" spans="1:21" s="17" customFormat="1" ht="15.75">
      <c r="A22" s="11"/>
      <c r="B22" s="11"/>
      <c r="C22" s="11"/>
      <c r="D22" s="11"/>
      <c r="E22" s="11"/>
      <c r="F22" s="11"/>
      <c r="G22" s="11"/>
      <c r="H22" s="11"/>
      <c r="I22" s="11"/>
      <c r="J22" s="11"/>
      <c r="K22" s="11"/>
      <c r="L22" s="11"/>
      <c r="M22" s="11"/>
      <c r="N22" s="11"/>
      <c r="O22" s="11"/>
      <c r="P22" s="11"/>
      <c r="Q22" s="11"/>
      <c r="R22" s="11"/>
      <c r="S22" s="11"/>
      <c r="T22" s="11"/>
      <c r="U22" s="383" t="s">
        <v>204</v>
      </c>
    </row>
    <row r="23" spans="1:21" s="17" customFormat="1" ht="15.75">
      <c r="A23" s="11"/>
      <c r="B23" s="11"/>
      <c r="C23" s="11"/>
      <c r="D23" s="11"/>
      <c r="E23" s="11"/>
      <c r="F23" s="11"/>
      <c r="G23" s="11"/>
      <c r="H23" s="11"/>
      <c r="I23" s="11"/>
      <c r="J23" s="11"/>
      <c r="K23" s="11"/>
      <c r="L23" s="11"/>
      <c r="M23" s="11"/>
      <c r="N23" s="11"/>
      <c r="O23" s="11"/>
      <c r="P23" s="11"/>
      <c r="Q23" s="11"/>
      <c r="R23" s="11"/>
      <c r="S23" s="11"/>
      <c r="T23" s="11"/>
      <c r="U23" s="383" t="s">
        <v>204</v>
      </c>
    </row>
    <row r="24" spans="1:21" s="17" customFormat="1" ht="15.75">
      <c r="A24" s="11"/>
      <c r="B24" s="11"/>
      <c r="C24" s="11"/>
      <c r="D24" s="11"/>
      <c r="E24" s="11"/>
      <c r="F24" s="11"/>
      <c r="G24" s="11"/>
      <c r="H24" s="11"/>
      <c r="I24" s="11"/>
      <c r="J24" s="11"/>
      <c r="K24" s="11"/>
      <c r="L24" s="11"/>
      <c r="M24" s="11"/>
      <c r="N24" s="11"/>
      <c r="O24" s="11"/>
      <c r="P24" s="11"/>
      <c r="Q24" s="11"/>
      <c r="R24" s="11"/>
      <c r="S24" s="11"/>
      <c r="T24" s="11"/>
      <c r="U24" s="383" t="s">
        <v>204</v>
      </c>
    </row>
    <row r="25" spans="1:21" s="17" customFormat="1" ht="15.75">
      <c r="A25" s="11"/>
      <c r="B25" s="11"/>
      <c r="C25" s="11"/>
      <c r="D25" s="11"/>
      <c r="E25" s="11"/>
      <c r="F25" s="11"/>
      <c r="G25" s="11"/>
      <c r="H25" s="11"/>
      <c r="I25" s="11"/>
      <c r="J25" s="11"/>
      <c r="K25" s="11"/>
      <c r="L25" s="11"/>
      <c r="M25" s="11"/>
      <c r="N25" s="11"/>
      <c r="O25" s="11"/>
      <c r="P25" s="11"/>
      <c r="Q25" s="11"/>
      <c r="R25" s="11"/>
      <c r="S25" s="11"/>
      <c r="T25" s="11"/>
      <c r="U25" s="383" t="s">
        <v>204</v>
      </c>
    </row>
    <row r="26" spans="1:21" s="17" customFormat="1" ht="39.75" customHeight="1">
      <c r="A26" s="878" t="s">
        <v>317</v>
      </c>
      <c r="B26" s="896"/>
      <c r="C26" s="896"/>
      <c r="D26" s="896"/>
      <c r="E26" s="896"/>
      <c r="F26" s="896"/>
      <c r="G26" s="896"/>
      <c r="H26" s="896"/>
      <c r="I26" s="896"/>
      <c r="J26" s="896"/>
      <c r="K26" s="896"/>
      <c r="L26" s="896"/>
      <c r="M26" s="896"/>
      <c r="N26" s="896"/>
      <c r="O26" s="896"/>
      <c r="P26" s="896"/>
      <c r="Q26" s="896"/>
      <c r="R26" s="11"/>
      <c r="S26" s="11"/>
      <c r="T26" s="11"/>
      <c r="U26" s="383" t="s">
        <v>204</v>
      </c>
    </row>
    <row r="27" spans="1:21" s="17" customFormat="1" ht="14.25" customHeight="1">
      <c r="A27" s="100"/>
      <c r="B27" s="100"/>
      <c r="C27" s="100"/>
      <c r="D27" s="100"/>
      <c r="E27" s="100"/>
      <c r="F27" s="100"/>
      <c r="G27" s="100"/>
      <c r="H27" s="100"/>
      <c r="I27" s="100"/>
      <c r="J27" s="100"/>
      <c r="K27" s="100"/>
      <c r="L27" s="100"/>
      <c r="M27" s="100"/>
      <c r="N27" s="100"/>
      <c r="O27" s="100"/>
      <c r="P27" s="100"/>
      <c r="Q27" s="100"/>
      <c r="R27" s="11"/>
      <c r="S27" s="11"/>
      <c r="T27" s="11"/>
      <c r="U27" s="383" t="s">
        <v>204</v>
      </c>
    </row>
    <row r="28" spans="1:21" s="17" customFormat="1" ht="15.75">
      <c r="A28" s="11" t="s">
        <v>319</v>
      </c>
      <c r="B28" s="11"/>
      <c r="C28" s="11"/>
      <c r="D28" s="11"/>
      <c r="E28" s="11"/>
      <c r="F28" s="11"/>
      <c r="G28" s="11"/>
      <c r="H28" s="11"/>
      <c r="I28" s="11"/>
      <c r="J28" s="11"/>
      <c r="K28" s="11"/>
      <c r="L28" s="11"/>
      <c r="M28" s="11"/>
      <c r="N28" s="11"/>
      <c r="O28" s="11"/>
      <c r="P28" s="11"/>
      <c r="Q28" s="11"/>
      <c r="R28" s="11"/>
      <c r="S28" s="11"/>
      <c r="T28" s="11"/>
      <c r="U28" s="383" t="s">
        <v>273</v>
      </c>
    </row>
    <row r="29" spans="1:21" s="17" customFormat="1" ht="15.75">
      <c r="A29" s="897"/>
      <c r="B29" s="897"/>
      <c r="C29" s="897"/>
      <c r="D29" s="897"/>
      <c r="E29" s="897"/>
      <c r="F29" s="897"/>
      <c r="G29" s="897"/>
      <c r="H29" s="897"/>
      <c r="I29" s="897"/>
      <c r="J29" s="897"/>
      <c r="K29" s="897"/>
      <c r="L29" s="897"/>
      <c r="M29" s="897"/>
      <c r="N29" s="897"/>
      <c r="O29" s="897"/>
      <c r="P29" s="897"/>
      <c r="Q29" s="897"/>
      <c r="R29" s="897"/>
      <c r="S29" s="897"/>
      <c r="T29" s="897"/>
      <c r="U29" s="383"/>
    </row>
    <row r="30" spans="1:21" s="17" customFormat="1" ht="15.75">
      <c r="A30" s="11"/>
      <c r="B30" s="11"/>
      <c r="C30" s="11"/>
      <c r="D30" s="11"/>
      <c r="E30" s="11"/>
      <c r="F30" s="11"/>
      <c r="G30" s="11"/>
      <c r="H30" s="11"/>
      <c r="I30" s="11"/>
      <c r="J30" s="11"/>
      <c r="K30" s="11"/>
      <c r="L30" s="11"/>
      <c r="M30" s="11"/>
      <c r="N30" s="11"/>
      <c r="O30" s="11"/>
      <c r="P30" s="11"/>
      <c r="Q30" s="11"/>
      <c r="R30" s="11"/>
      <c r="S30" s="11"/>
      <c r="T30" s="11"/>
      <c r="U30" s="384"/>
    </row>
    <row r="31" spans="1:21" s="17" customFormat="1" ht="15.75">
      <c r="A31" s="402"/>
      <c r="B31" s="402"/>
      <c r="C31" s="402"/>
      <c r="D31" s="402"/>
      <c r="E31" s="402"/>
      <c r="F31" s="402"/>
      <c r="G31" s="402"/>
      <c r="H31" s="402"/>
      <c r="I31" s="402"/>
      <c r="J31" s="402"/>
      <c r="K31" s="402"/>
      <c r="L31" s="10"/>
      <c r="M31" s="10"/>
      <c r="N31" s="10"/>
      <c r="O31" s="10"/>
      <c r="P31" s="10"/>
      <c r="Q31" s="10"/>
      <c r="R31" s="10"/>
      <c r="S31" s="10"/>
      <c r="T31" s="10"/>
      <c r="U31" s="384"/>
    </row>
    <row r="32" spans="1:21" s="17" customFormat="1" ht="15.75">
      <c r="A32" s="402"/>
      <c r="B32" s="402"/>
      <c r="C32" s="402"/>
      <c r="D32" s="402"/>
      <c r="E32" s="402"/>
      <c r="F32" s="402"/>
      <c r="G32" s="402"/>
      <c r="H32" s="402"/>
      <c r="I32" s="402"/>
      <c r="J32" s="402"/>
      <c r="K32" s="402"/>
      <c r="L32" s="10"/>
      <c r="M32" s="10"/>
      <c r="N32" s="10"/>
      <c r="O32" s="10"/>
      <c r="P32" s="10"/>
      <c r="Q32" s="10"/>
      <c r="R32" s="10"/>
      <c r="S32" s="10"/>
      <c r="T32" s="10"/>
      <c r="U32" s="384"/>
    </row>
    <row r="33" spans="1:21" s="17" customFormat="1" ht="15.75">
      <c r="A33" s="893"/>
      <c r="B33" s="894"/>
      <c r="C33" s="894"/>
      <c r="D33" s="894"/>
      <c r="E33" s="894"/>
      <c r="F33" s="894"/>
      <c r="G33" s="894"/>
      <c r="H33" s="894"/>
      <c r="I33" s="894"/>
      <c r="J33" s="894"/>
      <c r="K33" s="894"/>
      <c r="L33" s="894"/>
      <c r="M33" s="894"/>
      <c r="N33" s="894"/>
      <c r="O33" s="894"/>
      <c r="P33" s="894"/>
      <c r="Q33" s="894"/>
      <c r="R33" s="894"/>
      <c r="S33" s="894"/>
      <c r="T33" s="894"/>
      <c r="U33" s="384"/>
    </row>
    <row r="34" spans="1:21" s="17" customFormat="1" ht="15.75">
      <c r="A34" s="622"/>
      <c r="B34" s="623"/>
      <c r="C34" s="623"/>
      <c r="D34" s="623"/>
      <c r="E34" s="623"/>
      <c r="F34" s="623"/>
      <c r="G34" s="623"/>
      <c r="H34" s="623"/>
      <c r="I34" s="623"/>
      <c r="J34" s="623"/>
      <c r="K34" s="623"/>
      <c r="L34" s="623"/>
      <c r="M34" s="623"/>
      <c r="N34" s="623"/>
      <c r="O34" s="623"/>
      <c r="P34" s="623"/>
      <c r="Q34" s="623"/>
      <c r="R34" s="623"/>
      <c r="S34" s="623"/>
      <c r="T34" s="623"/>
      <c r="U34" s="384"/>
    </row>
    <row r="35" spans="1:21" s="17" customFormat="1" ht="15.75">
      <c r="A35" s="895"/>
      <c r="B35" s="892"/>
      <c r="C35" s="892"/>
      <c r="D35" s="892"/>
      <c r="E35" s="892"/>
      <c r="F35" s="892"/>
      <c r="G35" s="892"/>
      <c r="H35" s="892"/>
      <c r="I35" s="892"/>
      <c r="J35" s="892"/>
      <c r="K35" s="892"/>
      <c r="L35" s="892"/>
      <c r="M35" s="892"/>
      <c r="N35" s="892"/>
      <c r="O35" s="892"/>
      <c r="P35" s="892"/>
      <c r="Q35" s="892"/>
      <c r="R35" s="892"/>
      <c r="S35" s="892"/>
      <c r="T35" s="892"/>
      <c r="U35" s="384"/>
    </row>
    <row r="36" spans="1:21" s="17" customFormat="1" ht="23.25" customHeight="1">
      <c r="A36" s="895"/>
      <c r="B36" s="892"/>
      <c r="C36" s="892"/>
      <c r="D36" s="892"/>
      <c r="E36" s="892"/>
      <c r="F36" s="892"/>
      <c r="G36" s="892"/>
      <c r="H36" s="892"/>
      <c r="I36" s="892"/>
      <c r="J36" s="892"/>
      <c r="K36" s="892"/>
      <c r="L36" s="892"/>
      <c r="M36" s="892"/>
      <c r="N36" s="892"/>
      <c r="O36" s="892"/>
      <c r="P36" s="892"/>
      <c r="Q36" s="892"/>
      <c r="R36" s="892"/>
      <c r="S36" s="892"/>
      <c r="T36" s="892"/>
      <c r="U36" s="384"/>
    </row>
    <row r="37" spans="1:21" s="17" customFormat="1" ht="9.75" customHeight="1">
      <c r="A37" s="402"/>
      <c r="B37" s="402"/>
      <c r="C37" s="402"/>
      <c r="D37" s="402"/>
      <c r="E37" s="402"/>
      <c r="F37" s="402"/>
      <c r="G37" s="402"/>
      <c r="H37" s="402"/>
      <c r="I37" s="402"/>
      <c r="J37" s="402"/>
      <c r="K37" s="402"/>
      <c r="L37" s="402"/>
      <c r="M37" s="402"/>
      <c r="N37" s="402"/>
      <c r="O37" s="402"/>
      <c r="P37" s="402"/>
      <c r="Q37" s="402"/>
      <c r="R37" s="402"/>
      <c r="S37" s="402"/>
      <c r="T37" s="402"/>
      <c r="U37" s="384"/>
    </row>
    <row r="38" spans="1:21" s="17" customFormat="1" ht="15.75">
      <c r="A38" s="895"/>
      <c r="B38" s="894"/>
      <c r="C38" s="894"/>
      <c r="D38" s="894"/>
      <c r="E38" s="894"/>
      <c r="F38" s="894"/>
      <c r="G38" s="894"/>
      <c r="H38" s="894"/>
      <c r="I38" s="894"/>
      <c r="J38" s="894"/>
      <c r="K38" s="894"/>
      <c r="L38" s="894"/>
      <c r="M38" s="894"/>
      <c r="N38" s="894"/>
      <c r="O38" s="894"/>
      <c r="P38" s="894"/>
      <c r="Q38" s="894"/>
      <c r="R38" s="894"/>
      <c r="S38" s="894"/>
      <c r="T38" s="894"/>
      <c r="U38" s="384"/>
    </row>
    <row r="39" spans="1:21" s="17" customFormat="1" ht="11.25" customHeight="1">
      <c r="A39" s="402"/>
      <c r="B39" s="402"/>
      <c r="C39" s="402"/>
      <c r="D39" s="402"/>
      <c r="E39" s="402"/>
      <c r="F39" s="402"/>
      <c r="G39" s="402"/>
      <c r="H39" s="402"/>
      <c r="I39" s="402"/>
      <c r="J39" s="402"/>
      <c r="K39" s="402"/>
      <c r="L39" s="402"/>
      <c r="M39" s="402"/>
      <c r="N39" s="402"/>
      <c r="O39" s="402"/>
      <c r="P39" s="402"/>
      <c r="Q39" s="402"/>
      <c r="R39" s="402"/>
      <c r="S39" s="402"/>
      <c r="T39" s="402"/>
      <c r="U39" s="384"/>
    </row>
    <row r="40" spans="1:21" s="17" customFormat="1" ht="15.75">
      <c r="A40" s="891"/>
      <c r="B40" s="892"/>
      <c r="C40" s="892"/>
      <c r="D40" s="892"/>
      <c r="E40" s="892"/>
      <c r="F40" s="892"/>
      <c r="G40" s="892"/>
      <c r="H40" s="892"/>
      <c r="I40" s="892"/>
      <c r="J40" s="892"/>
      <c r="K40" s="892"/>
      <c r="L40" s="892"/>
      <c r="M40" s="892"/>
      <c r="N40" s="892"/>
      <c r="O40" s="892"/>
      <c r="P40" s="892"/>
      <c r="Q40" s="892"/>
      <c r="R40" s="892"/>
      <c r="S40" s="892"/>
      <c r="T40" s="892"/>
      <c r="U40" s="384"/>
    </row>
    <row r="41" spans="1:21" s="17" customFormat="1" ht="7.5" customHeight="1">
      <c r="A41" s="624"/>
      <c r="B41" s="624"/>
      <c r="C41" s="624"/>
      <c r="D41" s="624"/>
      <c r="E41" s="624"/>
      <c r="F41" s="624"/>
      <c r="G41" s="624"/>
      <c r="H41" s="624"/>
      <c r="I41" s="624"/>
      <c r="J41" s="624"/>
      <c r="K41" s="624"/>
      <c r="L41" s="624"/>
      <c r="M41" s="624"/>
      <c r="N41" s="624"/>
      <c r="O41" s="624"/>
      <c r="P41" s="624"/>
      <c r="Q41" s="624"/>
      <c r="R41" s="624"/>
      <c r="S41" s="624"/>
      <c r="T41" s="624"/>
      <c r="U41" s="384"/>
    </row>
    <row r="42" spans="1:21" s="17" customFormat="1" ht="15.75">
      <c r="A42" s="625"/>
      <c r="B42" s="625"/>
      <c r="C42" s="624"/>
      <c r="D42" s="624"/>
      <c r="E42" s="624"/>
      <c r="F42" s="624"/>
      <c r="G42" s="624"/>
      <c r="H42" s="624"/>
      <c r="I42" s="624"/>
      <c r="J42" s="624"/>
      <c r="K42" s="624"/>
      <c r="L42" s="624"/>
      <c r="M42" s="624"/>
      <c r="N42" s="624"/>
      <c r="O42" s="624"/>
      <c r="P42" s="624"/>
      <c r="Q42" s="624"/>
      <c r="R42" s="624"/>
      <c r="S42" s="624"/>
      <c r="T42" s="624"/>
      <c r="U42" s="384"/>
    </row>
    <row r="43" spans="1:21" s="17" customFormat="1" ht="11.25" customHeight="1">
      <c r="A43" s="402"/>
      <c r="B43" s="402"/>
      <c r="C43" s="402"/>
      <c r="D43" s="402"/>
      <c r="E43" s="402"/>
      <c r="F43" s="402"/>
      <c r="G43" s="402"/>
      <c r="H43" s="402"/>
      <c r="I43" s="402"/>
      <c r="J43" s="402"/>
      <c r="K43" s="402"/>
      <c r="L43" s="402"/>
      <c r="M43" s="402"/>
      <c r="N43" s="402"/>
      <c r="O43" s="402"/>
      <c r="P43" s="402"/>
      <c r="Q43" s="402"/>
      <c r="R43" s="402"/>
      <c r="S43" s="402"/>
      <c r="T43" s="402"/>
      <c r="U43" s="384"/>
    </row>
    <row r="44" spans="1:21" s="17" customFormat="1" ht="15" customHeight="1">
      <c r="A44" s="891"/>
      <c r="B44" s="892"/>
      <c r="C44" s="892"/>
      <c r="D44" s="892"/>
      <c r="E44" s="892"/>
      <c r="F44" s="892"/>
      <c r="G44" s="892"/>
      <c r="H44" s="892"/>
      <c r="I44" s="892"/>
      <c r="J44" s="892"/>
      <c r="K44" s="892"/>
      <c r="L44" s="892"/>
      <c r="M44" s="892"/>
      <c r="N44" s="892"/>
      <c r="O44" s="892"/>
      <c r="P44" s="892"/>
      <c r="Q44" s="892"/>
      <c r="R44" s="892"/>
      <c r="S44" s="892"/>
      <c r="T44" s="892"/>
      <c r="U44" s="384"/>
    </row>
    <row r="45" spans="1:21" s="17" customFormat="1" ht="15.75">
      <c r="A45" s="11"/>
      <c r="B45" s="11"/>
      <c r="C45" s="11"/>
      <c r="D45" s="11"/>
      <c r="E45" s="11"/>
      <c r="F45" s="11"/>
      <c r="G45" s="11"/>
      <c r="H45" s="11"/>
      <c r="I45" s="11"/>
      <c r="J45" s="11"/>
      <c r="K45" s="11"/>
      <c r="L45" s="11"/>
      <c r="M45" s="11"/>
      <c r="N45" s="11"/>
      <c r="O45" s="11"/>
      <c r="P45" s="11"/>
      <c r="Q45" s="11"/>
      <c r="R45" s="11"/>
      <c r="S45" s="11"/>
      <c r="T45" s="358"/>
      <c r="U45" s="384"/>
    </row>
    <row r="46" s="17" customFormat="1" ht="15.75">
      <c r="U46" s="384"/>
    </row>
  </sheetData>
  <mergeCells count="27">
    <mergeCell ref="A1:D1"/>
    <mergeCell ref="A3:T3"/>
    <mergeCell ref="A4:T4"/>
    <mergeCell ref="A5:T5"/>
    <mergeCell ref="A6:T6"/>
    <mergeCell ref="C9:E10"/>
    <mergeCell ref="F9:H10"/>
    <mergeCell ref="I9:K10"/>
    <mergeCell ref="L9:N10"/>
    <mergeCell ref="O9:Q10"/>
    <mergeCell ref="R9:T10"/>
    <mergeCell ref="A13:B13"/>
    <mergeCell ref="A15:B15"/>
    <mergeCell ref="A16:B16"/>
    <mergeCell ref="A17:B17"/>
    <mergeCell ref="A18:B18"/>
    <mergeCell ref="A19:B19"/>
    <mergeCell ref="A20:B20"/>
    <mergeCell ref="A21:B21"/>
    <mergeCell ref="A26:Q26"/>
    <mergeCell ref="A29:T29"/>
    <mergeCell ref="A38:T38"/>
    <mergeCell ref="A40:T40"/>
    <mergeCell ref="A44:T44"/>
    <mergeCell ref="A33:T33"/>
    <mergeCell ref="A35:T35"/>
    <mergeCell ref="A36:T36"/>
  </mergeCells>
  <printOptions horizontalCentered="1"/>
  <pageMargins left="0.75" right="0.75" top="1" bottom="1" header="0.5" footer="0.5"/>
  <pageSetup fitToHeight="1" fitToWidth="1" horizontalDpi="600" verticalDpi="600" orientation="landscape" scale="56" r:id="rId1"/>
  <headerFooter alignWithMargins="0">
    <oddFooter>&amp;C&amp;"Times New Roman,Regular"Exhibit G:  Crosswalk of 2008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G32"/>
  <sheetViews>
    <sheetView showGridLines="0" showOutlineSymbols="0" zoomScale="75" zoomScaleNormal="75" workbookViewId="0" topLeftCell="A1">
      <selection activeCell="G31" sqref="G31"/>
    </sheetView>
  </sheetViews>
  <sheetFormatPr defaultColWidth="8.88671875" defaultRowHeight="15"/>
  <cols>
    <col min="1" max="1" width="4.4453125" style="42" customWidth="1"/>
    <col min="2" max="2" width="29.21484375" style="42" customWidth="1"/>
    <col min="3" max="3" width="24.21484375" style="42" customWidth="1"/>
    <col min="4" max="5" width="5.6640625" style="42" customWidth="1"/>
    <col min="6" max="6" width="7.6640625" style="42" customWidth="1"/>
    <col min="7" max="8" width="5.6640625" style="42" customWidth="1"/>
    <col min="9" max="9" width="7.6640625" style="42" customWidth="1"/>
    <col min="10" max="11" width="5.6640625" style="42" customWidth="1"/>
    <col min="12" max="12" width="7.6640625" style="42" customWidth="1"/>
    <col min="13" max="14" width="5.6640625" style="42" customWidth="1"/>
    <col min="15" max="15" width="7.6640625" style="42" customWidth="1"/>
    <col min="16" max="16" width="1.2265625" style="375" customWidth="1"/>
    <col min="17" max="17" width="27.5546875" style="42" customWidth="1"/>
    <col min="18" max="21" width="7.6640625" style="42" customWidth="1"/>
    <col min="22" max="22" width="3.6640625" style="42" customWidth="1"/>
    <col min="23" max="25" width="7.6640625" style="42" customWidth="1"/>
    <col min="26" max="26" width="3.6640625" style="42" customWidth="1"/>
    <col min="27" max="29" width="7.6640625" style="42" customWidth="1"/>
    <col min="30" max="30" width="3.6640625" style="42" customWidth="1"/>
    <col min="31" max="33" width="7.6640625" style="42" customWidth="1"/>
    <col min="34" max="16384" width="9.6640625" style="42" customWidth="1"/>
  </cols>
  <sheetData>
    <row r="1" spans="1:22" ht="20.25">
      <c r="A1" s="774" t="s">
        <v>282</v>
      </c>
      <c r="B1" s="938"/>
      <c r="C1" s="938"/>
      <c r="D1" s="938"/>
      <c r="E1" s="938"/>
      <c r="F1" s="938"/>
      <c r="G1" s="938"/>
      <c r="H1" s="938"/>
      <c r="I1" s="938"/>
      <c r="J1" s="938"/>
      <c r="K1" s="938"/>
      <c r="L1" s="938"/>
      <c r="M1" s="938"/>
      <c r="N1" s="938"/>
      <c r="O1" s="938"/>
      <c r="P1" s="374" t="s">
        <v>204</v>
      </c>
      <c r="Q1" s="1"/>
      <c r="R1" s="1"/>
      <c r="S1" s="1"/>
      <c r="T1" s="1"/>
      <c r="U1" s="1"/>
      <c r="V1" s="1"/>
    </row>
    <row r="2" spans="1:22" ht="13.5" customHeight="1">
      <c r="A2" s="41"/>
      <c r="B2" s="1"/>
      <c r="C2" s="1"/>
      <c r="D2" s="1"/>
      <c r="E2" s="1"/>
      <c r="F2" s="1"/>
      <c r="G2" s="1"/>
      <c r="H2" s="1"/>
      <c r="I2" s="1"/>
      <c r="J2" s="1"/>
      <c r="K2" s="1"/>
      <c r="L2" s="1"/>
      <c r="M2" s="1"/>
      <c r="N2" s="1"/>
      <c r="O2" s="1"/>
      <c r="P2" s="374" t="s">
        <v>204</v>
      </c>
      <c r="Q2" s="1"/>
      <c r="R2" s="1"/>
      <c r="S2" s="1"/>
      <c r="T2" s="1"/>
      <c r="U2" s="1"/>
      <c r="V2" s="1"/>
    </row>
    <row r="3" spans="1:22" ht="18.75">
      <c r="A3" s="885" t="s">
        <v>107</v>
      </c>
      <c r="B3" s="764"/>
      <c r="C3" s="764"/>
      <c r="D3" s="764"/>
      <c r="E3" s="764"/>
      <c r="F3" s="764"/>
      <c r="G3" s="764"/>
      <c r="H3" s="764"/>
      <c r="I3" s="764"/>
      <c r="J3" s="764"/>
      <c r="K3" s="764"/>
      <c r="L3" s="764"/>
      <c r="M3" s="764"/>
      <c r="N3" s="764"/>
      <c r="O3" s="764"/>
      <c r="P3" s="374" t="s">
        <v>204</v>
      </c>
      <c r="Q3" s="1"/>
      <c r="R3" s="1"/>
      <c r="S3" s="1"/>
      <c r="T3" s="1"/>
      <c r="U3" s="1"/>
      <c r="V3" s="1"/>
    </row>
    <row r="4" spans="1:22" ht="16.5">
      <c r="A4" s="886" t="str">
        <f>+'B. Summary of Requirements '!A5</f>
        <v>Law Enforcement Wireless Communications</v>
      </c>
      <c r="B4" s="766"/>
      <c r="C4" s="766"/>
      <c r="D4" s="766"/>
      <c r="E4" s="766"/>
      <c r="F4" s="766"/>
      <c r="G4" s="766"/>
      <c r="H4" s="766"/>
      <c r="I4" s="766"/>
      <c r="J4" s="766"/>
      <c r="K4" s="766"/>
      <c r="L4" s="766"/>
      <c r="M4" s="766"/>
      <c r="N4" s="766"/>
      <c r="O4" s="766"/>
      <c r="P4" s="374" t="s">
        <v>204</v>
      </c>
      <c r="Q4" s="1"/>
      <c r="R4" s="1"/>
      <c r="S4" s="1"/>
      <c r="T4" s="1"/>
      <c r="U4" s="1"/>
      <c r="V4" s="1"/>
    </row>
    <row r="5" spans="1:22" ht="16.5">
      <c r="A5" s="886" t="str">
        <f>+'B. Summary of Requirements '!A6</f>
        <v>Salaries and Expenses</v>
      </c>
      <c r="B5" s="764"/>
      <c r="C5" s="764"/>
      <c r="D5" s="764"/>
      <c r="E5" s="764"/>
      <c r="F5" s="764"/>
      <c r="G5" s="764"/>
      <c r="H5" s="764"/>
      <c r="I5" s="764"/>
      <c r="J5" s="764"/>
      <c r="K5" s="764"/>
      <c r="L5" s="764"/>
      <c r="M5" s="764"/>
      <c r="N5" s="764"/>
      <c r="O5" s="764"/>
      <c r="P5" s="374" t="s">
        <v>204</v>
      </c>
      <c r="Q5" s="1"/>
      <c r="R5" s="1"/>
      <c r="S5" s="1"/>
      <c r="T5" s="1"/>
      <c r="U5" s="1"/>
      <c r="V5" s="1"/>
    </row>
    <row r="6" spans="1:22" ht="15.75">
      <c r="A6" s="910" t="s">
        <v>153</v>
      </c>
      <c r="B6" s="766"/>
      <c r="C6" s="766"/>
      <c r="D6" s="766"/>
      <c r="E6" s="766"/>
      <c r="F6" s="766"/>
      <c r="G6" s="766"/>
      <c r="H6" s="766"/>
      <c r="I6" s="766"/>
      <c r="J6" s="766"/>
      <c r="K6" s="766"/>
      <c r="L6" s="766"/>
      <c r="M6" s="766"/>
      <c r="N6" s="766"/>
      <c r="O6" s="766"/>
      <c r="P6" s="374" t="s">
        <v>204</v>
      </c>
      <c r="Q6" s="1"/>
      <c r="R6" s="1"/>
      <c r="S6" s="1"/>
      <c r="T6" s="1"/>
      <c r="U6" s="1"/>
      <c r="V6" s="1"/>
    </row>
    <row r="7" spans="1:22" ht="15.75">
      <c r="A7" s="1"/>
      <c r="B7" s="1"/>
      <c r="C7" s="1"/>
      <c r="D7" s="1"/>
      <c r="E7" s="1"/>
      <c r="F7" s="1"/>
      <c r="G7" s="18"/>
      <c r="H7" s="18"/>
      <c r="I7" s="18"/>
      <c r="J7" s="1"/>
      <c r="K7" s="1"/>
      <c r="L7" s="1"/>
      <c r="M7" s="1"/>
      <c r="N7" s="1"/>
      <c r="O7" s="1"/>
      <c r="P7" s="374" t="s">
        <v>204</v>
      </c>
      <c r="Q7" s="1"/>
      <c r="R7" s="1"/>
      <c r="S7" s="1"/>
      <c r="T7" s="1"/>
      <c r="U7" s="1"/>
      <c r="V7" s="1"/>
    </row>
    <row r="8" spans="1:22" ht="15.75">
      <c r="A8" s="939" t="s">
        <v>179</v>
      </c>
      <c r="B8" s="683"/>
      <c r="C8" s="678"/>
      <c r="D8" s="931" t="s">
        <v>176</v>
      </c>
      <c r="E8" s="932"/>
      <c r="F8" s="815"/>
      <c r="G8" s="931" t="s">
        <v>309</v>
      </c>
      <c r="H8" s="932"/>
      <c r="I8" s="815"/>
      <c r="J8" s="931" t="s">
        <v>310</v>
      </c>
      <c r="K8" s="932"/>
      <c r="L8" s="815"/>
      <c r="M8" s="931" t="s">
        <v>39</v>
      </c>
      <c r="N8" s="932"/>
      <c r="O8" s="815"/>
      <c r="P8" s="374" t="s">
        <v>204</v>
      </c>
      <c r="Q8" s="1"/>
      <c r="R8" s="1"/>
      <c r="S8" s="1"/>
      <c r="T8" s="1"/>
      <c r="U8" s="1"/>
      <c r="V8" s="1"/>
    </row>
    <row r="9" spans="1:22" ht="16.5" thickBot="1">
      <c r="A9" s="676"/>
      <c r="B9" s="677"/>
      <c r="C9" s="671"/>
      <c r="D9" s="113" t="s">
        <v>183</v>
      </c>
      <c r="E9" s="113" t="s">
        <v>44</v>
      </c>
      <c r="F9" s="113" t="s">
        <v>185</v>
      </c>
      <c r="G9" s="155" t="s">
        <v>183</v>
      </c>
      <c r="H9" s="113" t="s">
        <v>44</v>
      </c>
      <c r="I9" s="113" t="s">
        <v>185</v>
      </c>
      <c r="J9" s="155" t="s">
        <v>183</v>
      </c>
      <c r="K9" s="113" t="s">
        <v>44</v>
      </c>
      <c r="L9" s="113" t="s">
        <v>185</v>
      </c>
      <c r="M9" s="155" t="s">
        <v>183</v>
      </c>
      <c r="N9" s="113" t="s">
        <v>44</v>
      </c>
      <c r="O9" s="156" t="s">
        <v>185</v>
      </c>
      <c r="P9" s="374" t="s">
        <v>204</v>
      </c>
      <c r="Q9" s="1"/>
      <c r="R9" s="1"/>
      <c r="S9" s="1"/>
      <c r="T9" s="1"/>
      <c r="U9" s="1"/>
      <c r="V9" s="1"/>
    </row>
    <row r="10" spans="1:22" ht="15.75">
      <c r="A10" s="117" t="s">
        <v>280</v>
      </c>
      <c r="B10" s="118"/>
      <c r="C10" s="119"/>
      <c r="D10" s="451"/>
      <c r="E10" s="451"/>
      <c r="F10" s="451">
        <v>3225</v>
      </c>
      <c r="G10" s="450"/>
      <c r="H10" s="451"/>
      <c r="I10" s="451">
        <v>5000</v>
      </c>
      <c r="J10" s="450"/>
      <c r="K10" s="451"/>
      <c r="L10" s="451"/>
      <c r="M10" s="450">
        <f aca="true" t="shared" si="0" ref="M10:O13">J10-G10</f>
        <v>0</v>
      </c>
      <c r="N10" s="451">
        <f t="shared" si="0"/>
        <v>0</v>
      </c>
      <c r="O10" s="452">
        <f t="shared" si="0"/>
        <v>-5000</v>
      </c>
      <c r="P10" s="374" t="s">
        <v>204</v>
      </c>
      <c r="Q10" s="1"/>
      <c r="R10" s="1"/>
      <c r="S10" s="1"/>
      <c r="T10" s="1"/>
      <c r="U10" s="1"/>
      <c r="V10" s="1"/>
    </row>
    <row r="11" spans="1:22" ht="15.75">
      <c r="A11" s="117" t="s">
        <v>198</v>
      </c>
      <c r="B11" s="118"/>
      <c r="C11" s="119"/>
      <c r="D11" s="451"/>
      <c r="E11" s="451"/>
      <c r="F11" s="451">
        <v>98</v>
      </c>
      <c r="G11" s="450"/>
      <c r="H11" s="451"/>
      <c r="I11" s="451"/>
      <c r="J11" s="450"/>
      <c r="K11" s="451"/>
      <c r="L11" s="451"/>
      <c r="M11" s="450">
        <f t="shared" si="0"/>
        <v>0</v>
      </c>
      <c r="N11" s="451">
        <f t="shared" si="0"/>
        <v>0</v>
      </c>
      <c r="O11" s="452">
        <f t="shared" si="0"/>
        <v>0</v>
      </c>
      <c r="P11" s="374" t="s">
        <v>204</v>
      </c>
      <c r="Q11" s="1"/>
      <c r="R11" s="1"/>
      <c r="S11" s="1"/>
      <c r="T11" s="1"/>
      <c r="U11" s="1"/>
      <c r="V11" s="1"/>
    </row>
    <row r="12" spans="1:22" ht="15.75">
      <c r="A12" s="117" t="s">
        <v>199</v>
      </c>
      <c r="B12" s="118"/>
      <c r="C12" s="119"/>
      <c r="D12" s="451"/>
      <c r="E12" s="451"/>
      <c r="F12" s="451">
        <v>7</v>
      </c>
      <c r="G12" s="450"/>
      <c r="H12" s="451"/>
      <c r="I12" s="451"/>
      <c r="J12" s="450"/>
      <c r="K12" s="451"/>
      <c r="L12" s="451"/>
      <c r="M12" s="450">
        <f t="shared" si="0"/>
        <v>0</v>
      </c>
      <c r="N12" s="451">
        <f t="shared" si="0"/>
        <v>0</v>
      </c>
      <c r="O12" s="452">
        <f t="shared" si="0"/>
        <v>0</v>
      </c>
      <c r="P12" s="374" t="s">
        <v>204</v>
      </c>
      <c r="Q12" s="1"/>
      <c r="R12" s="1"/>
      <c r="S12" s="1"/>
      <c r="T12" s="1"/>
      <c r="U12" s="1"/>
      <c r="V12" s="1"/>
    </row>
    <row r="13" spans="1:22" ht="15.75">
      <c r="A13" s="116"/>
      <c r="B13" s="34"/>
      <c r="C13" s="103"/>
      <c r="D13" s="454"/>
      <c r="E13" s="454"/>
      <c r="F13" s="454"/>
      <c r="G13" s="453"/>
      <c r="H13" s="454"/>
      <c r="I13" s="454"/>
      <c r="J13" s="453"/>
      <c r="K13" s="454"/>
      <c r="L13" s="454"/>
      <c r="M13" s="453">
        <f t="shared" si="0"/>
        <v>0</v>
      </c>
      <c r="N13" s="454">
        <f t="shared" si="0"/>
        <v>0</v>
      </c>
      <c r="O13" s="455">
        <f t="shared" si="0"/>
        <v>0</v>
      </c>
      <c r="P13" s="374" t="s">
        <v>204</v>
      </c>
      <c r="Q13" s="20"/>
      <c r="R13" s="20"/>
      <c r="S13" s="1"/>
      <c r="T13" s="1"/>
      <c r="U13" s="1"/>
      <c r="V13" s="1"/>
    </row>
    <row r="14" spans="1:22" ht="15.75">
      <c r="A14" s="108"/>
      <c r="B14" s="1"/>
      <c r="C14" s="102"/>
      <c r="D14" s="20"/>
      <c r="E14" s="20"/>
      <c r="F14" s="20"/>
      <c r="G14" s="109"/>
      <c r="H14" s="20"/>
      <c r="I14" s="20"/>
      <c r="J14" s="109"/>
      <c r="K14" s="20"/>
      <c r="L14" s="20"/>
      <c r="M14" s="109"/>
      <c r="N14" s="20"/>
      <c r="O14" s="104"/>
      <c r="P14" s="374" t="s">
        <v>204</v>
      </c>
      <c r="Q14" s="1"/>
      <c r="R14" s="1"/>
      <c r="S14" s="1"/>
      <c r="T14" s="1"/>
      <c r="U14" s="1"/>
      <c r="V14" s="1"/>
    </row>
    <row r="15" spans="1:22" ht="15.75">
      <c r="A15" s="110"/>
      <c r="B15" s="105" t="s">
        <v>180</v>
      </c>
      <c r="C15" s="115"/>
      <c r="D15" s="457">
        <f>SUM(D10:D14)</f>
        <v>0</v>
      </c>
      <c r="E15" s="457">
        <f aca="true" t="shared" si="1" ref="E15:O15">SUM(E10:E14)</f>
        <v>0</v>
      </c>
      <c r="F15" s="106">
        <f t="shared" si="1"/>
        <v>3330</v>
      </c>
      <c r="G15" s="456">
        <f t="shared" si="1"/>
        <v>0</v>
      </c>
      <c r="H15" s="457">
        <f t="shared" si="1"/>
        <v>0</v>
      </c>
      <c r="I15" s="106">
        <f>SUM(I10:I14)</f>
        <v>5000</v>
      </c>
      <c r="J15" s="456">
        <f t="shared" si="1"/>
        <v>0</v>
      </c>
      <c r="K15" s="457">
        <f t="shared" si="1"/>
        <v>0</v>
      </c>
      <c r="L15" s="106">
        <f t="shared" si="1"/>
        <v>0</v>
      </c>
      <c r="M15" s="456">
        <f t="shared" si="1"/>
        <v>0</v>
      </c>
      <c r="N15" s="457">
        <f t="shared" si="1"/>
        <v>0</v>
      </c>
      <c r="O15" s="107">
        <f t="shared" si="1"/>
        <v>-5000</v>
      </c>
      <c r="P15" s="374" t="s">
        <v>273</v>
      </c>
      <c r="Q15" s="1"/>
      <c r="R15" s="1"/>
      <c r="S15" s="1"/>
      <c r="T15" s="1"/>
      <c r="U15" s="1"/>
      <c r="V15" s="1"/>
    </row>
    <row r="16" spans="1:22" ht="15.75">
      <c r="A16" s="1"/>
      <c r="B16" s="1"/>
      <c r="C16" s="1"/>
      <c r="D16" s="1"/>
      <c r="E16" s="1"/>
      <c r="F16" s="1"/>
      <c r="G16" s="1"/>
      <c r="H16" s="1"/>
      <c r="I16" s="1"/>
      <c r="J16" s="1"/>
      <c r="K16" s="1"/>
      <c r="L16" s="1"/>
      <c r="M16" s="1"/>
      <c r="N16" s="1"/>
      <c r="O16" s="1"/>
      <c r="P16" s="374" t="s">
        <v>204</v>
      </c>
      <c r="Q16" s="1"/>
      <c r="R16" s="1"/>
      <c r="S16" s="1"/>
      <c r="T16" s="1"/>
      <c r="U16" s="1"/>
      <c r="V16" s="1"/>
    </row>
    <row r="17" spans="1:33" ht="15.75">
      <c r="A17" s="884"/>
      <c r="B17" s="779"/>
      <c r="C17" s="779"/>
      <c r="D17" s="779"/>
      <c r="E17" s="779"/>
      <c r="F17" s="779"/>
      <c r="G17" s="779"/>
      <c r="H17" s="779"/>
      <c r="I17" s="779"/>
      <c r="J17" s="779"/>
      <c r="K17" s="779"/>
      <c r="L17" s="779"/>
      <c r="M17" s="779"/>
      <c r="N17" s="779"/>
      <c r="O17" s="780"/>
      <c r="P17" s="374"/>
      <c r="Q17" s="43"/>
      <c r="R17" s="43"/>
      <c r="S17" s="43"/>
      <c r="T17" s="43"/>
      <c r="U17" s="43"/>
      <c r="V17" s="43"/>
      <c r="W17" s="43"/>
      <c r="X17" s="43"/>
      <c r="Y17" s="43"/>
      <c r="Z17" s="43"/>
      <c r="AA17" s="43"/>
      <c r="AB17" s="43"/>
      <c r="AC17" s="43"/>
      <c r="AD17" s="43"/>
      <c r="AE17" s="43"/>
      <c r="AF17" s="43"/>
      <c r="AG17" s="43"/>
    </row>
    <row r="18" spans="1:33" ht="15.75">
      <c r="A18" s="1"/>
      <c r="B18" s="1"/>
      <c r="C18" s="2"/>
      <c r="D18" s="2"/>
      <c r="E18" s="2"/>
      <c r="F18" s="2"/>
      <c r="G18" s="2"/>
      <c r="H18" s="2"/>
      <c r="I18" s="2"/>
      <c r="J18" s="2"/>
      <c r="K18" s="2"/>
      <c r="L18" s="2"/>
      <c r="M18" s="2"/>
      <c r="N18" s="2"/>
      <c r="O18" s="2"/>
      <c r="Q18" s="43"/>
      <c r="R18" s="43"/>
      <c r="S18" s="43"/>
      <c r="T18" s="43"/>
      <c r="U18" s="43"/>
      <c r="V18" s="43"/>
      <c r="W18" s="43"/>
      <c r="X18" s="43"/>
      <c r="Y18" s="43"/>
      <c r="Z18" s="43"/>
      <c r="AA18" s="43"/>
      <c r="AB18" s="43"/>
      <c r="AC18" s="43"/>
      <c r="AD18" s="43"/>
      <c r="AE18" s="43"/>
      <c r="AF18" s="43"/>
      <c r="AG18" s="43"/>
    </row>
    <row r="19" spans="1:33" ht="15.75">
      <c r="A19" s="101"/>
      <c r="B19" s="101"/>
      <c r="C19" s="101"/>
      <c r="D19" s="626"/>
      <c r="E19" s="626"/>
      <c r="F19" s="626"/>
      <c r="G19" s="626"/>
      <c r="H19" s="626"/>
      <c r="I19" s="626"/>
      <c r="J19" s="626"/>
      <c r="K19" s="626"/>
      <c r="L19" s="626"/>
      <c r="M19" s="626"/>
      <c r="N19" s="626"/>
      <c r="O19" s="626"/>
      <c r="Q19" s="43"/>
      <c r="R19" s="43"/>
      <c r="S19" s="43"/>
      <c r="T19" s="43"/>
      <c r="U19" s="43"/>
      <c r="V19" s="43"/>
      <c r="W19" s="43"/>
      <c r="X19" s="43"/>
      <c r="Y19" s="43"/>
      <c r="Z19" s="43"/>
      <c r="AA19" s="43"/>
      <c r="AB19" s="43"/>
      <c r="AC19" s="43"/>
      <c r="AD19" s="43"/>
      <c r="AE19" s="43"/>
      <c r="AF19" s="43"/>
      <c r="AG19" s="43"/>
    </row>
    <row r="20" spans="1:33" ht="15.75">
      <c r="A20" s="101"/>
      <c r="B20" s="101"/>
      <c r="C20" s="101"/>
      <c r="D20" s="101"/>
      <c r="E20" s="101"/>
      <c r="F20" s="101"/>
      <c r="G20" s="101"/>
      <c r="H20" s="101"/>
      <c r="I20" s="101"/>
      <c r="J20" s="101"/>
      <c r="K20" s="101"/>
      <c r="L20" s="101"/>
      <c r="M20" s="101"/>
      <c r="N20" s="101"/>
      <c r="O20" s="101"/>
      <c r="Q20" s="43"/>
      <c r="R20" s="43"/>
      <c r="S20" s="43"/>
      <c r="T20" s="43"/>
      <c r="U20" s="43"/>
      <c r="V20" s="43"/>
      <c r="W20" s="43"/>
      <c r="X20" s="43"/>
      <c r="Y20" s="43"/>
      <c r="Z20" s="43"/>
      <c r="AA20" s="43"/>
      <c r="AB20" s="43"/>
      <c r="AC20" s="43"/>
      <c r="AD20" s="43"/>
      <c r="AE20" s="43"/>
      <c r="AF20" s="43"/>
      <c r="AG20" s="43"/>
    </row>
    <row r="21" spans="1:33" ht="18">
      <c r="A21" s="627"/>
      <c r="B21" s="628"/>
      <c r="C21" s="628"/>
      <c r="D21" s="628"/>
      <c r="E21" s="628"/>
      <c r="F21" s="628"/>
      <c r="G21" s="628"/>
      <c r="H21" s="628"/>
      <c r="I21" s="628"/>
      <c r="J21" s="628"/>
      <c r="K21" s="628"/>
      <c r="L21" s="628"/>
      <c r="M21" s="628"/>
      <c r="N21" s="628"/>
      <c r="O21" s="628"/>
      <c r="Q21" s="44"/>
      <c r="R21" s="45"/>
      <c r="S21" s="45"/>
      <c r="T21" s="45"/>
      <c r="U21" s="45"/>
      <c r="V21" s="45"/>
      <c r="W21" s="45"/>
      <c r="X21" s="45"/>
      <c r="Y21" s="45"/>
      <c r="Z21" s="45"/>
      <c r="AA21" s="45"/>
      <c r="AB21" s="45"/>
      <c r="AC21" s="45"/>
      <c r="AD21" s="45"/>
      <c r="AE21" s="45"/>
      <c r="AF21" s="45"/>
      <c r="AG21" s="45"/>
    </row>
    <row r="22" spans="1:33" ht="18">
      <c r="A22" s="627"/>
      <c r="B22" s="628"/>
      <c r="C22" s="628"/>
      <c r="D22" s="628"/>
      <c r="E22" s="628"/>
      <c r="F22" s="628"/>
      <c r="G22" s="628"/>
      <c r="H22" s="628"/>
      <c r="I22" s="628"/>
      <c r="J22" s="628"/>
      <c r="K22" s="628"/>
      <c r="L22" s="628"/>
      <c r="M22" s="628"/>
      <c r="N22" s="628"/>
      <c r="O22" s="628"/>
      <c r="Q22" s="44"/>
      <c r="R22" s="45"/>
      <c r="S22" s="45"/>
      <c r="T22" s="45"/>
      <c r="U22" s="45"/>
      <c r="V22" s="45"/>
      <c r="W22" s="45"/>
      <c r="X22" s="45"/>
      <c r="Y22" s="45"/>
      <c r="Z22" s="45"/>
      <c r="AA22" s="45"/>
      <c r="AB22" s="45"/>
      <c r="AC22" s="45"/>
      <c r="AD22" s="45"/>
      <c r="AE22" s="45"/>
      <c r="AF22" s="45"/>
      <c r="AG22" s="45"/>
    </row>
    <row r="23" spans="1:33" ht="42.75" customHeight="1">
      <c r="A23" s="933"/>
      <c r="B23" s="934"/>
      <c r="C23" s="934"/>
      <c r="D23" s="934"/>
      <c r="E23" s="934"/>
      <c r="F23" s="934"/>
      <c r="G23" s="934"/>
      <c r="H23" s="934"/>
      <c r="I23" s="934"/>
      <c r="J23" s="934"/>
      <c r="K23" s="934"/>
      <c r="L23" s="934"/>
      <c r="M23" s="934"/>
      <c r="N23" s="934"/>
      <c r="O23" s="935"/>
      <c r="Q23" s="44"/>
      <c r="R23" s="45"/>
      <c r="S23" s="45"/>
      <c r="T23" s="45"/>
      <c r="U23" s="45"/>
      <c r="V23" s="45"/>
      <c r="W23" s="45"/>
      <c r="X23" s="45"/>
      <c r="Y23" s="45"/>
      <c r="Z23" s="45"/>
      <c r="AA23" s="45"/>
      <c r="AB23" s="45"/>
      <c r="AC23" s="45"/>
      <c r="AD23" s="45"/>
      <c r="AE23" s="45"/>
      <c r="AF23" s="45"/>
      <c r="AG23" s="45"/>
    </row>
    <row r="24" spans="1:33" ht="15.75">
      <c r="A24" s="619"/>
      <c r="B24" s="619"/>
      <c r="C24" s="619"/>
      <c r="D24" s="619"/>
      <c r="E24" s="619"/>
      <c r="F24" s="619"/>
      <c r="G24" s="619"/>
      <c r="H24" s="619"/>
      <c r="I24" s="619"/>
      <c r="J24" s="619"/>
      <c r="K24" s="619"/>
      <c r="L24" s="619"/>
      <c r="M24" s="619"/>
      <c r="N24" s="619"/>
      <c r="O24" s="619"/>
      <c r="Q24" s="43"/>
      <c r="R24" s="43"/>
      <c r="S24" s="43"/>
      <c r="T24" s="43"/>
      <c r="U24" s="43"/>
      <c r="V24" s="43"/>
      <c r="W24" s="43"/>
      <c r="X24" s="43"/>
      <c r="Y24" s="43"/>
      <c r="Z24" s="43"/>
      <c r="AA24" s="43"/>
      <c r="AB24" s="43"/>
      <c r="AC24" s="43"/>
      <c r="AD24" s="43"/>
      <c r="AE24" s="43"/>
      <c r="AF24" s="43"/>
      <c r="AG24" s="43"/>
    </row>
    <row r="25" spans="1:33" ht="84" customHeight="1">
      <c r="A25" s="937"/>
      <c r="B25" s="934"/>
      <c r="C25" s="934"/>
      <c r="D25" s="934"/>
      <c r="E25" s="934"/>
      <c r="F25" s="934"/>
      <c r="G25" s="934"/>
      <c r="H25" s="934"/>
      <c r="I25" s="934"/>
      <c r="J25" s="934"/>
      <c r="K25" s="934"/>
      <c r="L25" s="934"/>
      <c r="M25" s="934"/>
      <c r="N25" s="934"/>
      <c r="O25" s="934"/>
      <c r="Q25" s="43"/>
      <c r="R25" s="43"/>
      <c r="S25" s="43"/>
      <c r="T25" s="43"/>
      <c r="U25" s="43"/>
      <c r="V25" s="43"/>
      <c r="W25" s="43"/>
      <c r="X25" s="43"/>
      <c r="Y25" s="43"/>
      <c r="Z25" s="43"/>
      <c r="AA25" s="43"/>
      <c r="AB25" s="43"/>
      <c r="AC25" s="43"/>
      <c r="AD25" s="43"/>
      <c r="AE25" s="43"/>
      <c r="AF25" s="43"/>
      <c r="AG25" s="43"/>
    </row>
    <row r="26" spans="1:33" ht="14.25" customHeight="1">
      <c r="A26" s="619"/>
      <c r="B26" s="619"/>
      <c r="C26" s="619"/>
      <c r="D26" s="619"/>
      <c r="E26" s="619"/>
      <c r="F26" s="619"/>
      <c r="G26" s="619"/>
      <c r="H26" s="619"/>
      <c r="I26" s="619"/>
      <c r="J26" s="619"/>
      <c r="K26" s="619"/>
      <c r="L26" s="619"/>
      <c r="M26" s="619"/>
      <c r="N26" s="619"/>
      <c r="O26" s="619"/>
      <c r="Q26" s="43"/>
      <c r="R26" s="43"/>
      <c r="S26" s="43"/>
      <c r="T26" s="46"/>
      <c r="U26" s="46"/>
      <c r="V26" s="43"/>
      <c r="W26" s="43"/>
      <c r="X26" s="43"/>
      <c r="Y26" s="43"/>
      <c r="Z26" s="43"/>
      <c r="AA26" s="43"/>
      <c r="AB26" s="43"/>
      <c r="AC26" s="43"/>
      <c r="AD26" s="43"/>
      <c r="AE26" s="43"/>
      <c r="AF26" s="43"/>
      <c r="AG26" s="43"/>
    </row>
    <row r="27" spans="1:33" ht="15.75">
      <c r="A27" s="936"/>
      <c r="B27" s="877"/>
      <c r="C27" s="877"/>
      <c r="D27" s="877"/>
      <c r="E27" s="877"/>
      <c r="F27" s="877"/>
      <c r="G27" s="877"/>
      <c r="H27" s="877"/>
      <c r="I27" s="877"/>
      <c r="J27" s="877"/>
      <c r="K27" s="877"/>
      <c r="L27" s="877"/>
      <c r="M27" s="877"/>
      <c r="N27" s="877"/>
      <c r="O27" s="877"/>
      <c r="Q27" s="43"/>
      <c r="R27" s="43"/>
      <c r="S27" s="43"/>
      <c r="T27" s="43"/>
      <c r="U27" s="43"/>
      <c r="V27" s="43"/>
      <c r="W27" s="43"/>
      <c r="X27" s="43"/>
      <c r="Y27" s="43"/>
      <c r="Z27" s="43"/>
      <c r="AA27" s="43"/>
      <c r="AB27" s="43"/>
      <c r="AC27" s="43"/>
      <c r="AD27" s="43"/>
      <c r="AE27" s="43"/>
      <c r="AF27" s="43"/>
      <c r="AG27" s="43"/>
    </row>
    <row r="28" spans="1:33" ht="24" customHeight="1">
      <c r="A28" s="877"/>
      <c r="B28" s="877"/>
      <c r="C28" s="877"/>
      <c r="D28" s="877"/>
      <c r="E28" s="877"/>
      <c r="F28" s="877"/>
      <c r="G28" s="877"/>
      <c r="H28" s="877"/>
      <c r="I28" s="877"/>
      <c r="J28" s="877"/>
      <c r="K28" s="877"/>
      <c r="L28" s="877"/>
      <c r="M28" s="877"/>
      <c r="N28" s="877"/>
      <c r="O28" s="877"/>
      <c r="Q28" s="43"/>
      <c r="R28" s="43"/>
      <c r="S28" s="43"/>
      <c r="T28" s="43"/>
      <c r="U28" s="43"/>
      <c r="V28" s="43"/>
      <c r="W28" s="43"/>
      <c r="X28" s="43"/>
      <c r="Y28" s="43"/>
      <c r="Z28" s="43"/>
      <c r="AA28" s="43"/>
      <c r="AB28" s="43"/>
      <c r="AC28" s="43"/>
      <c r="AD28" s="43"/>
      <c r="AE28" s="43"/>
      <c r="AF28" s="43"/>
      <c r="AG28" s="43"/>
    </row>
    <row r="29" spans="1:33" ht="15.75" customHeight="1">
      <c r="A29" s="619"/>
      <c r="B29" s="619"/>
      <c r="C29" s="619"/>
      <c r="D29" s="619"/>
      <c r="E29" s="619"/>
      <c r="F29" s="619"/>
      <c r="G29" s="619"/>
      <c r="H29" s="619"/>
      <c r="I29" s="619"/>
      <c r="J29" s="619"/>
      <c r="K29" s="619"/>
      <c r="L29" s="619"/>
      <c r="M29" s="619"/>
      <c r="N29" s="619"/>
      <c r="O29" s="619"/>
      <c r="Q29" s="43"/>
      <c r="R29" s="43"/>
      <c r="S29" s="43"/>
      <c r="T29" s="43"/>
      <c r="U29" s="43"/>
      <c r="V29" s="43"/>
      <c r="W29" s="43"/>
      <c r="X29" s="43"/>
      <c r="Y29" s="43"/>
      <c r="Z29" s="43"/>
      <c r="AA29" s="43"/>
      <c r="AB29" s="43"/>
      <c r="AC29" s="43"/>
      <c r="AD29" s="43"/>
      <c r="AE29" s="43"/>
      <c r="AF29" s="43"/>
      <c r="AG29" s="43"/>
    </row>
    <row r="30" spans="1:33" ht="18">
      <c r="A30" s="933"/>
      <c r="B30" s="934"/>
      <c r="C30" s="934"/>
      <c r="D30" s="934"/>
      <c r="E30" s="934"/>
      <c r="F30" s="934"/>
      <c r="G30" s="934"/>
      <c r="H30" s="934"/>
      <c r="I30" s="934"/>
      <c r="J30" s="934"/>
      <c r="K30" s="934"/>
      <c r="L30" s="934"/>
      <c r="M30" s="934"/>
      <c r="N30" s="934"/>
      <c r="O30" s="935"/>
      <c r="Q30" s="43"/>
      <c r="R30" s="43"/>
      <c r="S30" s="43"/>
      <c r="T30" s="43"/>
      <c r="U30" s="43"/>
      <c r="V30" s="43"/>
      <c r="W30" s="43"/>
      <c r="X30" s="43"/>
      <c r="Y30" s="43"/>
      <c r="Z30" s="43"/>
      <c r="AA30" s="43"/>
      <c r="AB30" s="43"/>
      <c r="AC30" s="43"/>
      <c r="AD30" s="43"/>
      <c r="AE30" s="43"/>
      <c r="AF30" s="43"/>
      <c r="AG30" s="43"/>
    </row>
    <row r="31" spans="1:33" ht="15.75">
      <c r="A31" s="1"/>
      <c r="B31" s="1"/>
      <c r="C31" s="1"/>
      <c r="D31" s="1"/>
      <c r="E31" s="1"/>
      <c r="F31" s="1"/>
      <c r="G31" s="1"/>
      <c r="H31" s="1"/>
      <c r="I31" s="1"/>
      <c r="J31" s="1"/>
      <c r="K31" s="1"/>
      <c r="L31" s="1"/>
      <c r="M31" s="1"/>
      <c r="N31" s="1"/>
      <c r="O31" s="1"/>
      <c r="Q31" s="43"/>
      <c r="R31" s="43"/>
      <c r="S31" s="43"/>
      <c r="T31" s="43"/>
      <c r="U31" s="43"/>
      <c r="V31" s="43"/>
      <c r="W31" s="43"/>
      <c r="X31" s="43"/>
      <c r="Y31" s="43"/>
      <c r="Z31" s="43"/>
      <c r="AA31" s="43"/>
      <c r="AB31" s="43"/>
      <c r="AC31" s="43"/>
      <c r="AD31" s="43"/>
      <c r="AE31" s="43"/>
      <c r="AF31" s="43"/>
      <c r="AG31" s="43"/>
    </row>
    <row r="32" spans="1:33" ht="15.75">
      <c r="A32" s="1"/>
      <c r="B32" s="1"/>
      <c r="C32" s="1"/>
      <c r="D32" s="1"/>
      <c r="E32" s="1"/>
      <c r="F32" s="1"/>
      <c r="G32" s="1"/>
      <c r="H32" s="1"/>
      <c r="I32" s="1"/>
      <c r="J32" s="1"/>
      <c r="K32" s="1"/>
      <c r="L32" s="1"/>
      <c r="M32" s="1"/>
      <c r="N32" s="354"/>
      <c r="O32" s="355"/>
      <c r="Q32" s="43"/>
      <c r="R32" s="43"/>
      <c r="S32" s="43"/>
      <c r="T32" s="43"/>
      <c r="U32" s="43"/>
      <c r="V32" s="43"/>
      <c r="W32" s="43"/>
      <c r="X32" s="43"/>
      <c r="Y32" s="43">
        <f>11335-1508</f>
        <v>9827</v>
      </c>
      <c r="Z32" s="43"/>
      <c r="AA32" s="43"/>
      <c r="AB32" s="43"/>
      <c r="AC32" s="43"/>
      <c r="AD32" s="43"/>
      <c r="AE32" s="43"/>
      <c r="AF32" s="43"/>
      <c r="AG32" s="43"/>
    </row>
  </sheetData>
  <mergeCells count="15">
    <mergeCell ref="A6:O6"/>
    <mergeCell ref="A17:O17"/>
    <mergeCell ref="A1:O1"/>
    <mergeCell ref="A3:O3"/>
    <mergeCell ref="A4:O4"/>
    <mergeCell ref="A5:O5"/>
    <mergeCell ref="A8:C9"/>
    <mergeCell ref="M8:O8"/>
    <mergeCell ref="J8:L8"/>
    <mergeCell ref="G8:I8"/>
    <mergeCell ref="D8:F8"/>
    <mergeCell ref="A30:O30"/>
    <mergeCell ref="A27:O28"/>
    <mergeCell ref="A23:O23"/>
    <mergeCell ref="A25:O25"/>
  </mergeCells>
  <printOptions horizontalCentered="1"/>
  <pageMargins left="1" right="1" top="0.5" bottom="0.55" header="0" footer="0"/>
  <pageSetup fitToHeight="1" fitToWidth="1" horizontalDpi="300" verticalDpi="300" orientation="landscape" scale="71"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N51"/>
  <sheetViews>
    <sheetView zoomScale="75" zoomScaleNormal="75" workbookViewId="0" topLeftCell="A1">
      <pane xSplit="2" ySplit="11" topLeftCell="C12" activePane="bottomRight" state="frozen"/>
      <selection pane="topLeft" activeCell="C31" sqref="C31"/>
      <selection pane="topRight" activeCell="C31" sqref="C31"/>
      <selection pane="bottomLeft" activeCell="C31" sqref="C31"/>
      <selection pane="bottomRight" activeCell="C31" sqref="C31"/>
    </sheetView>
  </sheetViews>
  <sheetFormatPr defaultColWidth="8.88671875" defaultRowHeight="15"/>
  <cols>
    <col min="1" max="1" width="21.6640625" style="22" customWidth="1"/>
    <col min="2" max="2" width="5.99609375" style="22" customWidth="1"/>
    <col min="3" max="3" width="10.77734375" style="22" customWidth="1"/>
    <col min="4" max="4" width="12.6640625" style="22" customWidth="1"/>
    <col min="5" max="5" width="10.88671875" style="22" customWidth="1"/>
    <col min="6" max="6" width="12.5546875" style="22" customWidth="1"/>
    <col min="7" max="7" width="9.77734375" style="22" customWidth="1"/>
    <col min="8" max="8" width="11.99609375" style="22" customWidth="1"/>
    <col min="9" max="9" width="9.77734375" style="22" hidden="1" customWidth="1"/>
    <col min="10" max="11" width="9.77734375" style="22" customWidth="1"/>
    <col min="12" max="12" width="10.3359375" style="22" customWidth="1"/>
    <col min="13" max="13" width="12.99609375" style="22" customWidth="1"/>
    <col min="14" max="14" width="1.1171875" style="380" customWidth="1"/>
    <col min="15" max="16384" width="8.88671875" style="22" customWidth="1"/>
  </cols>
  <sheetData>
    <row r="1" spans="1:14" ht="20.25">
      <c r="A1" s="774" t="s">
        <v>281</v>
      </c>
      <c r="B1" s="674"/>
      <c r="C1" s="674"/>
      <c r="D1" s="674"/>
      <c r="E1" s="674"/>
      <c r="F1" s="674"/>
      <c r="G1" s="674"/>
      <c r="H1" s="674"/>
      <c r="I1" s="674"/>
      <c r="J1" s="674"/>
      <c r="K1" s="674"/>
      <c r="L1" s="674"/>
      <c r="M1" s="977"/>
      <c r="N1" s="380" t="s">
        <v>204</v>
      </c>
    </row>
    <row r="2" spans="1:14" ht="20.25">
      <c r="A2" s="41"/>
      <c r="N2" s="380" t="s">
        <v>204</v>
      </c>
    </row>
    <row r="3" spans="1:14" ht="12" customHeight="1">
      <c r="A3" s="41"/>
      <c r="N3" s="380" t="s">
        <v>204</v>
      </c>
    </row>
    <row r="4" spans="1:14" ht="18.75">
      <c r="A4" s="885" t="s">
        <v>46</v>
      </c>
      <c r="B4" s="766"/>
      <c r="C4" s="766"/>
      <c r="D4" s="766"/>
      <c r="E4" s="766"/>
      <c r="F4" s="766"/>
      <c r="G4" s="766"/>
      <c r="H4" s="766"/>
      <c r="I4" s="766"/>
      <c r="J4" s="766"/>
      <c r="K4" s="766"/>
      <c r="L4" s="766"/>
      <c r="M4" s="832"/>
      <c r="N4" s="380" t="s">
        <v>204</v>
      </c>
    </row>
    <row r="5" spans="1:14" ht="16.5">
      <c r="A5" s="886" t="str">
        <f>+'B. Summary of Requirements '!A5</f>
        <v>Law Enforcement Wireless Communications</v>
      </c>
      <c r="B5" s="766"/>
      <c r="C5" s="766"/>
      <c r="D5" s="766"/>
      <c r="E5" s="766"/>
      <c r="F5" s="766"/>
      <c r="G5" s="766"/>
      <c r="H5" s="766"/>
      <c r="I5" s="766"/>
      <c r="J5" s="766"/>
      <c r="K5" s="766"/>
      <c r="L5" s="766"/>
      <c r="M5" s="832"/>
      <c r="N5" s="380" t="s">
        <v>204</v>
      </c>
    </row>
    <row r="6" spans="1:14" ht="16.5">
      <c r="A6" s="978" t="str">
        <f>+'B. Summary of Requirements '!A6</f>
        <v>Salaries and Expenses</v>
      </c>
      <c r="B6" s="979"/>
      <c r="C6" s="979"/>
      <c r="D6" s="979"/>
      <c r="E6" s="979"/>
      <c r="F6" s="979"/>
      <c r="G6" s="979"/>
      <c r="H6" s="979"/>
      <c r="I6" s="979"/>
      <c r="J6" s="979"/>
      <c r="K6" s="979"/>
      <c r="L6" s="979"/>
      <c r="M6" s="980"/>
      <c r="N6" s="380" t="s">
        <v>204</v>
      </c>
    </row>
    <row r="7" ht="15">
      <c r="N7" s="380" t="s">
        <v>204</v>
      </c>
    </row>
    <row r="8" spans="1:14" ht="15">
      <c r="A8" s="23"/>
      <c r="B8" s="23"/>
      <c r="C8" s="23"/>
      <c r="D8" s="23"/>
      <c r="E8" s="23"/>
      <c r="F8" s="23"/>
      <c r="G8" s="23"/>
      <c r="H8" s="23"/>
      <c r="I8" s="23"/>
      <c r="J8" s="23"/>
      <c r="K8" s="23"/>
      <c r="L8" s="23"/>
      <c r="M8" s="23"/>
      <c r="N8" s="380" t="s">
        <v>204</v>
      </c>
    </row>
    <row r="9" spans="1:14" ht="40.5" customHeight="1">
      <c r="A9" s="951" t="s">
        <v>47</v>
      </c>
      <c r="B9" s="952"/>
      <c r="C9" s="957" t="s">
        <v>177</v>
      </c>
      <c r="D9" s="958"/>
      <c r="E9" s="957" t="s">
        <v>144</v>
      </c>
      <c r="F9" s="958"/>
      <c r="G9" s="940" t="s">
        <v>310</v>
      </c>
      <c r="H9" s="941"/>
      <c r="I9" s="941"/>
      <c r="J9" s="941"/>
      <c r="K9" s="941"/>
      <c r="L9" s="941"/>
      <c r="M9" s="942"/>
      <c r="N9" s="569" t="s">
        <v>204</v>
      </c>
    </row>
    <row r="10" spans="1:14" ht="15">
      <c r="A10" s="953"/>
      <c r="B10" s="954"/>
      <c r="C10" s="981" t="s">
        <v>276</v>
      </c>
      <c r="D10" s="949" t="s">
        <v>277</v>
      </c>
      <c r="E10" s="981" t="s">
        <v>276</v>
      </c>
      <c r="F10" s="949" t="s">
        <v>277</v>
      </c>
      <c r="G10" s="571"/>
      <c r="H10" s="945" t="s">
        <v>142</v>
      </c>
      <c r="I10" s="91" t="s">
        <v>48</v>
      </c>
      <c r="J10" s="945" t="s">
        <v>274</v>
      </c>
      <c r="K10" s="945" t="s">
        <v>275</v>
      </c>
      <c r="L10" s="969" t="s">
        <v>276</v>
      </c>
      <c r="M10" s="967" t="s">
        <v>277</v>
      </c>
      <c r="N10" s="380" t="s">
        <v>204</v>
      </c>
    </row>
    <row r="11" spans="1:14" ht="27" customHeight="1">
      <c r="A11" s="955"/>
      <c r="B11" s="956"/>
      <c r="C11" s="982"/>
      <c r="D11" s="950"/>
      <c r="E11" s="982"/>
      <c r="F11" s="950"/>
      <c r="G11" s="570" t="s">
        <v>256</v>
      </c>
      <c r="H11" s="946"/>
      <c r="I11" s="92" t="s">
        <v>195</v>
      </c>
      <c r="J11" s="946"/>
      <c r="K11" s="946"/>
      <c r="L11" s="970"/>
      <c r="M11" s="968"/>
      <c r="N11" s="380" t="s">
        <v>204</v>
      </c>
    </row>
    <row r="12" spans="1:14" ht="15">
      <c r="A12" s="339" t="s">
        <v>287</v>
      </c>
      <c r="B12" s="341"/>
      <c r="C12" s="466"/>
      <c r="D12" s="466"/>
      <c r="E12" s="466"/>
      <c r="F12" s="466"/>
      <c r="G12" s="466"/>
      <c r="H12" s="466"/>
      <c r="I12" s="466"/>
      <c r="J12" s="466"/>
      <c r="K12" s="466">
        <f>H12+J12</f>
        <v>0</v>
      </c>
      <c r="L12" s="466">
        <f>E12+G12+K12</f>
        <v>0</v>
      </c>
      <c r="M12" s="467"/>
      <c r="N12" s="380" t="s">
        <v>204</v>
      </c>
    </row>
    <row r="13" spans="1:14" ht="15">
      <c r="A13" s="340" t="s">
        <v>190</v>
      </c>
      <c r="B13" s="341"/>
      <c r="C13" s="466"/>
      <c r="D13" s="466"/>
      <c r="E13" s="466"/>
      <c r="F13" s="466"/>
      <c r="G13" s="466"/>
      <c r="H13" s="466"/>
      <c r="I13" s="466"/>
      <c r="J13" s="466"/>
      <c r="K13" s="466">
        <f aca="true" t="shared" si="0" ref="K13:K29">H13+J13</f>
        <v>0</v>
      </c>
      <c r="L13" s="466">
        <f aca="true" t="shared" si="1" ref="L13:L29">E13+G13+K13</f>
        <v>0</v>
      </c>
      <c r="M13" s="467"/>
      <c r="N13" s="380" t="s">
        <v>204</v>
      </c>
    </row>
    <row r="14" spans="1:14" ht="15">
      <c r="A14" s="340" t="s">
        <v>191</v>
      </c>
      <c r="B14" s="341"/>
      <c r="C14" s="466">
        <v>11</v>
      </c>
      <c r="D14" s="466"/>
      <c r="E14" s="466">
        <v>11</v>
      </c>
      <c r="F14" s="466"/>
      <c r="G14" s="466"/>
      <c r="H14" s="466"/>
      <c r="I14" s="466"/>
      <c r="J14" s="466"/>
      <c r="K14" s="466">
        <f t="shared" si="0"/>
        <v>0</v>
      </c>
      <c r="L14" s="466">
        <f t="shared" si="1"/>
        <v>11</v>
      </c>
      <c r="M14" s="467"/>
      <c r="N14" s="380" t="s">
        <v>204</v>
      </c>
    </row>
    <row r="15" spans="1:14" ht="15">
      <c r="A15" s="340" t="s">
        <v>192</v>
      </c>
      <c r="B15" s="341"/>
      <c r="C15" s="466">
        <v>1</v>
      </c>
      <c r="D15" s="466"/>
      <c r="E15" s="466">
        <v>1</v>
      </c>
      <c r="F15" s="466"/>
      <c r="G15" s="466"/>
      <c r="H15" s="466"/>
      <c r="I15" s="466"/>
      <c r="J15" s="466"/>
      <c r="K15" s="466">
        <f t="shared" si="0"/>
        <v>0</v>
      </c>
      <c r="L15" s="466">
        <f t="shared" si="1"/>
        <v>1</v>
      </c>
      <c r="M15" s="467"/>
      <c r="N15" s="380" t="s">
        <v>204</v>
      </c>
    </row>
    <row r="16" spans="1:13" ht="15">
      <c r="A16" s="340" t="s">
        <v>212</v>
      </c>
      <c r="B16" s="341"/>
      <c r="C16" s="466">
        <v>2</v>
      </c>
      <c r="D16" s="466"/>
      <c r="E16" s="466">
        <v>2</v>
      </c>
      <c r="F16" s="466"/>
      <c r="G16" s="466"/>
      <c r="H16" s="466"/>
      <c r="I16" s="466"/>
      <c r="J16" s="466"/>
      <c r="K16" s="466">
        <f t="shared" si="0"/>
        <v>0</v>
      </c>
      <c r="L16" s="466">
        <v>2</v>
      </c>
      <c r="M16" s="467"/>
    </row>
    <row r="17" spans="1:14" ht="15">
      <c r="A17" s="340" t="s">
        <v>117</v>
      </c>
      <c r="B17" s="341"/>
      <c r="C17" s="466">
        <v>1</v>
      </c>
      <c r="D17" s="466"/>
      <c r="E17" s="466">
        <v>1</v>
      </c>
      <c r="F17" s="466"/>
      <c r="G17" s="466"/>
      <c r="H17" s="466"/>
      <c r="I17" s="466"/>
      <c r="J17" s="466"/>
      <c r="K17" s="466">
        <f t="shared" si="0"/>
        <v>0</v>
      </c>
      <c r="L17" s="466">
        <f t="shared" si="1"/>
        <v>1</v>
      </c>
      <c r="M17" s="467"/>
      <c r="N17" s="380" t="s">
        <v>204</v>
      </c>
    </row>
    <row r="18" spans="1:14" ht="15">
      <c r="A18" s="948" t="s">
        <v>118</v>
      </c>
      <c r="B18" s="944"/>
      <c r="C18" s="466"/>
      <c r="D18" s="466"/>
      <c r="E18" s="466"/>
      <c r="F18" s="466"/>
      <c r="G18" s="466"/>
      <c r="H18" s="466"/>
      <c r="I18" s="466"/>
      <c r="J18" s="466"/>
      <c r="K18" s="466">
        <f t="shared" si="0"/>
        <v>0</v>
      </c>
      <c r="L18" s="466">
        <f t="shared" si="1"/>
        <v>0</v>
      </c>
      <c r="M18" s="467"/>
      <c r="N18" s="380" t="s">
        <v>204</v>
      </c>
    </row>
    <row r="19" spans="1:14" ht="15">
      <c r="A19" s="947" t="s">
        <v>119</v>
      </c>
      <c r="B19" s="944"/>
      <c r="C19" s="466"/>
      <c r="D19" s="466"/>
      <c r="E19" s="466"/>
      <c r="F19" s="466"/>
      <c r="G19" s="466"/>
      <c r="H19" s="466"/>
      <c r="I19" s="466"/>
      <c r="J19" s="466"/>
      <c r="K19" s="466">
        <f t="shared" si="0"/>
        <v>0</v>
      </c>
      <c r="L19" s="466">
        <f t="shared" si="1"/>
        <v>0</v>
      </c>
      <c r="M19" s="467"/>
      <c r="N19" s="380" t="s">
        <v>204</v>
      </c>
    </row>
    <row r="20" spans="1:14" ht="15">
      <c r="A20" s="947" t="s">
        <v>120</v>
      </c>
      <c r="B20" s="944"/>
      <c r="C20" s="466"/>
      <c r="D20" s="466"/>
      <c r="E20" s="466"/>
      <c r="F20" s="466"/>
      <c r="G20" s="466"/>
      <c r="H20" s="466"/>
      <c r="I20" s="466"/>
      <c r="J20" s="466"/>
      <c r="K20" s="466">
        <f t="shared" si="0"/>
        <v>0</v>
      </c>
      <c r="L20" s="466">
        <f t="shared" si="1"/>
        <v>0</v>
      </c>
      <c r="M20" s="467"/>
      <c r="N20" s="380" t="s">
        <v>204</v>
      </c>
    </row>
    <row r="21" spans="1:14" ht="15">
      <c r="A21" s="947" t="s">
        <v>121</v>
      </c>
      <c r="B21" s="944"/>
      <c r="C21" s="466"/>
      <c r="D21" s="466"/>
      <c r="E21" s="466"/>
      <c r="F21" s="466"/>
      <c r="G21" s="466"/>
      <c r="H21" s="466"/>
      <c r="I21" s="466"/>
      <c r="J21" s="466"/>
      <c r="K21" s="466">
        <f t="shared" si="0"/>
        <v>0</v>
      </c>
      <c r="L21" s="466">
        <f t="shared" si="1"/>
        <v>0</v>
      </c>
      <c r="M21" s="467"/>
      <c r="N21" s="380" t="s">
        <v>204</v>
      </c>
    </row>
    <row r="22" spans="1:14" ht="15">
      <c r="A22" s="974" t="s">
        <v>122</v>
      </c>
      <c r="B22" s="944"/>
      <c r="C22" s="466"/>
      <c r="D22" s="466"/>
      <c r="E22" s="466"/>
      <c r="F22" s="466"/>
      <c r="G22" s="466"/>
      <c r="H22" s="466"/>
      <c r="I22" s="466"/>
      <c r="J22" s="466"/>
      <c r="K22" s="466">
        <f t="shared" si="0"/>
        <v>0</v>
      </c>
      <c r="L22" s="466">
        <f t="shared" si="1"/>
        <v>0</v>
      </c>
      <c r="M22" s="467"/>
      <c r="N22" s="380" t="s">
        <v>204</v>
      </c>
    </row>
    <row r="23" spans="1:14" ht="15">
      <c r="A23" s="943" t="s">
        <v>288</v>
      </c>
      <c r="B23" s="944"/>
      <c r="C23" s="466"/>
      <c r="D23" s="466"/>
      <c r="E23" s="466"/>
      <c r="F23" s="466"/>
      <c r="G23" s="466"/>
      <c r="H23" s="466"/>
      <c r="I23" s="466"/>
      <c r="J23" s="466"/>
      <c r="K23" s="466">
        <f t="shared" si="0"/>
        <v>0</v>
      </c>
      <c r="L23" s="466">
        <f t="shared" si="1"/>
        <v>0</v>
      </c>
      <c r="M23" s="467"/>
      <c r="N23" s="380" t="s">
        <v>204</v>
      </c>
    </row>
    <row r="24" spans="1:14" ht="15">
      <c r="A24" s="947" t="s">
        <v>289</v>
      </c>
      <c r="B24" s="944"/>
      <c r="C24" s="466"/>
      <c r="D24" s="466"/>
      <c r="E24" s="466"/>
      <c r="F24" s="466"/>
      <c r="G24" s="466"/>
      <c r="H24" s="466"/>
      <c r="I24" s="466"/>
      <c r="J24" s="466"/>
      <c r="K24" s="466">
        <f t="shared" si="0"/>
        <v>0</v>
      </c>
      <c r="L24" s="466">
        <f t="shared" si="1"/>
        <v>0</v>
      </c>
      <c r="M24" s="467"/>
      <c r="N24" s="380" t="s">
        <v>204</v>
      </c>
    </row>
    <row r="25" spans="1:14" ht="15">
      <c r="A25" s="947" t="s">
        <v>123</v>
      </c>
      <c r="B25" s="944"/>
      <c r="C25" s="466"/>
      <c r="D25" s="466"/>
      <c r="E25" s="466"/>
      <c r="F25" s="466"/>
      <c r="G25" s="466"/>
      <c r="H25" s="466"/>
      <c r="I25" s="466"/>
      <c r="J25" s="466"/>
      <c r="K25" s="466">
        <f t="shared" si="0"/>
        <v>0</v>
      </c>
      <c r="L25" s="466">
        <f t="shared" si="1"/>
        <v>0</v>
      </c>
      <c r="M25" s="467"/>
      <c r="N25" s="380" t="s">
        <v>204</v>
      </c>
    </row>
    <row r="26" spans="1:14" ht="15">
      <c r="A26" s="947" t="s">
        <v>125</v>
      </c>
      <c r="B26" s="944"/>
      <c r="C26" s="466"/>
      <c r="D26" s="466"/>
      <c r="E26" s="466"/>
      <c r="F26" s="466"/>
      <c r="G26" s="466"/>
      <c r="H26" s="466"/>
      <c r="I26" s="466"/>
      <c r="J26" s="466"/>
      <c r="K26" s="466">
        <f t="shared" si="0"/>
        <v>0</v>
      </c>
      <c r="L26" s="466">
        <f t="shared" si="1"/>
        <v>0</v>
      </c>
      <c r="M26" s="467"/>
      <c r="N26" s="380" t="s">
        <v>204</v>
      </c>
    </row>
    <row r="27" spans="1:14" ht="15">
      <c r="A27" s="947" t="s">
        <v>129</v>
      </c>
      <c r="B27" s="944"/>
      <c r="C27" s="466">
        <v>4</v>
      </c>
      <c r="D27" s="466"/>
      <c r="E27" s="466">
        <v>4</v>
      </c>
      <c r="F27" s="466"/>
      <c r="G27" s="466"/>
      <c r="H27" s="466"/>
      <c r="I27" s="466"/>
      <c r="J27" s="466"/>
      <c r="K27" s="466">
        <f t="shared" si="0"/>
        <v>0</v>
      </c>
      <c r="L27" s="466">
        <f t="shared" si="1"/>
        <v>4</v>
      </c>
      <c r="M27" s="467"/>
      <c r="N27" s="380" t="s">
        <v>204</v>
      </c>
    </row>
    <row r="28" spans="1:14" ht="15">
      <c r="A28" s="947" t="s">
        <v>124</v>
      </c>
      <c r="B28" s="944"/>
      <c r="C28" s="466"/>
      <c r="D28" s="466"/>
      <c r="E28" s="466"/>
      <c r="F28" s="466"/>
      <c r="G28" s="466"/>
      <c r="H28" s="466"/>
      <c r="I28" s="466"/>
      <c r="J28" s="466"/>
      <c r="K28" s="466">
        <f t="shared" si="0"/>
        <v>0</v>
      </c>
      <c r="L28" s="466">
        <f t="shared" si="1"/>
        <v>0</v>
      </c>
      <c r="M28" s="467"/>
      <c r="N28" s="380" t="s">
        <v>204</v>
      </c>
    </row>
    <row r="29" spans="1:14" ht="15">
      <c r="A29" s="963" t="s">
        <v>126</v>
      </c>
      <c r="B29" s="964"/>
      <c r="C29" s="468"/>
      <c r="D29" s="468"/>
      <c r="E29" s="468"/>
      <c r="F29" s="468"/>
      <c r="G29" s="468"/>
      <c r="H29" s="468"/>
      <c r="I29" s="468"/>
      <c r="J29" s="468"/>
      <c r="K29" s="468">
        <f t="shared" si="0"/>
        <v>0</v>
      </c>
      <c r="L29" s="468">
        <f t="shared" si="1"/>
        <v>0</v>
      </c>
      <c r="M29" s="469"/>
      <c r="N29" s="380" t="s">
        <v>204</v>
      </c>
    </row>
    <row r="30" spans="1:14" ht="15.75" thickBot="1">
      <c r="A30" s="972" t="s">
        <v>41</v>
      </c>
      <c r="B30" s="973"/>
      <c r="C30" s="470">
        <f aca="true" t="shared" si="2" ref="C30:H30">SUM(C12:C29)</f>
        <v>19</v>
      </c>
      <c r="D30" s="471">
        <f t="shared" si="2"/>
        <v>0</v>
      </c>
      <c r="E30" s="472">
        <f t="shared" si="2"/>
        <v>19</v>
      </c>
      <c r="F30" s="471">
        <f t="shared" si="2"/>
        <v>0</v>
      </c>
      <c r="G30" s="472">
        <f t="shared" si="2"/>
        <v>0</v>
      </c>
      <c r="H30" s="471">
        <f t="shared" si="2"/>
        <v>0</v>
      </c>
      <c r="I30" s="471">
        <f>SUM(I27:I29)</f>
        <v>0</v>
      </c>
      <c r="J30" s="471">
        <f>SUM(J12:J29)</f>
        <v>0</v>
      </c>
      <c r="K30" s="471">
        <f>SUM(K12:K29)</f>
        <v>0</v>
      </c>
      <c r="L30" s="473">
        <f>SUM(L12:L29)</f>
        <v>19</v>
      </c>
      <c r="M30" s="472">
        <f>SUM(M12:M29)</f>
        <v>0</v>
      </c>
      <c r="N30" s="380" t="s">
        <v>204</v>
      </c>
    </row>
    <row r="31" spans="1:14" ht="15">
      <c r="A31" s="971" t="s">
        <v>164</v>
      </c>
      <c r="B31" s="872"/>
      <c r="C31" s="474">
        <v>18</v>
      </c>
      <c r="D31" s="474"/>
      <c r="E31" s="475">
        <v>18</v>
      </c>
      <c r="F31" s="474"/>
      <c r="G31" s="475"/>
      <c r="H31" s="474"/>
      <c r="I31" s="474"/>
      <c r="J31" s="476"/>
      <c r="K31" s="477">
        <f>H31+J31</f>
        <v>0</v>
      </c>
      <c r="L31" s="478">
        <f>E31+G31+K31</f>
        <v>18</v>
      </c>
      <c r="M31" s="479"/>
      <c r="N31" s="380" t="s">
        <v>204</v>
      </c>
    </row>
    <row r="32" spans="1:14" ht="15">
      <c r="A32" s="961" t="s">
        <v>193</v>
      </c>
      <c r="B32" s="962"/>
      <c r="C32" s="476">
        <v>1</v>
      </c>
      <c r="D32" s="476"/>
      <c r="E32" s="480">
        <v>1</v>
      </c>
      <c r="F32" s="476"/>
      <c r="G32" s="480"/>
      <c r="H32" s="476"/>
      <c r="I32" s="476"/>
      <c r="J32" s="476"/>
      <c r="K32" s="477">
        <f>H32+J32</f>
        <v>0</v>
      </c>
      <c r="L32" s="478">
        <f>E32+G32+K32</f>
        <v>1</v>
      </c>
      <c r="M32" s="479"/>
      <c r="N32" s="380" t="s">
        <v>204</v>
      </c>
    </row>
    <row r="33" spans="1:14" ht="15">
      <c r="A33" s="959" t="s">
        <v>194</v>
      </c>
      <c r="B33" s="960"/>
      <c r="C33" s="476"/>
      <c r="D33" s="476"/>
      <c r="E33" s="480"/>
      <c r="F33" s="476"/>
      <c r="G33" s="480"/>
      <c r="H33" s="476"/>
      <c r="I33" s="476"/>
      <c r="J33" s="476"/>
      <c r="K33" s="477">
        <f>H33+J33</f>
        <v>0</v>
      </c>
      <c r="L33" s="478">
        <f>E33+G33+K33</f>
        <v>0</v>
      </c>
      <c r="M33" s="479"/>
      <c r="N33" s="380" t="s">
        <v>204</v>
      </c>
    </row>
    <row r="34" spans="1:14" s="24" customFormat="1" ht="15">
      <c r="A34" s="975" t="s">
        <v>41</v>
      </c>
      <c r="B34" s="976"/>
      <c r="C34" s="481">
        <f>SUM(C31:C33)</f>
        <v>19</v>
      </c>
      <c r="D34" s="481">
        <f aca="true" t="shared" si="3" ref="D34:L34">SUM(D31:D33)</f>
        <v>0</v>
      </c>
      <c r="E34" s="481">
        <f t="shared" si="3"/>
        <v>19</v>
      </c>
      <c r="F34" s="481">
        <f t="shared" si="3"/>
        <v>0</v>
      </c>
      <c r="G34" s="481">
        <f t="shared" si="3"/>
        <v>0</v>
      </c>
      <c r="H34" s="481">
        <f t="shared" si="3"/>
        <v>0</v>
      </c>
      <c r="I34" s="481">
        <f t="shared" si="3"/>
        <v>0</v>
      </c>
      <c r="J34" s="481"/>
      <c r="K34" s="481">
        <f>SUM(K31:K33)</f>
        <v>0</v>
      </c>
      <c r="L34" s="482">
        <f t="shared" si="3"/>
        <v>19</v>
      </c>
      <c r="M34" s="483">
        <f>SUM(M31:M33)</f>
        <v>0</v>
      </c>
      <c r="N34" s="380" t="s">
        <v>273</v>
      </c>
    </row>
    <row r="35" spans="1:14" s="25" customFormat="1" ht="15">
      <c r="A35" s="965"/>
      <c r="B35" s="965"/>
      <c r="C35" s="965"/>
      <c r="D35" s="965"/>
      <c r="E35" s="965"/>
      <c r="F35" s="965"/>
      <c r="G35" s="965"/>
      <c r="H35" s="965"/>
      <c r="I35" s="965"/>
      <c r="J35" s="965"/>
      <c r="K35" s="965"/>
      <c r="L35" s="965"/>
      <c r="M35" s="966"/>
      <c r="N35" s="380"/>
    </row>
    <row r="36" s="25" customFormat="1" ht="15">
      <c r="N36" s="381"/>
    </row>
    <row r="37" spans="1:14" s="25" customFormat="1" ht="15">
      <c r="A37" s="630"/>
      <c r="B37" s="183"/>
      <c r="C37" s="631"/>
      <c r="D37" s="631"/>
      <c r="E37" s="631"/>
      <c r="F37" s="631"/>
      <c r="G37" s="631"/>
      <c r="H37" s="631"/>
      <c r="I37" s="631"/>
      <c r="J37" s="631"/>
      <c r="K37" s="631"/>
      <c r="L37" s="631"/>
      <c r="M37" s="631"/>
      <c r="N37" s="381"/>
    </row>
    <row r="38" spans="1:14" s="25" customFormat="1" ht="15">
      <c r="A38" s="182"/>
      <c r="B38" s="183"/>
      <c r="C38" s="631"/>
      <c r="D38" s="631"/>
      <c r="E38" s="631"/>
      <c r="F38" s="631"/>
      <c r="G38" s="631"/>
      <c r="H38" s="631"/>
      <c r="I38" s="631"/>
      <c r="J38" s="631"/>
      <c r="K38" s="631"/>
      <c r="L38" s="631"/>
      <c r="M38" s="631"/>
      <c r="N38" s="381"/>
    </row>
    <row r="39" spans="1:14" s="25" customFormat="1" ht="15">
      <c r="A39" s="182"/>
      <c r="B39" s="183"/>
      <c r="C39" s="631"/>
      <c r="D39" s="631"/>
      <c r="E39" s="631"/>
      <c r="F39" s="631"/>
      <c r="G39" s="631"/>
      <c r="H39" s="631"/>
      <c r="I39" s="631"/>
      <c r="J39" s="631"/>
      <c r="K39" s="631"/>
      <c r="L39" s="631"/>
      <c r="M39" s="631"/>
      <c r="N39" s="381"/>
    </row>
    <row r="40" spans="1:14" s="25" customFormat="1" ht="15">
      <c r="A40" s="182"/>
      <c r="B40" s="183"/>
      <c r="C40" s="183"/>
      <c r="D40" s="183"/>
      <c r="E40" s="183"/>
      <c r="F40" s="183"/>
      <c r="G40" s="183"/>
      <c r="H40" s="183"/>
      <c r="I40" s="183"/>
      <c r="J40" s="183"/>
      <c r="K40" s="183"/>
      <c r="L40" s="183"/>
      <c r="M40" s="183"/>
      <c r="N40" s="381"/>
    </row>
    <row r="41" spans="1:14" s="26" customFormat="1" ht="15.75">
      <c r="A41" s="632"/>
      <c r="B41" s="633"/>
      <c r="C41" s="633"/>
      <c r="D41" s="633"/>
      <c r="E41" s="633"/>
      <c r="F41" s="633"/>
      <c r="G41" s="633"/>
      <c r="H41" s="633"/>
      <c r="I41" s="633"/>
      <c r="J41" s="633"/>
      <c r="K41" s="633"/>
      <c r="L41" s="633"/>
      <c r="M41" s="633"/>
      <c r="N41" s="382"/>
    </row>
    <row r="42" spans="1:13" ht="71.25" customHeight="1">
      <c r="A42" s="841"/>
      <c r="B42" s="842"/>
      <c r="C42" s="842"/>
      <c r="D42" s="842"/>
      <c r="E42" s="842"/>
      <c r="F42" s="842"/>
      <c r="G42" s="842"/>
      <c r="H42" s="842"/>
      <c r="I42" s="842"/>
      <c r="J42" s="842"/>
      <c r="K42" s="842"/>
      <c r="L42" s="842"/>
      <c r="M42" s="843"/>
    </row>
    <row r="43" spans="1:13" ht="39.75" customHeight="1">
      <c r="A43" s="841"/>
      <c r="B43" s="842"/>
      <c r="C43" s="842"/>
      <c r="D43" s="842"/>
      <c r="E43" s="842"/>
      <c r="F43" s="842"/>
      <c r="G43" s="842"/>
      <c r="H43" s="842"/>
      <c r="I43" s="842"/>
      <c r="J43" s="842"/>
      <c r="K43" s="842"/>
      <c r="L43" s="842"/>
      <c r="M43" s="843"/>
    </row>
    <row r="44" spans="1:13" ht="15" hidden="1">
      <c r="A44" s="634"/>
      <c r="B44" s="634"/>
      <c r="C44" s="634"/>
      <c r="D44" s="634"/>
      <c r="E44" s="634"/>
      <c r="F44" s="634"/>
      <c r="G44" s="634"/>
      <c r="H44" s="634"/>
      <c r="I44" s="634"/>
      <c r="J44" s="634"/>
      <c r="K44" s="634"/>
      <c r="L44" s="634"/>
      <c r="M44" s="634"/>
    </row>
    <row r="45" spans="1:13" ht="58.5" customHeight="1">
      <c r="A45" s="841"/>
      <c r="B45" s="842"/>
      <c r="C45" s="842"/>
      <c r="D45" s="842"/>
      <c r="E45" s="842"/>
      <c r="F45" s="842"/>
      <c r="G45" s="842"/>
      <c r="H45" s="842"/>
      <c r="I45" s="842"/>
      <c r="J45" s="842"/>
      <c r="K45" s="842"/>
      <c r="L45" s="842"/>
      <c r="M45" s="843"/>
    </row>
    <row r="46" spans="1:13" ht="15" hidden="1">
      <c r="A46" s="634"/>
      <c r="B46" s="634"/>
      <c r="C46" s="634"/>
      <c r="D46" s="634"/>
      <c r="E46" s="634"/>
      <c r="F46" s="634"/>
      <c r="G46" s="634"/>
      <c r="H46" s="634"/>
      <c r="I46" s="634"/>
      <c r="J46" s="634"/>
      <c r="K46" s="634"/>
      <c r="L46" s="634"/>
      <c r="M46" s="634"/>
    </row>
    <row r="47" spans="1:13" ht="69" customHeight="1">
      <c r="A47" s="841"/>
      <c r="B47" s="842"/>
      <c r="C47" s="842"/>
      <c r="D47" s="842"/>
      <c r="E47" s="842"/>
      <c r="F47" s="842"/>
      <c r="G47" s="842"/>
      <c r="H47" s="842"/>
      <c r="I47" s="842"/>
      <c r="J47" s="842"/>
      <c r="K47" s="842"/>
      <c r="L47" s="842"/>
      <c r="M47" s="843"/>
    </row>
    <row r="48" spans="1:13" ht="15" hidden="1">
      <c r="A48" s="634"/>
      <c r="B48" s="634"/>
      <c r="C48" s="634"/>
      <c r="D48" s="634"/>
      <c r="E48" s="634"/>
      <c r="F48" s="634"/>
      <c r="G48" s="634"/>
      <c r="H48" s="634"/>
      <c r="I48" s="634"/>
      <c r="J48" s="634"/>
      <c r="K48" s="634"/>
      <c r="L48" s="634"/>
      <c r="M48" s="634"/>
    </row>
    <row r="49" spans="1:13" ht="15">
      <c r="A49" s="635"/>
      <c r="B49" s="634"/>
      <c r="C49" s="634"/>
      <c r="D49" s="634"/>
      <c r="E49" s="634"/>
      <c r="F49" s="634"/>
      <c r="G49" s="634"/>
      <c r="H49" s="634"/>
      <c r="I49" s="634"/>
      <c r="J49" s="634"/>
      <c r="K49" s="634"/>
      <c r="L49" s="634"/>
      <c r="M49" s="634"/>
    </row>
    <row r="51" ht="15">
      <c r="M51" s="356"/>
    </row>
  </sheetData>
  <mergeCells count="39">
    <mergeCell ref="H10:H11"/>
    <mergeCell ref="C10:C11"/>
    <mergeCell ref="D10:D11"/>
    <mergeCell ref="E10:E11"/>
    <mergeCell ref="A1:M1"/>
    <mergeCell ref="A4:M4"/>
    <mergeCell ref="A5:M5"/>
    <mergeCell ref="A6:M6"/>
    <mergeCell ref="A47:M47"/>
    <mergeCell ref="A42:M42"/>
    <mergeCell ref="A43:M43"/>
    <mergeCell ref="A45:M45"/>
    <mergeCell ref="A35:M35"/>
    <mergeCell ref="M10:M11"/>
    <mergeCell ref="L10:L11"/>
    <mergeCell ref="A20:B20"/>
    <mergeCell ref="A31:B31"/>
    <mergeCell ref="A30:B30"/>
    <mergeCell ref="A22:B22"/>
    <mergeCell ref="A21:B21"/>
    <mergeCell ref="A34:B34"/>
    <mergeCell ref="A26:B26"/>
    <mergeCell ref="A33:B33"/>
    <mergeCell ref="A32:B32"/>
    <mergeCell ref="A25:B25"/>
    <mergeCell ref="A24:B24"/>
    <mergeCell ref="A29:B29"/>
    <mergeCell ref="A28:B28"/>
    <mergeCell ref="A27:B27"/>
    <mergeCell ref="G9:M9"/>
    <mergeCell ref="A23:B23"/>
    <mergeCell ref="K10:K11"/>
    <mergeCell ref="A19:B19"/>
    <mergeCell ref="A18:B18"/>
    <mergeCell ref="F10:F11"/>
    <mergeCell ref="A9:B11"/>
    <mergeCell ref="E9:F9"/>
    <mergeCell ref="C9:D9"/>
    <mergeCell ref="J10:J11"/>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