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15" yWindow="585" windowWidth="12390" windowHeight="8790" tabRatio="835" activeTab="0"/>
  </bookViews>
  <sheets>
    <sheet name="Gas Fryers Calculator" sheetId="1" r:id="rId1"/>
    <sheet name="Assumptions" sheetId="2" r:id="rId2"/>
  </sheets>
  <definedNames>
    <definedName name="_xlnm.Print_Area" localSheetId="1">'Assumptions'!$A$1:$D$61</definedName>
    <definedName name="_xlnm.Print_Area" localSheetId="0">'Gas Fryers Calculator'!$A$1:$M$64</definedName>
  </definedNames>
  <calcPr fullCalcOnLoad="1"/>
</workbook>
</file>

<file path=xl/sharedStrings.xml><?xml version="1.0" encoding="utf-8"?>
<sst xmlns="http://schemas.openxmlformats.org/spreadsheetml/2006/main" count="163" uniqueCount="103">
  <si>
    <t>Life Cycle Cost Estimate for</t>
  </si>
  <si>
    <t>Enter your own values in the gray boxes or use our default values.</t>
  </si>
  <si>
    <t>Number of units</t>
  </si>
  <si>
    <t>ENERGY STAR Qualified Unit</t>
  </si>
  <si>
    <t>Conventional Unit</t>
  </si>
  <si>
    <t xml:space="preserve"> Savings with ENERGY STAR</t>
  </si>
  <si>
    <t>Energy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</si>
  <si>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</si>
  <si>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</si>
  <si>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</si>
  <si>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</si>
  <si>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</si>
  <si>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</si>
  <si>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</si>
  <si>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</si>
  <si>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</si>
  <si>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</si>
  <si>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</si>
  <si>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</si>
  <si>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</si>
  <si>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</si>
  <si>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</si>
  <si>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</si>
  <si>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</si>
  <si>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</si>
  <si>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hours/day</t>
  </si>
  <si>
    <t>hours/year</t>
  </si>
  <si>
    <t xml:space="preserve">Calculated. </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</si>
  <si>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</si>
  <si>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</si>
  <si>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</si>
  <si>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</si>
  <si>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</si>
  <si>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</si>
  <si>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</si>
  <si>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</si>
  <si>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</si>
  <si>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</si>
  <si>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</si>
  <si>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</si>
  <si>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</si>
  <si>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Idle Energy Rate</t>
  </si>
  <si>
    <t>lb</t>
  </si>
  <si>
    <t>Cooking Energy Efficiency</t>
  </si>
  <si>
    <t>Heavy Load</t>
  </si>
  <si>
    <t>Btu/lb</t>
  </si>
  <si>
    <t>Energy to Food</t>
  </si>
  <si>
    <t>Btu</t>
  </si>
  <si>
    <t>minutes</t>
  </si>
  <si>
    <t>Preheat Time</t>
  </si>
  <si>
    <t>Preheat Energy</t>
  </si>
  <si>
    <t>Cooking Energy</t>
  </si>
  <si>
    <t>Number of Preheats per day</t>
  </si>
  <si>
    <t>lb/day</t>
  </si>
  <si>
    <t>Pounds of Food Cooked per day</t>
  </si>
  <si>
    <t>Number of Days of operation</t>
  </si>
  <si>
    <t>Operating Hours per Day</t>
  </si>
  <si>
    <t xml:space="preserve">Idle Energy </t>
  </si>
  <si>
    <t>Calculated</t>
  </si>
  <si>
    <t>Total Idle Time</t>
  </si>
  <si>
    <t>Total Energy</t>
  </si>
  <si>
    <t>Btu/day</t>
  </si>
  <si>
    <t>Gas Rate ($/Therm)</t>
  </si>
  <si>
    <t>days/year</t>
  </si>
  <si>
    <t>Assumptions for Gas Fryers</t>
  </si>
  <si>
    <t>Life cycle energy saved (Therms)</t>
  </si>
  <si>
    <t>Energy consumption (Therm)</t>
  </si>
  <si>
    <t>Initial Cost</t>
  </si>
  <si>
    <t>preheat/day</t>
  </si>
  <si>
    <t>Labor time (hours)</t>
  </si>
  <si>
    <t>Food Load (lb/day)</t>
  </si>
  <si>
    <t>Preheat Energy (Btu)</t>
  </si>
  <si>
    <t>Carbon Dioxide Emissions Factors</t>
  </si>
  <si>
    <r>
      <t>lbs CO</t>
    </r>
    <r>
      <rPr>
        <vertAlign val="subscript"/>
        <sz val="10"/>
        <rFont val="Univers"/>
        <family val="2"/>
      </rPr>
      <t>2</t>
    </r>
    <r>
      <rPr>
        <sz val="10"/>
        <rFont val="Univers"/>
        <family val="2"/>
      </rPr>
      <t>/Therm</t>
    </r>
  </si>
  <si>
    <t>Energy consumption (Therms/year)</t>
  </si>
  <si>
    <t>EPA 2004</t>
  </si>
  <si>
    <t>FSTC 2004</t>
  </si>
  <si>
    <t>This energy savings calculator was developed by the U.S. EPA and U.S. DOE and is provided for estimating purposes only.  Actual energy savings may vary based on use and other factors.</t>
  </si>
  <si>
    <t>Idle Energy Rate (Btu/hour)</t>
  </si>
  <si>
    <t>Cooking Energy Efficiency (%)</t>
  </si>
  <si>
    <t>lb/hour</t>
  </si>
  <si>
    <t>Btu/hour</t>
  </si>
  <si>
    <t>hour</t>
  </si>
  <si>
    <r>
      <t>lbs CO</t>
    </r>
    <r>
      <rPr>
        <vertAlign val="subscript"/>
        <sz val="10"/>
        <rFont val="Univers"/>
        <family val="2"/>
      </rPr>
      <t>2</t>
    </r>
    <r>
      <rPr>
        <sz val="10"/>
        <rFont val="Univers"/>
        <family val="2"/>
      </rPr>
      <t>/year</t>
    </r>
  </si>
  <si>
    <t>Initial Cost per Unit (estimated retail price)</t>
  </si>
  <si>
    <t>Energy costs</t>
  </si>
  <si>
    <t>Maintenance costs</t>
  </si>
  <si>
    <t>Average number of operating hours per day</t>
  </si>
  <si>
    <t>Average number of operating hours per year</t>
  </si>
  <si>
    <t>Operating costs (energy and maintenance)</t>
  </si>
  <si>
    <t>Production Capacity</t>
  </si>
  <si>
    <t>Maintenance cost</t>
  </si>
  <si>
    <t xml:space="preserve">For questions or comments, please send your email to: Escalcs@cadmusgroup.com   
</t>
  </si>
  <si>
    <t>$/Therm</t>
  </si>
  <si>
    <t>Commercial Gas Price</t>
  </si>
  <si>
    <t>Residential Gas Price</t>
  </si>
  <si>
    <t>Gas Carbon Dioxide Emission Factor</t>
  </si>
  <si>
    <t>FSTC 2007</t>
  </si>
  <si>
    <t>Food Service Technology Center (FSTC) 2007</t>
  </si>
  <si>
    <t>EIA 2007</t>
  </si>
  <si>
    <t>EPA 2007</t>
  </si>
  <si>
    <t>ENERGY STAR Specification</t>
  </si>
  <si>
    <t>Constants updated 08/08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</si>
</sst>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quot;$&quot;#,##0.000"/>
    <numFmt numFmtId="175" formatCode="_(&quot;$&quot;* #,##0.000_);_(&quot;$&quot;* \(#,##0.000\);_(&quot;$&quot;* &quot;-&quot;???_);_(@_)"/>
    <numFmt numFmtId="176" formatCode="&quot;$&quot;#,##0.0000"/>
  </numFmts>
  <fonts count="37">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sz val="10"/>
      <color indexed="10"/>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7" fillId="7" borderId="1" applyNumberFormat="0" applyAlignment="0" applyProtection="0"/>
    <xf numFmtId="0" fontId="30"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34" fillId="0" borderId="9" applyNumberFormat="0" applyFill="0" applyAlignment="0" applyProtection="0"/>
    <xf numFmtId="0" fontId="32" fillId="0" borderId="0" applyNumberFormat="0" applyFill="0" applyBorder="0" applyAlignment="0" applyProtection="0"/>
  </cellStyleXfs>
  <cellXfs count="181">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2"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172" fontId="2" fillId="0" borderId="0" xfId="0" applyNumberFormat="1" applyFont="1" applyAlignment="1" applyProtection="1">
      <alignmen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9" fontId="1" fillId="0" borderId="12" xfId="0" applyNumberFormat="1"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0" fillId="0" borderId="11" xfId="0" applyFont="1" applyBorder="1" applyAlignment="1" applyProtection="1">
      <alignment/>
      <protection/>
    </xf>
    <xf numFmtId="0" fontId="10" fillId="0" borderId="18" xfId="0" applyFont="1" applyBorder="1" applyAlignment="1" applyProtection="1">
      <alignment horizontal="left"/>
      <protection/>
    </xf>
    <xf numFmtId="0" fontId="10"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20" xfId="0" applyFont="1" applyFill="1" applyBorder="1" applyAlignment="1" applyProtection="1">
      <alignment horizontal="left" indent="1"/>
      <protection/>
    </xf>
    <xf numFmtId="0" fontId="10" fillId="0" borderId="19"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8" xfId="0" applyFont="1" applyBorder="1" applyAlignment="1" applyProtection="1">
      <alignment horizontal="left" indent="1"/>
      <protection/>
    </xf>
    <xf numFmtId="0" fontId="1" fillId="0" borderId="11" xfId="0" applyFont="1" applyBorder="1" applyAlignment="1" applyProtection="1">
      <alignment horizontal="left" indent="1"/>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1"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0"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38" fontId="1" fillId="20" borderId="21" xfId="0" applyNumberFormat="1" applyFont="1" applyFill="1" applyBorder="1" applyAlignment="1" applyProtection="1">
      <alignment horizontal="right"/>
      <protection locked="0"/>
    </xf>
    <xf numFmtId="166" fontId="1" fillId="20" borderId="21" xfId="0" applyNumberFormat="1" applyFont="1" applyFill="1" applyBorder="1" applyAlignment="1" applyProtection="1">
      <alignment horizontal="right"/>
      <protection locked="0"/>
    </xf>
    <xf numFmtId="3" fontId="1" fillId="20" borderId="21" xfId="0" applyNumberFormat="1" applyFont="1" applyFill="1" applyBorder="1" applyAlignment="1" applyProtection="1">
      <alignment horizontal="right"/>
      <protection locked="0"/>
    </xf>
    <xf numFmtId="0" fontId="1" fillId="20" borderId="22" xfId="0" applyNumberFormat="1" applyFont="1" applyFill="1" applyBorder="1" applyAlignment="1" applyProtection="1">
      <alignment horizontal="right"/>
      <protection/>
    </xf>
    <xf numFmtId="0" fontId="1" fillId="0" borderId="0" xfId="0" applyFont="1" applyFill="1" applyBorder="1" applyAlignment="1" applyProtection="1">
      <alignment horizontal="left"/>
      <protection/>
    </xf>
    <xf numFmtId="164" fontId="1" fillId="0" borderId="0" xfId="0" applyNumberFormat="1" applyFont="1" applyFill="1" applyBorder="1" applyAlignment="1" applyProtection="1">
      <alignment/>
      <protection locked="0"/>
    </xf>
    <xf numFmtId="0" fontId="1" fillId="0" borderId="12" xfId="0" applyFont="1" applyBorder="1" applyAlignment="1" applyProtection="1">
      <alignment/>
      <protection/>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3" fillId="0" borderId="15" xfId="0" applyFont="1" applyFill="1" applyBorder="1" applyAlignment="1" applyProtection="1">
      <alignment/>
      <protection/>
    </xf>
    <xf numFmtId="3" fontId="1" fillId="0" borderId="0" xfId="0" applyNumberFormat="1" applyFont="1" applyBorder="1" applyAlignment="1" applyProtection="1">
      <alignment/>
      <protection/>
    </xf>
    <xf numFmtId="0" fontId="1" fillId="0" borderId="18" xfId="0" applyFont="1" applyFill="1" applyBorder="1" applyAlignment="1" applyProtection="1">
      <alignment/>
      <protection/>
    </xf>
    <xf numFmtId="3" fontId="1" fillId="0" borderId="0" xfId="0" applyNumberFormat="1" applyFont="1" applyFill="1" applyBorder="1" applyAlignment="1" applyProtection="1">
      <alignment/>
      <protection/>
    </xf>
    <xf numFmtId="9" fontId="1" fillId="20" borderId="21" xfId="0" applyNumberFormat="1" applyFont="1" applyFill="1" applyBorder="1" applyAlignment="1" applyProtection="1">
      <alignment horizontal="right"/>
      <protection locked="0"/>
    </xf>
    <xf numFmtId="9" fontId="1" fillId="0" borderId="11" xfId="0" applyNumberFormat="1" applyFont="1" applyFill="1" applyBorder="1" applyAlignment="1" applyProtection="1">
      <alignment horizontal="right"/>
      <protection/>
    </xf>
    <xf numFmtId="2" fontId="1" fillId="0" borderId="0" xfId="0" applyNumberFormat="1" applyFont="1" applyFill="1" applyBorder="1" applyAlignment="1" applyProtection="1">
      <alignmen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0" fontId="3"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1" xfId="0" applyFont="1" applyFill="1" applyBorder="1" applyAlignment="1" applyProtection="1">
      <alignment horizontal="left" indent="2"/>
      <protection/>
    </xf>
    <xf numFmtId="0" fontId="1" fillId="0" borderId="18" xfId="0" applyFont="1" applyFill="1" applyBorder="1" applyAlignment="1" applyProtection="1">
      <alignment horizontal="left" indent="2"/>
      <protection/>
    </xf>
    <xf numFmtId="0" fontId="1" fillId="0" borderId="18" xfId="0" applyFont="1" applyBorder="1" applyAlignment="1" applyProtection="1">
      <alignment horizontal="left" indent="2"/>
      <protection/>
    </xf>
    <xf numFmtId="0" fontId="1" fillId="0" borderId="11" xfId="0" applyFont="1" applyBorder="1" applyAlignment="1" applyProtection="1">
      <alignment horizontal="left" indent="2"/>
      <protection/>
    </xf>
    <xf numFmtId="0" fontId="3" fillId="0" borderId="11" xfId="0" applyFont="1" applyBorder="1" applyAlignment="1" applyProtection="1">
      <alignment horizontal="left" indent="1"/>
      <protection/>
    </xf>
    <xf numFmtId="167" fontId="1" fillId="20" borderId="21" xfId="0" applyNumberFormat="1" applyFont="1" applyFill="1" applyBorder="1" applyAlignment="1" applyProtection="1">
      <alignment/>
      <protection/>
    </xf>
    <xf numFmtId="164" fontId="1" fillId="7" borderId="0" xfId="0" applyNumberFormat="1" applyFont="1" applyFill="1" applyBorder="1" applyAlignment="1" applyProtection="1">
      <alignment/>
      <protection/>
    </xf>
    <xf numFmtId="0" fontId="1" fillId="4" borderId="11" xfId="0" applyFont="1" applyFill="1" applyBorder="1" applyAlignment="1" applyProtection="1">
      <alignment horizontal="left"/>
      <protection/>
    </xf>
    <xf numFmtId="167" fontId="1" fillId="4" borderId="0" xfId="0" applyNumberFormat="1" applyFont="1" applyFill="1" applyBorder="1" applyAlignment="1" applyProtection="1">
      <alignment/>
      <protection/>
    </xf>
    <xf numFmtId="176" fontId="1" fillId="0" borderId="11" xfId="0" applyNumberFormat="1" applyFont="1" applyFill="1" applyBorder="1" applyAlignment="1" applyProtection="1">
      <alignment horizontal="right"/>
      <protection/>
    </xf>
    <xf numFmtId="3" fontId="19" fillId="0" borderId="0" xfId="0" applyNumberFormat="1" applyFont="1" applyBorder="1" applyAlignment="1" applyProtection="1">
      <alignment/>
      <protection/>
    </xf>
    <xf numFmtId="176" fontId="1" fillId="0" borderId="11" xfId="0" applyNumberFormat="1" applyFont="1" applyFill="1" applyBorder="1" applyAlignment="1" applyProtection="1">
      <alignment horizontal="right"/>
      <protection/>
    </xf>
    <xf numFmtId="167" fontId="1" fillId="0" borderId="11" xfId="0" applyNumberFormat="1" applyFont="1" applyFill="1" applyBorder="1" applyAlignment="1" applyProtection="1">
      <alignment horizontal="right"/>
      <protection/>
    </xf>
    <xf numFmtId="0" fontId="1" fillId="0" borderId="12" xfId="0" applyFont="1" applyFill="1" applyBorder="1" applyAlignment="1" applyProtection="1">
      <alignment horizontal="left"/>
      <protection/>
    </xf>
    <xf numFmtId="0" fontId="1" fillId="0" borderId="11" xfId="0" applyFont="1" applyFill="1" applyBorder="1" applyAlignment="1" applyProtection="1">
      <alignment horizontal="right"/>
      <protection/>
    </xf>
    <xf numFmtId="164" fontId="1" fillId="0" borderId="11" xfId="0" applyNumberFormat="1" applyFont="1" applyFill="1" applyBorder="1" applyAlignment="1" applyProtection="1">
      <alignment/>
      <protection/>
    </xf>
    <xf numFmtId="38" fontId="1" fillId="0" borderId="12" xfId="0" applyNumberFormat="1" applyFont="1" applyFill="1" applyBorder="1" applyAlignment="1" applyProtection="1">
      <alignment horizontal="left"/>
      <protection/>
    </xf>
    <xf numFmtId="164" fontId="1" fillId="0" borderId="0" xfId="0" applyNumberFormat="1" applyFont="1" applyFill="1" applyBorder="1" applyAlignment="1" applyProtection="1">
      <alignment/>
      <protection locked="0"/>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horizontal="left"/>
      <protection/>
    </xf>
    <xf numFmtId="38" fontId="1" fillId="0" borderId="0"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right"/>
      <protection/>
    </xf>
    <xf numFmtId="3" fontId="1" fillId="0" borderId="0" xfId="0" applyNumberFormat="1" applyFont="1" applyFill="1" applyBorder="1" applyAlignment="1" applyProtection="1">
      <alignment horizontal="right"/>
      <protection/>
    </xf>
    <xf numFmtId="38" fontId="1" fillId="0" borderId="11" xfId="0" applyNumberFormat="1" applyFont="1" applyFill="1" applyBorder="1" applyAlignment="1" applyProtection="1">
      <alignment horizontal="right"/>
      <protection/>
    </xf>
    <xf numFmtId="1" fontId="1" fillId="0" borderId="11" xfId="57" applyNumberFormat="1" applyFont="1" applyFill="1" applyBorder="1" applyAlignment="1" applyProtection="1">
      <alignment horizontal="right"/>
      <protection/>
    </xf>
    <xf numFmtId="169" fontId="1" fillId="0" borderId="12" xfId="57" applyNumberFormat="1" applyFont="1" applyFill="1" applyBorder="1" applyAlignment="1" applyProtection="1">
      <alignment horizontal="left"/>
      <protection/>
    </xf>
    <xf numFmtId="170" fontId="1" fillId="0" borderId="11" xfId="42" applyNumberFormat="1" applyFont="1" applyFill="1" applyBorder="1" applyAlignment="1" applyProtection="1">
      <alignment horizontal="right"/>
      <protection/>
    </xf>
    <xf numFmtId="171" fontId="1" fillId="4" borderId="0" xfId="0" applyNumberFormat="1" applyFont="1" applyFill="1" applyBorder="1" applyAlignment="1" applyProtection="1">
      <alignment/>
      <protection/>
    </xf>
    <xf numFmtId="171" fontId="1" fillId="20" borderId="22" xfId="0" applyNumberFormat="1" applyFont="1" applyFill="1" applyBorder="1" applyAlignment="1" applyProtection="1">
      <alignment/>
      <protection locked="0"/>
    </xf>
    <xf numFmtId="3" fontId="1" fillId="0" borderId="14"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0" fontId="1" fillId="0" borderId="0" xfId="0" applyFont="1" applyFill="1" applyBorder="1" applyAlignment="1" applyProtection="1">
      <alignment/>
      <protection/>
    </xf>
    <xf numFmtId="3" fontId="3" fillId="22" borderId="0" xfId="0" applyNumberFormat="1" applyFont="1" applyFill="1" applyBorder="1" applyAlignment="1" applyProtection="1">
      <alignment horizontal="right"/>
      <protection/>
    </xf>
    <xf numFmtId="4" fontId="3" fillId="22" borderId="0" xfId="0" applyNumberFormat="1" applyFont="1" applyFill="1" applyBorder="1" applyAlignment="1" applyProtection="1">
      <alignment horizontal="right"/>
      <protection/>
    </xf>
    <xf numFmtId="9" fontId="3" fillId="22" borderId="0" xfId="57" applyFont="1" applyFill="1" applyBorder="1" applyAlignment="1" applyProtection="1">
      <alignment horizontal="right"/>
      <protection/>
    </xf>
    <xf numFmtId="167" fontId="3" fillId="22" borderId="0" xfId="0" applyNumberFormat="1" applyFont="1" applyFill="1" applyBorder="1" applyAlignment="1" applyProtection="1">
      <alignment horizontal="right"/>
      <protection/>
    </xf>
    <xf numFmtId="169" fontId="3" fillId="22" borderId="0" xfId="0" applyNumberFormat="1" applyFont="1" applyFill="1" applyBorder="1" applyAlignment="1" applyProtection="1">
      <alignment horizontal="right"/>
      <protection/>
    </xf>
    <xf numFmtId="0" fontId="17" fillId="0" borderId="0" xfId="0" applyFont="1" applyAlignment="1" applyProtection="1">
      <alignment horizontal="left"/>
      <protection/>
    </xf>
    <xf numFmtId="0" fontId="13" fillId="0" borderId="0" xfId="0" applyFont="1" applyAlignment="1">
      <alignment horizontal="center" wrapText="1"/>
    </xf>
    <xf numFmtId="0" fontId="10" fillId="4" borderId="23"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0" fontId="10"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12" fillId="0" borderId="0" xfId="0" applyFont="1" applyAlignment="1">
      <alignment horizontal="center" wrapText="1"/>
    </xf>
    <xf numFmtId="0" fontId="1" fillId="0" borderId="0" xfId="0" applyFont="1" applyAlignment="1">
      <alignment horizontal="left" wrapText="1"/>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3" fillId="0" borderId="14" xfId="0" applyFont="1" applyFill="1" applyBorder="1" applyAlignment="1" applyProtection="1">
      <alignment horizontal="center"/>
      <protection/>
    </xf>
    <xf numFmtId="0" fontId="1" fillId="0" borderId="0" xfId="0" applyFont="1" applyFill="1" applyBorder="1" applyAlignment="1" applyProtection="1">
      <alignment horizontal="left" wrapText="1"/>
      <protection/>
    </xf>
    <xf numFmtId="0" fontId="0" fillId="0" borderId="0" xfId="0"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4866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N65"/>
  <sheetViews>
    <sheetView tabSelected="1" zoomScalePageLayoutView="0" workbookViewId="0" topLeftCell="A1">
      <selection activeCell="N6" sqref="N6"/>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4.421875" style="1" customWidth="1"/>
    <col min="9" max="9" width="4.7109375" style="1" customWidth="1"/>
    <col min="10" max="10" width="4.140625" style="1" customWidth="1"/>
    <col min="11" max="11" width="10.140625" style="1" bestFit="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73" t="s">
        <v>0</v>
      </c>
      <c r="B7" s="173"/>
      <c r="C7" s="173"/>
      <c r="D7" s="173"/>
      <c r="E7" s="173"/>
      <c r="F7" s="173"/>
      <c r="G7" s="173"/>
      <c r="H7" s="173"/>
      <c r="I7" s="173"/>
      <c r="J7" s="173"/>
      <c r="K7" s="173"/>
      <c r="L7" s="173"/>
      <c r="M7" s="173"/>
    </row>
    <row r="8" spans="1:13" ht="15.75" customHeight="1">
      <c r="A8" s="173" t="str">
        <f>""&amp;C16&amp;" ENERGY STAR Qualified Gas Fryers"</f>
        <v>20 ENERGY STAR Qualified Gas Fryers</v>
      </c>
      <c r="B8" s="173"/>
      <c r="C8" s="173"/>
      <c r="D8" s="173"/>
      <c r="E8" s="173"/>
      <c r="F8" s="173"/>
      <c r="G8" s="173"/>
      <c r="H8" s="173"/>
      <c r="I8" s="173"/>
      <c r="J8" s="173"/>
      <c r="K8" s="173"/>
      <c r="L8" s="173"/>
      <c r="M8" s="173"/>
    </row>
    <row r="9" spans="1:13" s="3" customFormat="1" ht="12.75">
      <c r="A9" s="2"/>
      <c r="B9" s="2"/>
      <c r="C9" s="2"/>
      <c r="D9" s="2"/>
      <c r="E9" s="2"/>
      <c r="F9" s="2"/>
      <c r="G9" s="2"/>
      <c r="H9" s="2"/>
      <c r="I9" s="2"/>
      <c r="J9" s="2"/>
      <c r="K9" s="2"/>
      <c r="L9" s="2"/>
      <c r="M9" s="2"/>
    </row>
    <row r="10" spans="1:13" ht="15.75" customHeight="1">
      <c r="A10" s="42"/>
      <c r="B10" s="42"/>
      <c r="C10" s="42"/>
      <c r="D10" s="42"/>
      <c r="E10" s="42"/>
      <c r="F10" s="42"/>
      <c r="G10" s="42"/>
      <c r="H10" s="42"/>
      <c r="I10" s="42"/>
      <c r="J10" s="42"/>
      <c r="K10" s="42"/>
      <c r="L10" s="42"/>
      <c r="M10" s="42"/>
    </row>
    <row r="11" spans="1:13" s="3" customFormat="1" ht="24" customHeight="1">
      <c r="A11" s="174" t="s">
        <v>77</v>
      </c>
      <c r="B11" s="174"/>
      <c r="C11" s="174"/>
      <c r="D11" s="174"/>
      <c r="E11" s="174"/>
      <c r="F11" s="174"/>
      <c r="G11" s="174"/>
      <c r="H11" s="174"/>
      <c r="I11" s="174"/>
      <c r="J11" s="174"/>
      <c r="K11" s="174"/>
      <c r="L11" s="174"/>
      <c r="M11" s="174"/>
    </row>
    <row r="12" spans="1:13" s="3" customFormat="1" ht="12.75">
      <c r="A12" s="2"/>
      <c r="B12" s="2"/>
      <c r="C12" s="2"/>
      <c r="D12" s="2"/>
      <c r="E12" s="2"/>
      <c r="F12" s="2"/>
      <c r="G12" s="2"/>
      <c r="H12" s="2"/>
      <c r="I12" s="2"/>
      <c r="J12" s="2"/>
      <c r="K12" s="2"/>
      <c r="L12" s="2"/>
      <c r="M12" s="2"/>
    </row>
    <row r="13" ht="15.75" customHeight="1">
      <c r="A13" s="27"/>
    </row>
    <row r="14" spans="1:13" ht="15.75">
      <c r="A14" s="167" t="s">
        <v>1</v>
      </c>
      <c r="B14" s="167"/>
      <c r="C14" s="167"/>
      <c r="D14" s="167"/>
      <c r="E14" s="167"/>
      <c r="F14" s="167"/>
      <c r="G14" s="167"/>
      <c r="H14" s="167"/>
      <c r="I14" s="167"/>
      <c r="J14" s="167"/>
      <c r="K14" s="167"/>
      <c r="L14" s="167"/>
      <c r="M14" s="167"/>
    </row>
    <row r="15" spans="1:13" ht="4.5" customHeight="1" thickBot="1">
      <c r="A15" s="43"/>
      <c r="B15" s="44"/>
      <c r="C15" s="44"/>
      <c r="D15" s="44"/>
      <c r="E15" s="44"/>
      <c r="F15" s="44"/>
      <c r="G15" s="44"/>
      <c r="H15" s="44"/>
      <c r="I15" s="44"/>
      <c r="J15" s="44"/>
      <c r="K15" s="44"/>
      <c r="L15" s="44"/>
      <c r="M15" s="4"/>
    </row>
    <row r="16" spans="1:14" ht="15.75" customHeight="1" thickBot="1">
      <c r="A16" s="5" t="s">
        <v>2</v>
      </c>
      <c r="B16" s="6"/>
      <c r="C16" s="99">
        <v>20</v>
      </c>
      <c r="D16" s="7"/>
      <c r="E16" s="7"/>
      <c r="F16" s="7"/>
      <c r="G16" s="7"/>
      <c r="H16" s="7"/>
      <c r="I16" s="7"/>
      <c r="J16" s="7"/>
      <c r="K16" s="7"/>
      <c r="L16" s="7"/>
      <c r="M16" s="8"/>
      <c r="N16" s="9"/>
    </row>
    <row r="17" spans="1:13" ht="15.75" customHeight="1" thickBot="1">
      <c r="A17" s="10" t="s">
        <v>62</v>
      </c>
      <c r="B17" s="6"/>
      <c r="C17" s="157">
        <f>Assumptions!B50</f>
        <v>1.1712</v>
      </c>
      <c r="D17" s="7"/>
      <c r="E17" s="7"/>
      <c r="F17" s="7"/>
      <c r="G17" s="7"/>
      <c r="H17" s="7"/>
      <c r="I17" s="7"/>
      <c r="J17" s="7"/>
      <c r="K17" s="7"/>
      <c r="L17" s="7"/>
      <c r="M17" s="8"/>
    </row>
    <row r="18" spans="1:13" ht="15.75" customHeight="1" thickBot="1">
      <c r="A18" s="5" t="s">
        <v>56</v>
      </c>
      <c r="B18" s="7"/>
      <c r="C18" s="107">
        <f>Assumptions!B40</f>
        <v>16</v>
      </c>
      <c r="D18" s="13"/>
      <c r="E18" s="13"/>
      <c r="F18" s="13"/>
      <c r="G18" s="13"/>
      <c r="H18" s="13"/>
      <c r="I18" s="13"/>
      <c r="J18" s="14"/>
      <c r="K18" s="7"/>
      <c r="L18" s="13"/>
      <c r="M18" s="8"/>
    </row>
    <row r="19" spans="1:13" ht="14.25" customHeight="1" thickBot="1">
      <c r="A19" s="5" t="s">
        <v>70</v>
      </c>
      <c r="B19" s="7"/>
      <c r="C19" s="108">
        <f>Assumptions!B44</f>
        <v>150</v>
      </c>
      <c r="D19" s="40"/>
      <c r="E19" s="40"/>
      <c r="F19" s="40"/>
      <c r="G19" s="7"/>
      <c r="H19" s="7"/>
      <c r="I19" s="7"/>
      <c r="J19" s="7"/>
      <c r="K19" s="7"/>
      <c r="L19" s="7"/>
      <c r="M19" s="8"/>
    </row>
    <row r="20" spans="1:14" ht="6.75" customHeight="1">
      <c r="A20" s="11"/>
      <c r="B20" s="6"/>
      <c r="C20" s="12"/>
      <c r="D20" s="7"/>
      <c r="E20" s="7"/>
      <c r="F20" s="7"/>
      <c r="G20" s="7"/>
      <c r="H20" s="7"/>
      <c r="I20" s="7"/>
      <c r="J20" s="7"/>
      <c r="K20" s="7"/>
      <c r="L20" s="7"/>
      <c r="M20" s="8"/>
      <c r="N20" s="9"/>
    </row>
    <row r="21" spans="1:13" ht="27.75" customHeight="1">
      <c r="A21" s="57"/>
      <c r="B21" s="171" t="s">
        <v>3</v>
      </c>
      <c r="C21" s="171"/>
      <c r="D21" s="171"/>
      <c r="E21" s="46"/>
      <c r="F21" s="171" t="s">
        <v>4</v>
      </c>
      <c r="G21" s="171"/>
      <c r="H21" s="171"/>
      <c r="I21" s="46"/>
      <c r="J21" s="172"/>
      <c r="K21" s="172"/>
      <c r="L21" s="172"/>
      <c r="M21" s="8"/>
    </row>
    <row r="22" spans="1:13" ht="10.5" customHeight="1" thickBot="1">
      <c r="A22" s="45"/>
      <c r="B22" s="46"/>
      <c r="C22" s="46"/>
      <c r="D22" s="46"/>
      <c r="E22" s="46"/>
      <c r="F22" s="46"/>
      <c r="G22" s="103"/>
      <c r="H22" s="46"/>
      <c r="I22" s="46"/>
      <c r="J22" s="46"/>
      <c r="K22" s="46"/>
      <c r="L22" s="46"/>
      <c r="M22" s="8"/>
    </row>
    <row r="23" spans="1:13" ht="15.75" customHeight="1" thickBot="1">
      <c r="A23" s="5" t="s">
        <v>84</v>
      </c>
      <c r="B23" s="7"/>
      <c r="C23" s="106">
        <f>Assumptions!B6</f>
        <v>10001</v>
      </c>
      <c r="D23" s="13"/>
      <c r="E23" s="13"/>
      <c r="F23" s="13"/>
      <c r="G23" s="106">
        <f>Assumptions!B21</f>
        <v>6206</v>
      </c>
      <c r="H23" s="13"/>
      <c r="I23" s="13"/>
      <c r="J23" s="14"/>
      <c r="K23" s="7"/>
      <c r="L23" s="13"/>
      <c r="M23" s="8"/>
    </row>
    <row r="24" spans="1:13" ht="15.75" customHeight="1" thickBot="1">
      <c r="A24" s="5" t="str">
        <f>"Annual Maintenance cost for "&amp;C16&amp;" units"</f>
        <v>Annual Maintenance cost for 20 units</v>
      </c>
      <c r="B24" s="135"/>
      <c r="C24" s="134">
        <f>C16*(Assumptions!B36*Assumptions!B37)</f>
        <v>0</v>
      </c>
      <c r="D24" s="13"/>
      <c r="E24" s="13"/>
      <c r="F24" s="13"/>
      <c r="G24" s="134">
        <f>C16*(Assumptions!B36*Assumptions!B37)</f>
        <v>0</v>
      </c>
      <c r="H24" s="13"/>
      <c r="I24" s="13"/>
      <c r="J24" s="14"/>
      <c r="K24" s="7"/>
      <c r="L24" s="13"/>
      <c r="M24" s="8"/>
    </row>
    <row r="25" spans="1:13" ht="15.75" customHeight="1" thickBot="1">
      <c r="A25" s="5" t="s">
        <v>71</v>
      </c>
      <c r="B25" s="7"/>
      <c r="C25" s="107">
        <f>Assumptions!B15</f>
        <v>15500</v>
      </c>
      <c r="D25" s="40"/>
      <c r="E25" s="40"/>
      <c r="F25" s="40"/>
      <c r="G25" s="107">
        <f>Assumptions!B30</f>
        <v>16000</v>
      </c>
      <c r="H25" s="13"/>
      <c r="I25" s="13"/>
      <c r="J25" s="14"/>
      <c r="K25" s="7"/>
      <c r="L25" s="13"/>
      <c r="M25" s="8"/>
    </row>
    <row r="26" spans="1:13" ht="15.75" customHeight="1" thickBot="1">
      <c r="A26" s="5" t="s">
        <v>79</v>
      </c>
      <c r="B26" s="7"/>
      <c r="C26" s="118">
        <f>Assumptions!B7</f>
        <v>0.5</v>
      </c>
      <c r="D26" s="13"/>
      <c r="E26" s="13"/>
      <c r="F26" s="13"/>
      <c r="G26" s="118">
        <f>Assumptions!B22</f>
        <v>0.35</v>
      </c>
      <c r="H26" s="13"/>
      <c r="I26" s="13"/>
      <c r="J26" s="14"/>
      <c r="K26" s="7"/>
      <c r="L26" s="13"/>
      <c r="M26" s="8"/>
    </row>
    <row r="27" spans="1:13" ht="15.75" customHeight="1" thickBot="1">
      <c r="A27" s="5" t="s">
        <v>78</v>
      </c>
      <c r="B27" s="7"/>
      <c r="C27" s="107">
        <f>Assumptions!B10</f>
        <v>9000</v>
      </c>
      <c r="D27" s="13"/>
      <c r="E27" s="13"/>
      <c r="F27" s="13"/>
      <c r="G27" s="105">
        <f>Assumptions!B25</f>
        <v>14000</v>
      </c>
      <c r="H27" s="13"/>
      <c r="I27" s="13"/>
      <c r="J27" s="14"/>
      <c r="K27" s="7"/>
      <c r="L27" s="13"/>
      <c r="M27" s="8"/>
    </row>
    <row r="28" spans="1:13" ht="4.5" customHeight="1">
      <c r="A28" s="15"/>
      <c r="B28" s="16"/>
      <c r="C28" s="97"/>
      <c r="D28" s="16"/>
      <c r="E28" s="16"/>
      <c r="F28" s="16"/>
      <c r="G28" s="98"/>
      <c r="H28" s="16"/>
      <c r="I28" s="16"/>
      <c r="J28" s="16"/>
      <c r="K28" s="16"/>
      <c r="L28" s="16"/>
      <c r="M28" s="17"/>
    </row>
    <row r="29" ht="14.25" customHeight="1">
      <c r="A29" s="47"/>
    </row>
    <row r="30" ht="15.75" customHeight="1">
      <c r="A30" s="48"/>
    </row>
    <row r="31" spans="1:13" ht="15.75">
      <c r="A31" s="167" t="str">
        <f>"Annual and Life Cycle Costs and Savings for "&amp;C16&amp;" Gas Fryers"</f>
        <v>Annual and Life Cycle Costs and Savings for 20 Gas Fryers</v>
      </c>
      <c r="B31" s="167"/>
      <c r="C31" s="167"/>
      <c r="D31" s="167"/>
      <c r="E31" s="167"/>
      <c r="F31" s="167"/>
      <c r="G31" s="167"/>
      <c r="H31" s="167"/>
      <c r="I31" s="167"/>
      <c r="J31" s="167"/>
      <c r="K31" s="167"/>
      <c r="L31" s="167"/>
      <c r="M31" s="167"/>
    </row>
    <row r="32" spans="1:13" ht="31.5" customHeight="1">
      <c r="A32" s="18"/>
      <c r="B32" s="168" t="str">
        <f>""&amp;C16&amp;" ENERGY STAR Qualified Units"</f>
        <v>20 ENERGY STAR Qualified Units</v>
      </c>
      <c r="C32" s="168"/>
      <c r="D32" s="168"/>
      <c r="E32" s="49"/>
      <c r="F32" s="168" t="str">
        <f>""&amp;C16&amp;" Conventional Units"</f>
        <v>20 Conventional Units</v>
      </c>
      <c r="G32" s="168"/>
      <c r="H32" s="168"/>
      <c r="I32" s="49"/>
      <c r="J32" s="168" t="s">
        <v>5</v>
      </c>
      <c r="K32" s="168"/>
      <c r="L32" s="168"/>
      <c r="M32" s="19"/>
    </row>
    <row r="33" spans="1:13" ht="15.75" customHeight="1">
      <c r="A33" s="95" t="s">
        <v>36</v>
      </c>
      <c r="B33" s="20"/>
      <c r="C33" s="20"/>
      <c r="D33" s="20"/>
      <c r="E33" s="20"/>
      <c r="F33" s="20"/>
      <c r="G33" s="20"/>
      <c r="H33" s="20"/>
      <c r="I33" s="20"/>
      <c r="J33" s="20"/>
      <c r="K33" s="20"/>
      <c r="L33" s="20"/>
      <c r="M33" s="21"/>
    </row>
    <row r="34" spans="1:13" ht="15.75" customHeight="1">
      <c r="A34" s="22" t="s">
        <v>6</v>
      </c>
      <c r="B34" s="20"/>
      <c r="C34" s="23">
        <f>C35*C17</f>
        <v>26288.86781538462</v>
      </c>
      <c r="D34" s="20"/>
      <c r="E34" s="20"/>
      <c r="F34" s="20"/>
      <c r="G34" s="23">
        <f>G35*C17</f>
        <v>38113.608685714295</v>
      </c>
      <c r="H34" s="20"/>
      <c r="I34" s="20"/>
      <c r="J34" s="20"/>
      <c r="K34" s="23">
        <f>G34-C34</f>
        <v>11824.740870329675</v>
      </c>
      <c r="L34" s="20"/>
      <c r="M34" s="21"/>
    </row>
    <row r="35" spans="1:13" s="3" customFormat="1" ht="15.75" customHeight="1" outlineLevel="1">
      <c r="A35" s="121" t="s">
        <v>74</v>
      </c>
      <c r="B35" s="122"/>
      <c r="C35" s="123">
        <f>(Assumptions!B17*C16/100000)*Assumptions!B42</f>
        <v>22446.096153846156</v>
      </c>
      <c r="D35" s="124"/>
      <c r="E35" s="124"/>
      <c r="F35" s="124"/>
      <c r="G35" s="123">
        <f>(Assumptions!B32*C16/100000)*Assumptions!B42</f>
        <v>32542.35714285715</v>
      </c>
      <c r="H35" s="124"/>
      <c r="I35" s="124"/>
      <c r="J35" s="124"/>
      <c r="K35" s="123">
        <f>G35-C35</f>
        <v>10096.260989010992</v>
      </c>
      <c r="L35" s="124"/>
      <c r="M35" s="125"/>
    </row>
    <row r="36" spans="1:13" s="3" customFormat="1" ht="15.75" customHeight="1" outlineLevel="1">
      <c r="A36" s="136" t="s">
        <v>91</v>
      </c>
      <c r="B36" s="122"/>
      <c r="C36" s="137">
        <f>C24</f>
        <v>0</v>
      </c>
      <c r="D36" s="137"/>
      <c r="E36" s="156"/>
      <c r="F36" s="137"/>
      <c r="G36" s="137">
        <f>G24</f>
        <v>0</v>
      </c>
      <c r="H36" s="137"/>
      <c r="I36" s="137"/>
      <c r="J36" s="137"/>
      <c r="K36" s="137">
        <f>G36-C36</f>
        <v>0</v>
      </c>
      <c r="L36" s="124"/>
      <c r="M36" s="125"/>
    </row>
    <row r="37" spans="1:13" s="27" customFormat="1" ht="15.75" customHeight="1">
      <c r="A37" s="96" t="s">
        <v>7</v>
      </c>
      <c r="B37" s="25"/>
      <c r="C37" s="52">
        <f>C34+C36</f>
        <v>26288.86781538462</v>
      </c>
      <c r="D37" s="25"/>
      <c r="E37" s="25"/>
      <c r="F37" s="25"/>
      <c r="G37" s="52">
        <f>G34+G36</f>
        <v>38113.608685714295</v>
      </c>
      <c r="H37" s="25"/>
      <c r="I37" s="25"/>
      <c r="J37" s="25"/>
      <c r="K37" s="52">
        <f>K34+K36</f>
        <v>11824.740870329675</v>
      </c>
      <c r="L37" s="25"/>
      <c r="M37" s="26"/>
    </row>
    <row r="38" spans="1:13" ht="15.75" customHeight="1">
      <c r="A38" s="22"/>
      <c r="B38" s="20"/>
      <c r="C38" s="20"/>
      <c r="D38" s="20"/>
      <c r="E38" s="20"/>
      <c r="F38" s="20"/>
      <c r="G38" s="20"/>
      <c r="H38" s="20"/>
      <c r="I38" s="20"/>
      <c r="J38" s="20"/>
      <c r="K38" s="20"/>
      <c r="L38" s="20"/>
      <c r="M38" s="21"/>
    </row>
    <row r="39" spans="1:13" ht="15.75" customHeight="1">
      <c r="A39" s="95" t="s">
        <v>37</v>
      </c>
      <c r="B39" s="20"/>
      <c r="C39" s="20"/>
      <c r="D39" s="20"/>
      <c r="E39" s="20"/>
      <c r="F39" s="20"/>
      <c r="G39" s="20"/>
      <c r="H39" s="20"/>
      <c r="I39" s="20"/>
      <c r="J39" s="20"/>
      <c r="K39" s="20"/>
      <c r="L39" s="20"/>
      <c r="M39" s="21"/>
    </row>
    <row r="40" spans="1:13" ht="15.75" customHeight="1">
      <c r="A40" s="41" t="s">
        <v>89</v>
      </c>
      <c r="B40" s="20"/>
      <c r="C40" s="23">
        <f>C41+C43</f>
        <v>246722.96352737633</v>
      </c>
      <c r="D40" s="20"/>
      <c r="E40" s="20"/>
      <c r="F40" s="20"/>
      <c r="G40" s="23">
        <f>G41+G43</f>
        <v>357699.02879420004</v>
      </c>
      <c r="H40" s="20"/>
      <c r="I40" s="20"/>
      <c r="J40" s="20"/>
      <c r="K40" s="23">
        <f>G40-C40</f>
        <v>110976.06526682372</v>
      </c>
      <c r="L40" s="20"/>
      <c r="M40" s="21"/>
    </row>
    <row r="41" spans="1:13" ht="15.75" customHeight="1" outlineLevel="1">
      <c r="A41" s="24" t="s">
        <v>85</v>
      </c>
      <c r="B41" s="20"/>
      <c r="C41" s="23">
        <f>PV(Assumptions!B47,Assumptions!B18,-C34,,0)</f>
        <v>246722.96352737633</v>
      </c>
      <c r="D41" s="20"/>
      <c r="E41" s="20"/>
      <c r="F41" s="20"/>
      <c r="G41" s="23">
        <f>PV(Assumptions!B47,Assumptions!B33,-G34,,0)</f>
        <v>357699.02879420004</v>
      </c>
      <c r="H41" s="20"/>
      <c r="I41" s="20"/>
      <c r="J41" s="20"/>
      <c r="K41" s="23">
        <f>G41-C41</f>
        <v>110976.06526682372</v>
      </c>
      <c r="L41" s="20"/>
      <c r="M41" s="21"/>
    </row>
    <row r="42" spans="1:13" s="3" customFormat="1" ht="15.75" customHeight="1" outlineLevel="1">
      <c r="A42" s="121" t="s">
        <v>66</v>
      </c>
      <c r="B42" s="122"/>
      <c r="C42" s="123">
        <f>C35*Assumptions!B18</f>
        <v>269353.1538461539</v>
      </c>
      <c r="D42" s="124"/>
      <c r="E42" s="124"/>
      <c r="F42" s="124"/>
      <c r="G42" s="123">
        <f>G35*Assumptions!B33</f>
        <v>390508.2857142858</v>
      </c>
      <c r="H42" s="124"/>
      <c r="I42" s="124"/>
      <c r="J42" s="124"/>
      <c r="K42" s="123">
        <f>G42-C42</f>
        <v>121155.13186813192</v>
      </c>
      <c r="L42" s="126"/>
      <c r="M42" s="125"/>
    </row>
    <row r="43" spans="1:13" ht="15.75" customHeight="1" outlineLevel="1">
      <c r="A43" s="24" t="s">
        <v>86</v>
      </c>
      <c r="B43" s="20"/>
      <c r="C43" s="23">
        <f>PV(Assumptions!B47,Assumptions!B18,-C36,,0)</f>
        <v>0</v>
      </c>
      <c r="D43" s="20"/>
      <c r="E43" s="20"/>
      <c r="F43" s="20"/>
      <c r="G43" s="23">
        <f>PV(Assumptions!B47,Assumptions!B33,-G36,,0)</f>
        <v>0</v>
      </c>
      <c r="H43" s="20"/>
      <c r="I43" s="20"/>
      <c r="J43" s="20"/>
      <c r="K43" s="23">
        <f>G43-C43</f>
        <v>0</v>
      </c>
      <c r="L43" s="20"/>
      <c r="M43" s="21"/>
    </row>
    <row r="44" spans="1:13" ht="15.75" customHeight="1">
      <c r="A44" s="22" t="str">
        <f>"Purchase price for "&amp;C16&amp;" unit(s)"</f>
        <v>Purchase price for 20 unit(s)</v>
      </c>
      <c r="B44" s="20"/>
      <c r="C44" s="23">
        <f>C16*C23</f>
        <v>200020</v>
      </c>
      <c r="D44" s="20"/>
      <c r="E44" s="20"/>
      <c r="F44" s="20"/>
      <c r="G44" s="23">
        <f>C16*G23</f>
        <v>124120</v>
      </c>
      <c r="H44" s="20"/>
      <c r="I44" s="20"/>
      <c r="J44" s="20"/>
      <c r="K44" s="23">
        <f>G44-C44</f>
        <v>-75900</v>
      </c>
      <c r="L44" s="20"/>
      <c r="M44" s="21"/>
    </row>
    <row r="45" spans="1:13" s="27" customFormat="1" ht="15.75" customHeight="1">
      <c r="A45" s="96" t="s">
        <v>7</v>
      </c>
      <c r="B45" s="25"/>
      <c r="C45" s="52">
        <f>C40+C44</f>
        <v>446742.9635273763</v>
      </c>
      <c r="D45" s="25"/>
      <c r="E45" s="25"/>
      <c r="F45" s="25"/>
      <c r="G45" s="52">
        <f>G40+G44</f>
        <v>481819.02879420004</v>
      </c>
      <c r="H45" s="25"/>
      <c r="I45" s="25"/>
      <c r="J45" s="25"/>
      <c r="K45" s="52">
        <f>K40+K44</f>
        <v>35076.065266823716</v>
      </c>
      <c r="L45" s="25"/>
      <c r="M45" s="26"/>
    </row>
    <row r="46" spans="1:13" s="27" customFormat="1" ht="15.75" customHeight="1">
      <c r="A46" s="51"/>
      <c r="B46" s="25"/>
      <c r="C46" s="53"/>
      <c r="D46" s="25"/>
      <c r="E46" s="25"/>
      <c r="F46" s="25"/>
      <c r="G46" s="53"/>
      <c r="H46" s="25"/>
      <c r="I46" s="25"/>
      <c r="J46" s="25"/>
      <c r="K46" s="53"/>
      <c r="L46" s="25"/>
      <c r="M46" s="26"/>
    </row>
    <row r="47" spans="1:13" ht="15.75" customHeight="1">
      <c r="A47" s="50"/>
      <c r="B47" s="20"/>
      <c r="C47" s="20"/>
      <c r="D47" s="20"/>
      <c r="E47" s="20"/>
      <c r="F47" s="20"/>
      <c r="G47" s="20"/>
      <c r="H47" s="20"/>
      <c r="I47" s="20"/>
      <c r="J47" s="28" t="s">
        <v>8</v>
      </c>
      <c r="K47" s="102">
        <f>IF(H55&lt;=0,0,IF(K37&lt;0,"N/A",IF(K37=0,"&gt;"&amp;Assumptions!B18&amp;"",IF(H55/K37&gt;Assumptions!B18,"&gt;"&amp;Assumptions!B18&amp;"",H55/K37))))</f>
        <v>6.418745309712982</v>
      </c>
      <c r="L47" s="20"/>
      <c r="M47" s="21"/>
    </row>
    <row r="48" spans="1:13" ht="4.5" customHeight="1">
      <c r="A48" s="29"/>
      <c r="B48" s="30"/>
      <c r="C48" s="30"/>
      <c r="D48" s="30"/>
      <c r="E48" s="30"/>
      <c r="F48" s="30"/>
      <c r="G48" s="30"/>
      <c r="H48" s="30"/>
      <c r="I48" s="30"/>
      <c r="J48" s="30"/>
      <c r="K48" s="30"/>
      <c r="L48" s="30"/>
      <c r="M48" s="31"/>
    </row>
    <row r="49" spans="1:13" ht="24" customHeight="1">
      <c r="A49" s="169" t="s">
        <v>38</v>
      </c>
      <c r="B49" s="170"/>
      <c r="C49" s="170"/>
      <c r="D49" s="170"/>
      <c r="E49" s="170"/>
      <c r="F49" s="170"/>
      <c r="G49" s="170"/>
      <c r="H49" s="170"/>
      <c r="I49" s="170"/>
      <c r="J49" s="170"/>
      <c r="K49" s="170"/>
      <c r="L49" s="170"/>
      <c r="M49" s="170"/>
    </row>
    <row r="50" spans="1:13" ht="13.5">
      <c r="A50" s="166" t="s">
        <v>39</v>
      </c>
      <c r="B50" s="166"/>
      <c r="C50" s="166"/>
      <c r="D50" s="166"/>
      <c r="E50" s="166"/>
      <c r="F50" s="166"/>
      <c r="G50" s="166"/>
      <c r="H50" s="166"/>
      <c r="I50" s="166"/>
      <c r="J50" s="166"/>
      <c r="K50" s="166"/>
      <c r="L50" s="166"/>
      <c r="M50" s="166"/>
    </row>
    <row r="51" spans="1:13" ht="14.25">
      <c r="A51" s="54"/>
      <c r="B51" s="54"/>
      <c r="C51" s="54"/>
      <c r="D51" s="54"/>
      <c r="E51" s="54"/>
      <c r="F51" s="54"/>
      <c r="G51" s="54"/>
      <c r="H51" s="54"/>
      <c r="I51" s="54"/>
      <c r="J51" s="54"/>
      <c r="K51" s="54"/>
      <c r="L51" s="54"/>
      <c r="M51" s="54"/>
    </row>
    <row r="52" ht="15" customHeight="1"/>
    <row r="53" spans="1:13" ht="15.75" customHeight="1">
      <c r="A53" s="167" t="str">
        <f>"Summary of Benefits for "&amp;C16&amp;" Gas Fryers"</f>
        <v>Summary of Benefits for 20 Gas Fryers</v>
      </c>
      <c r="B53" s="167"/>
      <c r="C53" s="167"/>
      <c r="D53" s="167"/>
      <c r="E53" s="167"/>
      <c r="F53" s="167"/>
      <c r="G53" s="167"/>
      <c r="H53" s="167"/>
      <c r="I53" s="167"/>
      <c r="J53" s="167"/>
      <c r="K53" s="167"/>
      <c r="L53" s="167"/>
      <c r="M53" s="167"/>
    </row>
    <row r="54" spans="1:13" ht="4.5" customHeight="1">
      <c r="A54" s="32" t="s">
        <v>9</v>
      </c>
      <c r="B54" s="33"/>
      <c r="C54" s="33"/>
      <c r="D54" s="33"/>
      <c r="E54" s="33"/>
      <c r="F54" s="33"/>
      <c r="G54" s="33"/>
      <c r="H54" s="33"/>
      <c r="I54" s="33"/>
      <c r="J54" s="33"/>
      <c r="K54" s="33"/>
      <c r="L54" s="33"/>
      <c r="M54" s="34"/>
    </row>
    <row r="55" spans="1:13" ht="15.75" customHeight="1">
      <c r="A55" s="35" t="s">
        <v>10</v>
      </c>
      <c r="B55" s="56"/>
      <c r="C55" s="56"/>
      <c r="D55" s="56"/>
      <c r="E55" s="56"/>
      <c r="F55" s="56"/>
      <c r="G55" s="56"/>
      <c r="H55" s="164">
        <f>(C23-G23)*C16</f>
        <v>75900</v>
      </c>
      <c r="I55" s="164"/>
      <c r="J55" s="164"/>
      <c r="K55" s="56"/>
      <c r="L55" s="56"/>
      <c r="M55" s="36"/>
    </row>
    <row r="56" spans="1:13" ht="15.75" customHeight="1">
      <c r="A56" s="35" t="s">
        <v>11</v>
      </c>
      <c r="B56" s="56"/>
      <c r="C56" s="56"/>
      <c r="D56" s="56"/>
      <c r="E56" s="56"/>
      <c r="F56" s="56"/>
      <c r="G56" s="56"/>
      <c r="H56" s="164">
        <f>K40</f>
        <v>110976.06526682372</v>
      </c>
      <c r="I56" s="164"/>
      <c r="J56" s="164"/>
      <c r="K56" s="56"/>
      <c r="L56" s="56"/>
      <c r="M56" s="36"/>
    </row>
    <row r="57" spans="1:13" ht="15.75" customHeight="1">
      <c r="A57" s="35" t="s">
        <v>12</v>
      </c>
      <c r="B57" s="56"/>
      <c r="C57" s="56"/>
      <c r="D57" s="56"/>
      <c r="E57" s="56"/>
      <c r="F57" s="56"/>
      <c r="G57" s="56"/>
      <c r="H57" s="164">
        <f>K45</f>
        <v>35076.065266823716</v>
      </c>
      <c r="I57" s="164"/>
      <c r="J57" s="164"/>
      <c r="K57" s="56"/>
      <c r="L57" s="56"/>
      <c r="M57" s="36"/>
    </row>
    <row r="58" spans="1:13" ht="15.75" customHeight="1">
      <c r="A58" s="35" t="s">
        <v>13</v>
      </c>
      <c r="B58" s="56"/>
      <c r="C58" s="56"/>
      <c r="D58" s="56"/>
      <c r="E58" s="56"/>
      <c r="F58" s="56"/>
      <c r="G58" s="56"/>
      <c r="H58" s="165">
        <f>K47</f>
        <v>6.418745309712982</v>
      </c>
      <c r="I58" s="165"/>
      <c r="J58" s="165"/>
      <c r="K58" s="56"/>
      <c r="L58" s="56"/>
      <c r="M58" s="36"/>
    </row>
    <row r="59" spans="1:13" ht="15.75" customHeight="1">
      <c r="A59" s="35" t="s">
        <v>65</v>
      </c>
      <c r="B59" s="56"/>
      <c r="C59" s="56"/>
      <c r="D59" s="56"/>
      <c r="E59" s="56"/>
      <c r="F59" s="56"/>
      <c r="G59" s="56"/>
      <c r="H59" s="161">
        <f>K42</f>
        <v>121155.13186813192</v>
      </c>
      <c r="I59" s="161"/>
      <c r="J59" s="161"/>
      <c r="K59" s="56"/>
      <c r="L59" s="56"/>
      <c r="M59" s="36"/>
    </row>
    <row r="60" spans="1:13" ht="15.75" customHeight="1">
      <c r="A60" s="35" t="s">
        <v>14</v>
      </c>
      <c r="B60" s="56"/>
      <c r="C60" s="56"/>
      <c r="D60" s="56"/>
      <c r="E60" s="56"/>
      <c r="F60" s="56"/>
      <c r="G60" s="56"/>
      <c r="H60" s="161">
        <f>K42*Assumptions!B54</f>
        <v>14171515.77461539</v>
      </c>
      <c r="I60" s="161"/>
      <c r="J60" s="161"/>
      <c r="K60" s="56"/>
      <c r="L60" s="56"/>
      <c r="M60" s="36"/>
    </row>
    <row r="61" spans="1:13" ht="15.75" customHeight="1">
      <c r="A61" s="35" t="s">
        <v>15</v>
      </c>
      <c r="B61" s="56"/>
      <c r="C61" s="56"/>
      <c r="D61" s="56"/>
      <c r="E61" s="56"/>
      <c r="F61" s="56"/>
      <c r="G61" s="56"/>
      <c r="H61" s="162">
        <f>K42*Assumptions!B54/Assumptions!B58</f>
        <v>1177.3295484435814</v>
      </c>
      <c r="I61" s="162"/>
      <c r="J61" s="162"/>
      <c r="K61" s="56"/>
      <c r="L61" s="56"/>
      <c r="M61" s="36"/>
    </row>
    <row r="62" spans="1:13" ht="15.75" customHeight="1">
      <c r="A62" s="35" t="s">
        <v>16</v>
      </c>
      <c r="B62" s="56"/>
      <c r="C62" s="56"/>
      <c r="D62" s="56"/>
      <c r="E62" s="56"/>
      <c r="F62" s="56"/>
      <c r="G62" s="56"/>
      <c r="H62" s="162">
        <f>K42*Assumptions!B54/Assumptions!B57</f>
        <v>1460.9810076923084</v>
      </c>
      <c r="I62" s="162"/>
      <c r="J62" s="162"/>
      <c r="K62" s="56"/>
      <c r="L62" s="56"/>
      <c r="M62" s="36"/>
    </row>
    <row r="63" spans="1:13" ht="15.75" customHeight="1">
      <c r="A63" s="100" t="s">
        <v>17</v>
      </c>
      <c r="B63" s="56"/>
      <c r="C63" s="56"/>
      <c r="D63" s="56"/>
      <c r="E63" s="56"/>
      <c r="F63" s="56"/>
      <c r="G63" s="56"/>
      <c r="H63" s="163">
        <f>K45/(C23*C16)</f>
        <v>0.17536279005511307</v>
      </c>
      <c r="I63" s="163"/>
      <c r="J63" s="163"/>
      <c r="K63" s="56"/>
      <c r="L63" s="56"/>
      <c r="M63" s="36"/>
    </row>
    <row r="64" spans="1:13" s="39" customFormat="1" ht="4.5" customHeight="1">
      <c r="A64" s="101"/>
      <c r="B64" s="37"/>
      <c r="C64" s="37"/>
      <c r="D64" s="37"/>
      <c r="E64" s="37"/>
      <c r="F64" s="37"/>
      <c r="G64" s="37"/>
      <c r="H64" s="37"/>
      <c r="I64" s="37"/>
      <c r="J64" s="37"/>
      <c r="K64" s="37"/>
      <c r="L64" s="37"/>
      <c r="M64" s="38"/>
    </row>
    <row r="65" s="39" customFormat="1" ht="15.75" customHeight="1">
      <c r="A65" s="55"/>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sheetData>
  <sheetProtection/>
  <mergeCells count="23">
    <mergeCell ref="A7:M7"/>
    <mergeCell ref="A8:M8"/>
    <mergeCell ref="A11:M11"/>
    <mergeCell ref="A14:M14"/>
    <mergeCell ref="B21:D21"/>
    <mergeCell ref="F21:H21"/>
    <mergeCell ref="J21:L21"/>
    <mergeCell ref="A31:M31"/>
    <mergeCell ref="B32:D32"/>
    <mergeCell ref="F32:H32"/>
    <mergeCell ref="J32:L32"/>
    <mergeCell ref="A49:M49"/>
    <mergeCell ref="H57:J57"/>
    <mergeCell ref="H58:J58"/>
    <mergeCell ref="H59:J59"/>
    <mergeCell ref="A50:M50"/>
    <mergeCell ref="A53:M53"/>
    <mergeCell ref="H55:J55"/>
    <mergeCell ref="H56:J56"/>
    <mergeCell ref="H60:J60"/>
    <mergeCell ref="H61:J61"/>
    <mergeCell ref="H62:J62"/>
    <mergeCell ref="H63:J63"/>
  </mergeCells>
  <dataValidations count="1">
    <dataValidation type="decimal" operator="greaterThan" allowBlank="1" showInputMessage="1" showErrorMessage="1" error="Please enter a positive value" sqref="C16:C19 C23:G27">
      <formula1>0</formula1>
    </dataValidation>
  </dataValidations>
  <printOptions horizontalCentered="1"/>
  <pageMargins left="1" right="1" top="0.5" bottom="0.5" header="0.25" footer="0.25"/>
  <pageSetup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62"/>
  <sheetViews>
    <sheetView zoomScalePageLayoutView="0" workbookViewId="0" topLeftCell="A43">
      <selection activeCell="E55" sqref="E55"/>
    </sheetView>
  </sheetViews>
  <sheetFormatPr defaultColWidth="9.140625" defaultRowHeight="12.75"/>
  <cols>
    <col min="1" max="1" width="45.7109375" style="61" bestFit="1" customWidth="1"/>
    <col min="2" max="2" width="12.421875" style="84" bestFit="1" customWidth="1"/>
    <col min="3" max="3" width="14.28125" style="85" customWidth="1"/>
    <col min="4" max="4" width="43.421875" style="81" customWidth="1"/>
    <col min="5" max="5" width="27.8515625" style="61" customWidth="1"/>
    <col min="6" max="7" width="9.140625" style="61" customWidth="1"/>
    <col min="8" max="8" width="21.421875" style="61" customWidth="1"/>
    <col min="9" max="21" width="9.140625" style="61" customWidth="1"/>
    <col min="22" max="16384" width="9.140625" style="62" customWidth="1"/>
  </cols>
  <sheetData>
    <row r="1" spans="1:9" ht="15.75">
      <c r="A1" s="175" t="s">
        <v>64</v>
      </c>
      <c r="B1" s="176"/>
      <c r="C1" s="176"/>
      <c r="D1" s="177"/>
      <c r="E1" s="60"/>
      <c r="F1" s="60"/>
      <c r="G1" s="60"/>
      <c r="H1" s="60"/>
      <c r="I1" s="60"/>
    </row>
    <row r="2" spans="1:9" ht="15.75">
      <c r="A2" s="112"/>
      <c r="B2" s="63"/>
      <c r="C2" s="63"/>
      <c r="D2" s="113"/>
      <c r="E2" s="60"/>
      <c r="F2" s="60"/>
      <c r="G2" s="60"/>
      <c r="H2" s="60"/>
      <c r="I2" s="60"/>
    </row>
    <row r="3" spans="1:4" ht="15">
      <c r="A3" s="86" t="s">
        <v>18</v>
      </c>
      <c r="B3" s="178" t="s">
        <v>19</v>
      </c>
      <c r="C3" s="178"/>
      <c r="D3" s="114" t="s">
        <v>20</v>
      </c>
    </row>
    <row r="4" spans="1:4" ht="15">
      <c r="A4" s="91" t="s">
        <v>21</v>
      </c>
      <c r="B4" s="64"/>
      <c r="C4" s="65"/>
      <c r="D4" s="66"/>
    </row>
    <row r="5" spans="1:4" ht="12.75">
      <c r="A5" s="127" t="s">
        <v>3</v>
      </c>
      <c r="B5" s="67"/>
      <c r="C5" s="58"/>
      <c r="D5" s="59"/>
    </row>
    <row r="6" spans="1:4" ht="12.75">
      <c r="A6" s="128" t="s">
        <v>67</v>
      </c>
      <c r="B6" s="141">
        <v>10001</v>
      </c>
      <c r="C6" s="142"/>
      <c r="D6" s="116" t="s">
        <v>98</v>
      </c>
    </row>
    <row r="7" spans="1:8" ht="12.75">
      <c r="A7" s="129" t="s">
        <v>43</v>
      </c>
      <c r="B7" s="119">
        <v>0.5</v>
      </c>
      <c r="C7" s="58"/>
      <c r="D7" s="116" t="s">
        <v>101</v>
      </c>
      <c r="F7" s="68"/>
      <c r="G7" s="69"/>
      <c r="H7" s="68"/>
    </row>
    <row r="8" spans="1:8" ht="12.75">
      <c r="A8" s="130" t="s">
        <v>51</v>
      </c>
      <c r="B8" s="82">
        <f>('Gas Fryers Calculator'!C19*B13)/('Gas Fryers Calculator'!C26)</f>
        <v>171000</v>
      </c>
      <c r="C8" s="58" t="s">
        <v>47</v>
      </c>
      <c r="D8" s="59" t="s">
        <v>58</v>
      </c>
      <c r="F8" s="68"/>
      <c r="G8" s="69"/>
      <c r="H8" s="68"/>
    </row>
    <row r="9" spans="1:8" ht="12.75">
      <c r="A9" s="130" t="s">
        <v>90</v>
      </c>
      <c r="B9" s="82">
        <v>65</v>
      </c>
      <c r="C9" s="109" t="s">
        <v>80</v>
      </c>
      <c r="D9" s="59" t="s">
        <v>76</v>
      </c>
      <c r="F9" s="68"/>
      <c r="G9" s="69"/>
      <c r="H9" s="68"/>
    </row>
    <row r="10" spans="1:8" ht="12.75">
      <c r="A10" s="130" t="s">
        <v>41</v>
      </c>
      <c r="B10" s="82">
        <v>9000</v>
      </c>
      <c r="C10" s="58" t="s">
        <v>81</v>
      </c>
      <c r="D10" s="116" t="s">
        <v>101</v>
      </c>
      <c r="F10" s="68"/>
      <c r="G10" s="69"/>
      <c r="H10" s="68"/>
    </row>
    <row r="11" spans="1:8" ht="12.75">
      <c r="A11" s="131" t="s">
        <v>59</v>
      </c>
      <c r="B11" s="120">
        <f>'Gas Fryers Calculator'!C18-('Gas Fryers Calculator'!C19/B9)-(B43*(B16/60))</f>
        <v>13.442307692307693</v>
      </c>
      <c r="C11" s="111" t="s">
        <v>82</v>
      </c>
      <c r="D11" s="59" t="s">
        <v>58</v>
      </c>
      <c r="F11" s="68"/>
      <c r="G11" s="69"/>
      <c r="H11" s="68"/>
    </row>
    <row r="12" spans="1:8" ht="12.75">
      <c r="A12" s="131" t="s">
        <v>57</v>
      </c>
      <c r="B12" s="117">
        <f>B11*'Gas Fryers Calculator'!C27</f>
        <v>120980.76923076923</v>
      </c>
      <c r="C12" s="111" t="s">
        <v>47</v>
      </c>
      <c r="D12" s="59" t="s">
        <v>58</v>
      </c>
      <c r="F12" s="68"/>
      <c r="G12" s="69"/>
      <c r="H12" s="68"/>
    </row>
    <row r="13" spans="1:8" ht="12.75">
      <c r="A13" s="130" t="s">
        <v>46</v>
      </c>
      <c r="B13" s="82">
        <v>570</v>
      </c>
      <c r="C13" s="58" t="s">
        <v>45</v>
      </c>
      <c r="D13" s="59" t="s">
        <v>76</v>
      </c>
      <c r="F13" s="68"/>
      <c r="G13" s="69"/>
      <c r="H13" s="68"/>
    </row>
    <row r="14" spans="1:8" ht="12.75">
      <c r="A14" s="130" t="s">
        <v>44</v>
      </c>
      <c r="B14" s="110">
        <v>3</v>
      </c>
      <c r="C14" s="70" t="s">
        <v>42</v>
      </c>
      <c r="D14" s="59" t="s">
        <v>76</v>
      </c>
      <c r="F14" s="68"/>
      <c r="G14" s="69"/>
      <c r="H14" s="68"/>
    </row>
    <row r="15" spans="1:8" ht="12.75">
      <c r="A15" s="131" t="s">
        <v>50</v>
      </c>
      <c r="B15" s="110">
        <v>15500</v>
      </c>
      <c r="C15" s="70" t="s">
        <v>47</v>
      </c>
      <c r="D15" s="59" t="s">
        <v>76</v>
      </c>
      <c r="F15" s="68"/>
      <c r="G15" s="69"/>
      <c r="H15" s="68"/>
    </row>
    <row r="16" spans="1:8" ht="12.75">
      <c r="A16" s="131" t="s">
        <v>49</v>
      </c>
      <c r="B16" s="146">
        <v>15</v>
      </c>
      <c r="C16" s="145" t="s">
        <v>48</v>
      </c>
      <c r="D16" s="116" t="s">
        <v>97</v>
      </c>
      <c r="F16" s="68"/>
      <c r="G16" s="69"/>
      <c r="H16" s="68"/>
    </row>
    <row r="17" spans="1:8" ht="12.75">
      <c r="A17" s="131" t="s">
        <v>60</v>
      </c>
      <c r="B17" s="115">
        <f>B8+B12+B15</f>
        <v>307480.76923076925</v>
      </c>
      <c r="C17" s="61" t="s">
        <v>61</v>
      </c>
      <c r="D17" s="59" t="s">
        <v>58</v>
      </c>
      <c r="E17" s="139"/>
      <c r="F17" s="68"/>
      <c r="G17" s="69"/>
      <c r="H17" s="68"/>
    </row>
    <row r="18" spans="1:8" ht="12.75">
      <c r="A18" s="132" t="s">
        <v>40</v>
      </c>
      <c r="B18" s="143">
        <v>12</v>
      </c>
      <c r="C18" s="142" t="s">
        <v>22</v>
      </c>
      <c r="D18" s="116" t="s">
        <v>97</v>
      </c>
      <c r="F18" s="68"/>
      <c r="G18" s="69"/>
      <c r="H18" s="68"/>
    </row>
    <row r="19" spans="1:8" ht="12.75">
      <c r="A19" s="94"/>
      <c r="B19" s="67"/>
      <c r="C19" s="58"/>
      <c r="D19" s="59"/>
      <c r="F19" s="68"/>
      <c r="G19" s="69"/>
      <c r="H19" s="68"/>
    </row>
    <row r="20" spans="1:4" ht="12.75">
      <c r="A20" s="133" t="s">
        <v>4</v>
      </c>
      <c r="B20" s="143"/>
      <c r="C20" s="142"/>
      <c r="D20" s="116"/>
    </row>
    <row r="21" spans="1:4" ht="12.75">
      <c r="A21" s="128" t="s">
        <v>67</v>
      </c>
      <c r="B21" s="141">
        <v>6206</v>
      </c>
      <c r="C21" s="142"/>
      <c r="D21" s="116" t="s">
        <v>97</v>
      </c>
    </row>
    <row r="22" spans="1:4" ht="12.75">
      <c r="A22" s="129" t="s">
        <v>43</v>
      </c>
      <c r="B22" s="119">
        <v>0.35</v>
      </c>
      <c r="C22" s="58"/>
      <c r="D22" s="59" t="s">
        <v>76</v>
      </c>
    </row>
    <row r="23" spans="1:4" ht="12.75">
      <c r="A23" s="130" t="s">
        <v>51</v>
      </c>
      <c r="B23" s="82">
        <f>('Gas Fryers Calculator'!C19*B28)/('Gas Fryers Calculator'!G26)</f>
        <v>244285.7142857143</v>
      </c>
      <c r="C23" s="58" t="s">
        <v>47</v>
      </c>
      <c r="D23" s="59" t="s">
        <v>58</v>
      </c>
    </row>
    <row r="24" spans="1:4" ht="12.75">
      <c r="A24" s="130" t="s">
        <v>90</v>
      </c>
      <c r="B24" s="147">
        <v>60</v>
      </c>
      <c r="C24" s="148" t="s">
        <v>80</v>
      </c>
      <c r="D24" s="116" t="s">
        <v>97</v>
      </c>
    </row>
    <row r="25" spans="1:4" ht="12.75">
      <c r="A25" s="130" t="s">
        <v>41</v>
      </c>
      <c r="B25" s="149">
        <v>14000</v>
      </c>
      <c r="C25" s="142" t="s">
        <v>81</v>
      </c>
      <c r="D25" s="116" t="s">
        <v>76</v>
      </c>
    </row>
    <row r="26" spans="1:4" ht="12.75">
      <c r="A26" s="131" t="s">
        <v>59</v>
      </c>
      <c r="B26" s="150">
        <f>'Gas Fryers Calculator'!C18-('Gas Fryers Calculator'!C19/B24)-(B43*(B31/60))</f>
        <v>13.25</v>
      </c>
      <c r="C26" s="148" t="s">
        <v>82</v>
      </c>
      <c r="D26" s="116" t="s">
        <v>58</v>
      </c>
    </row>
    <row r="27" spans="1:4" ht="12.75">
      <c r="A27" s="131" t="s">
        <v>57</v>
      </c>
      <c r="B27" s="151">
        <f>B26*'Gas Fryers Calculator'!G27</f>
        <v>185500</v>
      </c>
      <c r="C27" s="148" t="s">
        <v>47</v>
      </c>
      <c r="D27" s="116" t="s">
        <v>58</v>
      </c>
    </row>
    <row r="28" spans="1:4" ht="12.75">
      <c r="A28" s="129" t="s">
        <v>46</v>
      </c>
      <c r="B28" s="152">
        <v>570</v>
      </c>
      <c r="C28" s="142" t="s">
        <v>45</v>
      </c>
      <c r="D28" s="116" t="s">
        <v>76</v>
      </c>
    </row>
    <row r="29" spans="1:4" ht="12.75">
      <c r="A29" s="129" t="s">
        <v>44</v>
      </c>
      <c r="B29" s="144">
        <v>3</v>
      </c>
      <c r="C29" s="145" t="s">
        <v>42</v>
      </c>
      <c r="D29" s="116" t="s">
        <v>76</v>
      </c>
    </row>
    <row r="30" spans="1:4" ht="12.75">
      <c r="A30" s="132" t="s">
        <v>50</v>
      </c>
      <c r="B30" s="144">
        <v>16000</v>
      </c>
      <c r="C30" s="145" t="s">
        <v>47</v>
      </c>
      <c r="D30" s="116" t="s">
        <v>76</v>
      </c>
    </row>
    <row r="31" spans="1:4" ht="12.75">
      <c r="A31" s="132" t="s">
        <v>49</v>
      </c>
      <c r="B31" s="144">
        <v>15</v>
      </c>
      <c r="C31" s="145" t="s">
        <v>48</v>
      </c>
      <c r="D31" s="116" t="s">
        <v>97</v>
      </c>
    </row>
    <row r="32" spans="1:4" ht="12.75">
      <c r="A32" s="132" t="s">
        <v>60</v>
      </c>
      <c r="B32" s="144">
        <f>B23+B27+B30</f>
        <v>445785.7142857143</v>
      </c>
      <c r="C32" s="145" t="s">
        <v>61</v>
      </c>
      <c r="D32" s="116" t="s">
        <v>58</v>
      </c>
    </row>
    <row r="33" spans="1:4" ht="12.75">
      <c r="A33" s="132" t="s">
        <v>40</v>
      </c>
      <c r="B33" s="144">
        <v>12</v>
      </c>
      <c r="C33" s="145" t="s">
        <v>22</v>
      </c>
      <c r="D33" s="116" t="s">
        <v>97</v>
      </c>
    </row>
    <row r="34" spans="1:4" ht="12.75">
      <c r="A34" s="94"/>
      <c r="B34" s="72"/>
      <c r="C34" s="70"/>
      <c r="D34" s="59"/>
    </row>
    <row r="35" spans="1:4" ht="15">
      <c r="A35" s="87" t="s">
        <v>23</v>
      </c>
      <c r="B35" s="71"/>
      <c r="C35" s="73"/>
      <c r="D35" s="59"/>
    </row>
    <row r="36" spans="1:21" s="81" customFormat="1" ht="12.75">
      <c r="A36" s="104" t="s">
        <v>32</v>
      </c>
      <c r="B36" s="74">
        <v>20</v>
      </c>
      <c r="C36" s="58"/>
      <c r="D36" s="59" t="s">
        <v>75</v>
      </c>
      <c r="E36" s="80"/>
      <c r="F36" s="80"/>
      <c r="G36" s="80"/>
      <c r="H36" s="80"/>
      <c r="I36" s="80"/>
      <c r="J36" s="80"/>
      <c r="K36" s="80"/>
      <c r="L36" s="80"/>
      <c r="M36" s="80"/>
      <c r="N36" s="80"/>
      <c r="O36" s="80"/>
      <c r="P36" s="80"/>
      <c r="Q36" s="80"/>
      <c r="R36" s="80"/>
      <c r="S36" s="80"/>
      <c r="T36" s="80"/>
      <c r="U36" s="80"/>
    </row>
    <row r="37" spans="1:21" s="81" customFormat="1" ht="12.75">
      <c r="A37" s="104" t="s">
        <v>69</v>
      </c>
      <c r="B37" s="67">
        <v>0</v>
      </c>
      <c r="C37" s="58"/>
      <c r="D37" s="59" t="s">
        <v>75</v>
      </c>
      <c r="E37" s="80"/>
      <c r="F37" s="80"/>
      <c r="G37" s="80"/>
      <c r="H37" s="80"/>
      <c r="I37" s="80"/>
      <c r="J37" s="80"/>
      <c r="K37" s="80"/>
      <c r="L37" s="80"/>
      <c r="M37" s="80"/>
      <c r="N37" s="80"/>
      <c r="O37" s="80"/>
      <c r="P37" s="80"/>
      <c r="Q37" s="80"/>
      <c r="R37" s="80"/>
      <c r="S37" s="80"/>
      <c r="T37" s="80"/>
      <c r="U37" s="80"/>
    </row>
    <row r="38" spans="1:21" s="81" customFormat="1" ht="12.75">
      <c r="A38" s="104"/>
      <c r="B38" s="67"/>
      <c r="C38" s="58"/>
      <c r="D38" s="59"/>
      <c r="E38" s="80"/>
      <c r="F38" s="80"/>
      <c r="G38" s="80"/>
      <c r="H38" s="80"/>
      <c r="I38" s="80"/>
      <c r="J38" s="80"/>
      <c r="K38" s="80"/>
      <c r="L38" s="80"/>
      <c r="M38" s="80"/>
      <c r="N38" s="80"/>
      <c r="O38" s="80"/>
      <c r="P38" s="80"/>
      <c r="Q38" s="80"/>
      <c r="R38" s="80"/>
      <c r="S38" s="80"/>
      <c r="T38" s="80"/>
      <c r="U38" s="80"/>
    </row>
    <row r="39" spans="1:4" ht="15">
      <c r="A39" s="87" t="s">
        <v>24</v>
      </c>
      <c r="B39" s="67"/>
      <c r="C39" s="58"/>
      <c r="D39" s="59"/>
    </row>
    <row r="40" spans="1:9" ht="12.75">
      <c r="A40" s="93" t="s">
        <v>87</v>
      </c>
      <c r="B40" s="153">
        <v>16</v>
      </c>
      <c r="C40" s="154" t="s">
        <v>25</v>
      </c>
      <c r="D40" s="116" t="s">
        <v>97</v>
      </c>
      <c r="E40" s="75"/>
      <c r="F40" s="75"/>
      <c r="G40" s="75"/>
      <c r="H40" s="75"/>
      <c r="I40" s="75"/>
    </row>
    <row r="41" spans="1:4" ht="12.75">
      <c r="A41" s="93" t="s">
        <v>88</v>
      </c>
      <c r="B41" s="155">
        <f>B40*B42</f>
        <v>5840</v>
      </c>
      <c r="C41" s="154" t="s">
        <v>26</v>
      </c>
      <c r="D41" s="116" t="s">
        <v>27</v>
      </c>
    </row>
    <row r="42" spans="1:4" ht="12.75">
      <c r="A42" s="94" t="s">
        <v>55</v>
      </c>
      <c r="B42" s="155">
        <v>365</v>
      </c>
      <c r="C42" s="154" t="s">
        <v>63</v>
      </c>
      <c r="D42" s="116" t="s">
        <v>76</v>
      </c>
    </row>
    <row r="43" spans="1:4" ht="12.75" customHeight="1">
      <c r="A43" s="94" t="s">
        <v>52</v>
      </c>
      <c r="B43" s="143">
        <v>1</v>
      </c>
      <c r="C43" s="142" t="s">
        <v>68</v>
      </c>
      <c r="D43" s="116" t="s">
        <v>76</v>
      </c>
    </row>
    <row r="44" spans="1:4" ht="12.75">
      <c r="A44" s="94" t="s">
        <v>54</v>
      </c>
      <c r="B44" s="143">
        <v>150</v>
      </c>
      <c r="C44" s="142" t="s">
        <v>53</v>
      </c>
      <c r="D44" s="116" t="s">
        <v>97</v>
      </c>
    </row>
    <row r="45" spans="1:4" ht="12.75" customHeight="1">
      <c r="A45" s="94"/>
      <c r="B45" s="143"/>
      <c r="C45" s="142"/>
      <c r="D45" s="116"/>
    </row>
    <row r="46" spans="1:4" ht="15">
      <c r="A46" s="86" t="s">
        <v>28</v>
      </c>
      <c r="B46" s="143"/>
      <c r="C46" s="142"/>
      <c r="D46" s="116"/>
    </row>
    <row r="47" spans="1:4" ht="24.75" customHeight="1">
      <c r="A47" s="92" t="s">
        <v>29</v>
      </c>
      <c r="B47" s="76">
        <v>0.04</v>
      </c>
      <c r="C47" s="58"/>
      <c r="D47" s="77" t="s">
        <v>30</v>
      </c>
    </row>
    <row r="48" spans="1:4" ht="12.75">
      <c r="A48" s="78"/>
      <c r="B48" s="79"/>
      <c r="C48" s="58"/>
      <c r="D48" s="59"/>
    </row>
    <row r="49" spans="1:21" s="81" customFormat="1" ht="15">
      <c r="A49" s="88" t="s">
        <v>31</v>
      </c>
      <c r="B49" s="79"/>
      <c r="C49" s="58"/>
      <c r="D49" s="59"/>
      <c r="E49" s="80"/>
      <c r="F49" s="80"/>
      <c r="G49" s="80"/>
      <c r="H49" s="80"/>
      <c r="I49" s="80"/>
      <c r="J49" s="80"/>
      <c r="K49" s="80"/>
      <c r="L49" s="80"/>
      <c r="M49" s="80"/>
      <c r="N49" s="80"/>
      <c r="O49" s="80"/>
      <c r="P49" s="80"/>
      <c r="Q49" s="80"/>
      <c r="R49" s="80"/>
      <c r="S49" s="80"/>
      <c r="T49" s="80"/>
      <c r="U49" s="80"/>
    </row>
    <row r="50" spans="1:21" s="81" customFormat="1" ht="12.75">
      <c r="A50" s="104" t="s">
        <v>94</v>
      </c>
      <c r="B50" s="140">
        <v>1.1712</v>
      </c>
      <c r="C50" s="58" t="s">
        <v>93</v>
      </c>
      <c r="D50" s="116" t="s">
        <v>99</v>
      </c>
      <c r="E50" s="80"/>
      <c r="F50" s="80"/>
      <c r="G50" s="80"/>
      <c r="H50" s="80"/>
      <c r="I50" s="80"/>
      <c r="J50" s="80"/>
      <c r="K50" s="80"/>
      <c r="L50" s="80"/>
      <c r="M50" s="80"/>
      <c r="N50" s="80"/>
      <c r="O50" s="80"/>
      <c r="P50" s="80"/>
      <c r="Q50" s="80"/>
      <c r="R50" s="80"/>
      <c r="S50" s="80"/>
      <c r="T50" s="80"/>
      <c r="U50" s="80"/>
    </row>
    <row r="51" spans="1:21" s="81" customFormat="1" ht="12.75">
      <c r="A51" s="104" t="s">
        <v>95</v>
      </c>
      <c r="B51" s="138">
        <v>1.3423</v>
      </c>
      <c r="C51" s="58" t="s">
        <v>93</v>
      </c>
      <c r="D51" s="116" t="s">
        <v>99</v>
      </c>
      <c r="E51" s="80"/>
      <c r="F51" s="80"/>
      <c r="G51" s="80"/>
      <c r="H51" s="80"/>
      <c r="I51" s="80"/>
      <c r="J51" s="80"/>
      <c r="K51" s="80"/>
      <c r="L51" s="80"/>
      <c r="M51" s="80"/>
      <c r="N51" s="80"/>
      <c r="O51" s="80"/>
      <c r="P51" s="80"/>
      <c r="Q51" s="80"/>
      <c r="R51" s="80"/>
      <c r="S51" s="80"/>
      <c r="T51" s="80"/>
      <c r="U51" s="80"/>
    </row>
    <row r="52" spans="1:21" s="81" customFormat="1" ht="12.75">
      <c r="A52" s="89"/>
      <c r="B52" s="79"/>
      <c r="C52" s="58"/>
      <c r="D52" s="59"/>
      <c r="E52" s="80"/>
      <c r="F52" s="80"/>
      <c r="G52" s="80"/>
      <c r="H52" s="80"/>
      <c r="I52" s="80"/>
      <c r="J52" s="80"/>
      <c r="K52" s="80"/>
      <c r="L52" s="80"/>
      <c r="M52" s="80"/>
      <c r="N52" s="80"/>
      <c r="O52" s="80"/>
      <c r="P52" s="80"/>
      <c r="Q52" s="80"/>
      <c r="R52" s="80"/>
      <c r="S52" s="80"/>
      <c r="T52" s="80"/>
      <c r="U52" s="80"/>
    </row>
    <row r="53" spans="1:21" s="81" customFormat="1" ht="15">
      <c r="A53" s="88" t="s">
        <v>72</v>
      </c>
      <c r="B53" s="79"/>
      <c r="C53" s="58"/>
      <c r="D53" s="59"/>
      <c r="E53" s="80"/>
      <c r="F53" s="80"/>
      <c r="G53" s="80"/>
      <c r="H53" s="80"/>
      <c r="I53" s="80"/>
      <c r="J53" s="80"/>
      <c r="K53" s="80"/>
      <c r="L53" s="80"/>
      <c r="M53" s="80"/>
      <c r="N53" s="80"/>
      <c r="O53" s="80"/>
      <c r="P53" s="80"/>
      <c r="Q53" s="80"/>
      <c r="R53" s="80"/>
      <c r="S53" s="80"/>
      <c r="T53" s="80"/>
      <c r="U53" s="80"/>
    </row>
    <row r="54" spans="1:21" s="81" customFormat="1" ht="15.75">
      <c r="A54" s="89" t="s">
        <v>96</v>
      </c>
      <c r="B54" s="79">
        <v>116.97</v>
      </c>
      <c r="C54" s="58" t="s">
        <v>73</v>
      </c>
      <c r="D54" s="116" t="s">
        <v>100</v>
      </c>
      <c r="E54" s="80"/>
      <c r="F54" s="80"/>
      <c r="G54" s="80"/>
      <c r="H54" s="80"/>
      <c r="I54" s="80"/>
      <c r="J54" s="80"/>
      <c r="K54" s="80"/>
      <c r="L54" s="80"/>
      <c r="M54" s="80"/>
      <c r="N54" s="80"/>
      <c r="O54" s="80"/>
      <c r="P54" s="80"/>
      <c r="Q54" s="80"/>
      <c r="R54" s="80"/>
      <c r="S54" s="80"/>
      <c r="T54" s="80"/>
      <c r="U54" s="80"/>
    </row>
    <row r="55" spans="1:21" s="81" customFormat="1" ht="12.75">
      <c r="A55" s="59"/>
      <c r="B55" s="79"/>
      <c r="C55" s="58"/>
      <c r="D55" s="59"/>
      <c r="E55" s="80"/>
      <c r="F55" s="80"/>
      <c r="G55" s="80"/>
      <c r="H55" s="80"/>
      <c r="I55" s="80"/>
      <c r="J55" s="80"/>
      <c r="K55" s="80"/>
      <c r="L55" s="80"/>
      <c r="M55" s="80"/>
      <c r="N55" s="80"/>
      <c r="O55" s="80"/>
      <c r="P55" s="80"/>
      <c r="Q55" s="80"/>
      <c r="R55" s="80"/>
      <c r="S55" s="80"/>
      <c r="T55" s="80"/>
      <c r="U55" s="80"/>
    </row>
    <row r="56" spans="1:21" s="81" customFormat="1" ht="16.5">
      <c r="A56" s="88" t="s">
        <v>35</v>
      </c>
      <c r="B56" s="82"/>
      <c r="C56" s="58"/>
      <c r="D56" s="59"/>
      <c r="E56" s="80"/>
      <c r="F56" s="80"/>
      <c r="G56" s="80"/>
      <c r="H56" s="80"/>
      <c r="I56" s="80"/>
      <c r="J56" s="80"/>
      <c r="K56" s="80"/>
      <c r="L56" s="80"/>
      <c r="M56" s="80"/>
      <c r="N56" s="80"/>
      <c r="O56" s="80"/>
      <c r="P56" s="80"/>
      <c r="Q56" s="80"/>
      <c r="R56" s="80"/>
      <c r="S56" s="80"/>
      <c r="T56" s="80"/>
      <c r="U56" s="80"/>
    </row>
    <row r="57" spans="1:21" s="81" customFormat="1" ht="15.75">
      <c r="A57" s="89" t="s">
        <v>33</v>
      </c>
      <c r="B57" s="82">
        <v>9700</v>
      </c>
      <c r="C57" s="58" t="s">
        <v>83</v>
      </c>
      <c r="D57" s="59" t="s">
        <v>100</v>
      </c>
      <c r="E57" s="80"/>
      <c r="F57" s="80"/>
      <c r="G57" s="80"/>
      <c r="H57" s="80"/>
      <c r="I57" s="80"/>
      <c r="J57" s="80"/>
      <c r="K57" s="80"/>
      <c r="L57" s="80"/>
      <c r="M57" s="80"/>
      <c r="N57" s="80"/>
      <c r="O57" s="80"/>
      <c r="P57" s="80"/>
      <c r="Q57" s="80"/>
      <c r="R57" s="80"/>
      <c r="S57" s="80"/>
      <c r="T57" s="80"/>
      <c r="U57" s="80"/>
    </row>
    <row r="58" spans="1:21" s="81" customFormat="1" ht="15.75">
      <c r="A58" s="90" t="s">
        <v>34</v>
      </c>
      <c r="B58" s="158">
        <v>12037</v>
      </c>
      <c r="C58" s="83" t="s">
        <v>83</v>
      </c>
      <c r="D58" s="159" t="s">
        <v>100</v>
      </c>
      <c r="E58" s="80"/>
      <c r="F58" s="80"/>
      <c r="G58" s="80"/>
      <c r="H58" s="80"/>
      <c r="I58" s="80"/>
      <c r="J58" s="80"/>
      <c r="K58" s="80"/>
      <c r="L58" s="80"/>
      <c r="M58" s="80"/>
      <c r="N58" s="80"/>
      <c r="O58" s="80"/>
      <c r="P58" s="80"/>
      <c r="Q58" s="80"/>
      <c r="R58" s="80"/>
      <c r="S58" s="80"/>
      <c r="T58" s="80"/>
      <c r="U58" s="80"/>
    </row>
    <row r="59" ht="12.75">
      <c r="A59" s="80"/>
    </row>
    <row r="60" spans="1:4" ht="12.75">
      <c r="A60" s="179" t="s">
        <v>92</v>
      </c>
      <c r="B60" s="180"/>
      <c r="C60" s="180"/>
      <c r="D60" s="180"/>
    </row>
    <row r="61" ht="12.75">
      <c r="A61" s="80"/>
    </row>
    <row r="62" ht="12.75">
      <c r="A62" s="160" t="s">
        <v>102</v>
      </c>
    </row>
  </sheetData>
  <sheetProtection/>
  <mergeCells count="3">
    <mergeCell ref="A1:D1"/>
    <mergeCell ref="B3:C3"/>
    <mergeCell ref="A60:D60"/>
  </mergeCells>
  <printOptions horizontalCentered="1"/>
  <pageMargins left="0" right="0" top="0.5" bottom="0.5" header="0" footer="0.25"/>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2004-08-05T17:11:15Z</cp:lastPrinted>
  <dcterms:created xsi:type="dcterms:W3CDTF">2004-07-12T13:20:55Z</dcterms:created>
  <dcterms:modified xsi:type="dcterms:W3CDTF">2008-10-30T20:40:20Z</dcterms:modified>
  <cp:category/>
  <cp:version/>
  <cp:contentType/>
  <cp:contentStatus/>
</cp:coreProperties>
</file>