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3"/>
  </bookViews>
  <sheets>
    <sheet name="2002,4 -10 days June" sheetId="1" r:id="rId1"/>
    <sheet name="Sheet1" sheetId="2" r:id="rId2"/>
    <sheet name="mult births by age" sheetId="3" r:id="rId3"/>
    <sheet name="Table M1 2006" sheetId="4" r:id="rId4"/>
    <sheet name="Table M1 2004" sheetId="5" r:id="rId5"/>
  </sheets>
  <definedNames/>
  <calcPr fullCalcOnLoad="1"/>
</workbook>
</file>

<file path=xl/sharedStrings.xml><?xml version="1.0" encoding="utf-8"?>
<sst xmlns="http://schemas.openxmlformats.org/spreadsheetml/2006/main" count="205" uniqueCount="96">
  <si>
    <t>Year</t>
  </si>
  <si>
    <t/>
  </si>
  <si>
    <t>*</t>
  </si>
  <si>
    <t>FOR FURTHER INFORMATION</t>
  </si>
  <si>
    <t>July to June CPS 1/</t>
  </si>
  <si>
    <t>July to June Vital Statistics</t>
  </si>
  <si>
    <t>301-763-2416</t>
  </si>
  <si>
    <t>(Numbers in thousands)</t>
  </si>
  <si>
    <t>Estimated births 2/
(1)</t>
  </si>
  <si>
    <t>Adjusted births 4/
(3)</t>
  </si>
  <si>
    <t>Estimated births
(4)</t>
  </si>
  <si>
    <t>Margin of error 5/
(5)</t>
  </si>
  <si>
    <t>Footnotes:</t>
  </si>
  <si>
    <t xml:space="preserve">   1/  Number of women who had birth in the 12-month period ending in June of the specified year and who were 18 to 44 years old at the time of the survey for the years 1976 to 1988 and 15 to 44 years old for surveys since 1990.</t>
  </si>
  <si>
    <t xml:space="preserve">   4/  Adjusted by multiplying the estimated numbers by the proportion in specified age group (col. (1) * col.(2)).</t>
  </si>
  <si>
    <t xml:space="preserve">   5/  When the margin of error is added to or subtracted from the point estimate, it produces a 90 percent confidence interval.</t>
  </si>
  <si>
    <t>*   CPS estimates are significantly different from NCHS number of births at the 90 percent level of confidence.</t>
  </si>
  <si>
    <t>Table with row headers in column A and column headers in rows 8 through 9.</t>
  </si>
  <si>
    <t>Contact Fertility and Family Statistics Branch</t>
  </si>
  <si>
    <t>Table M1.  Comparison of Annual Births between Vital Statistics and the June Current Population Survey:  Selected Years, 1976 to 2004</t>
  </si>
  <si>
    <t>Source:  Vital statistics are from various reports published by the National Center for Health Statistics and the CPS data are from the June Current Population Surveys, 1976 to 2004.</t>
  </si>
  <si>
    <t xml:space="preserve">   3/  Proportion of births to women 18 to 44 years old for the years 1976 to 1988 and 15 to 44 years old since 1990. </t>
  </si>
  <si>
    <r>
      <t>***This fixes the age discrepancy between CPS and VS and accounts for multiple births.  From VS sum the number of single births to women 15-44, plus the number of twin births to women 15 to 44 divided by 2, plus the number of multiple births to women 15 to 44 divided by 3.  Multiply the result by the proportion in red (accounding for the 10 day loss of births in June). ---later</t>
    </r>
    <r>
      <rPr>
        <sz val="10"/>
        <color indexed="10"/>
        <rFont val="Arial"/>
        <family val="2"/>
      </rPr>
      <t xml:space="preserve"> DELETE RED COL</t>
    </r>
  </si>
  <si>
    <t>National Vital Statistics Reports of Live Births by Plurality of Birth and Age of Mother</t>
  </si>
  <si>
    <t>All live births</t>
  </si>
  <si>
    <t>15 - 19</t>
  </si>
  <si>
    <t>20 - 24</t>
  </si>
  <si>
    <t>25 - 29</t>
  </si>
  <si>
    <t>30 - 34</t>
  </si>
  <si>
    <t>35 - 39</t>
  </si>
  <si>
    <t>40 - 44</t>
  </si>
  <si>
    <t>Single deliveries</t>
  </si>
  <si>
    <t>Twin deliveries</t>
  </si>
  <si>
    <t>Higher order multiple deliveries</t>
  </si>
  <si>
    <t>Single 15-44</t>
  </si>
  <si>
    <t>Twin 15-44</t>
  </si>
  <si>
    <t>Triplet+ 15-44</t>
  </si>
  <si>
    <t>all women 15-44 minus multiple births</t>
  </si>
  <si>
    <t xml:space="preserve">   2/  Births for 12-month period ending in June of specified years for women of all ages. Only two-thirds of births occurring in June were included in totals (10 days not counted).</t>
  </si>
  <si>
    <t>Proportion account for age of women 15-44</t>
  </si>
  <si>
    <t>Total number of births</t>
  </si>
  <si>
    <t>Ratio of women/total births</t>
  </si>
  <si>
    <t>Adjustment factor 3/
(2)</t>
  </si>
  <si>
    <t>12 months</t>
  </si>
  <si>
    <t>3/  The Adjustment factor is equal to the number of women 15 to 44 years old who had a delivery divided by the total number of births for that calendar year.</t>
  </si>
  <si>
    <t>2/3 June 2004</t>
  </si>
  <si>
    <t>note this is 2002 proxy for 2004</t>
  </si>
  <si>
    <t>Upper bound</t>
  </si>
  <si>
    <t>Lower bound</t>
  </si>
  <si>
    <t>Multiple Birth data NCHS</t>
  </si>
  <si>
    <t>15-19</t>
  </si>
  <si>
    <t>20-24</t>
  </si>
  <si>
    <t>25-29</t>
  </si>
  <si>
    <t>30-34</t>
  </si>
  <si>
    <t>35-39</t>
  </si>
  <si>
    <t>40-44</t>
  </si>
  <si>
    <t>15-19*</t>
  </si>
  <si>
    <t>Triplet +</t>
  </si>
  <si>
    <t>* 1980-1982 this is under age 20 not  15 to 19</t>
  </si>
  <si>
    <r>
      <t>Estimated births</t>
    </r>
    <r>
      <rPr>
        <vertAlign val="superscript"/>
        <sz val="10"/>
        <rFont val="Arial"/>
        <family val="2"/>
      </rPr>
      <t>2</t>
    </r>
    <r>
      <rPr>
        <sz val="10"/>
        <rFont val="Arial"/>
        <family val="2"/>
      </rPr>
      <t xml:space="preserve">
(1)</t>
    </r>
  </si>
  <si>
    <r>
      <t>Adjustment factor</t>
    </r>
    <r>
      <rPr>
        <vertAlign val="superscript"/>
        <sz val="10"/>
        <rFont val="Arial"/>
        <family val="2"/>
      </rPr>
      <t>3</t>
    </r>
    <r>
      <rPr>
        <sz val="10"/>
        <rFont val="Arial"/>
        <family val="2"/>
      </rPr>
      <t xml:space="preserve">
(2)</t>
    </r>
  </si>
  <si>
    <r>
      <t>Adjusted births</t>
    </r>
    <r>
      <rPr>
        <vertAlign val="superscript"/>
        <sz val="10"/>
        <rFont val="Arial"/>
        <family val="2"/>
      </rPr>
      <t>4</t>
    </r>
    <r>
      <rPr>
        <sz val="10"/>
        <rFont val="Arial"/>
        <family val="2"/>
      </rPr>
      <t xml:space="preserve">
(3)</t>
    </r>
  </si>
  <si>
    <t>***This fixes the age discrepancy between CPS and VS and accounts for multiple births.  From VS sum the number of single births to women 15-44, plus the number of twin births to women 15 to 44 divided by 2, plus the number of multiple births to women 15 to 44 divided by 3.  Multiply the result by that proportion. Only two-thirds of births occurring in June were included in CPS total births (10 days not counted).</t>
  </si>
  <si>
    <t xml:space="preserve">***This fixes the age discrepancy between CPS and VS and accounts for multiple births.  From VS sum the number of single births to women 15-44, plus the number of twin births to women 15 to 44 divided by 2, plus the number of multiple births to women 15 to 44 divided by 3.  Multiply the result by that proportion. </t>
  </si>
  <si>
    <t>Table with row headers in column A and column headers in rows 6 through 7.</t>
  </si>
  <si>
    <t>18-44</t>
  </si>
  <si>
    <t>18 - 19</t>
  </si>
  <si>
    <r>
      <t xml:space="preserve">Single </t>
    </r>
    <r>
      <rPr>
        <sz val="10"/>
        <color indexed="10"/>
        <rFont val="Arial"/>
        <family val="2"/>
      </rPr>
      <t>18</t>
    </r>
    <r>
      <rPr>
        <sz val="10"/>
        <rFont val="Arial"/>
        <family val="0"/>
      </rPr>
      <t>-44</t>
    </r>
  </si>
  <si>
    <t>Twin 18-44</t>
  </si>
  <si>
    <t>Triplet+ 18-44</t>
  </si>
  <si>
    <t>all women 18-44 minus multiple births</t>
  </si>
  <si>
    <t>4/  Adjusted by multiplying the estimated numbers by the proportion in specified age group (col. (1) * col.(2)).</t>
  </si>
  <si>
    <t>5/  When the margin of error is added to or subtracted from the point estimate, it produces a 90 percent confidence interval.</t>
  </si>
  <si>
    <r>
      <t>Margin of error</t>
    </r>
    <r>
      <rPr>
        <vertAlign val="superscript"/>
        <sz val="10"/>
        <rFont val="Arial"/>
        <family val="2"/>
      </rPr>
      <t>5</t>
    </r>
    <r>
      <rPr>
        <sz val="10"/>
        <rFont val="Arial"/>
        <family val="2"/>
      </rPr>
      <t xml:space="preserve">
(5)</t>
    </r>
  </si>
  <si>
    <r>
      <t>Margin of error</t>
    </r>
    <r>
      <rPr>
        <vertAlign val="superscript"/>
        <sz val="10"/>
        <rFont val="Arial"/>
        <family val="2"/>
      </rPr>
      <t>5</t>
    </r>
    <r>
      <rPr>
        <sz val="10"/>
        <rFont val="Arial"/>
        <family val="2"/>
      </rPr>
      <t xml:space="preserve">
(7)</t>
    </r>
  </si>
  <si>
    <t>source: Births: Final Data for 2004</t>
  </si>
  <si>
    <t>2/3 June 05</t>
  </si>
  <si>
    <t>NA</t>
  </si>
  <si>
    <t>2/3 June 2003</t>
  </si>
  <si>
    <t>source: Births: Final Data for 2003</t>
  </si>
  <si>
    <t>http://www.cdc.gov/nchs/data/nvsr/nvsr54/nvsr54_02.pdf</t>
  </si>
  <si>
    <t>Total</t>
  </si>
  <si>
    <t xml:space="preserve">1/  Number of women who had birth in the 12-month period ending in June of the specified year and who were 18 to 44 years old at the time of the survey for the years 1978 to 1988 and 15 to 44 years old for surveys since 1990. </t>
  </si>
  <si>
    <t>Source:  Vital statistics are from various reports published by the National Center for Health Statistics, the CPS data are from the June Current Population Surveys, 1978 to 2006, and American Community Survey 2000 to 2006.</t>
  </si>
  <si>
    <t xml:space="preserve">3/  The Adjustment factor is equal to the number of women 15 to 44 years old who had a delivery divided by the total number of births for that calendar year (accounting for multiple births, not included in CPS and ACS estimates). The 2006 vital statistics data on multiple births are not yet available so we are using 2005 as a temporary proxy for calculating that adjustment factor.  </t>
  </si>
  <si>
    <r>
      <t>Estimated births</t>
    </r>
    <r>
      <rPr>
        <sz val="10"/>
        <rFont val="Arial"/>
        <family val="2"/>
      </rPr>
      <t xml:space="preserve">
(6)</t>
    </r>
  </si>
  <si>
    <t>2001</t>
  </si>
  <si>
    <t>source: Births: Final Data for 2005</t>
  </si>
  <si>
    <t>*   Estimate is significantly different from NCHS number of births at the 90 percent level of confidence.</t>
  </si>
  <si>
    <t>2/  Births for 12-month period ending in June of specified years for women of all ages. Only two-thirds of births occuring in June were included in totals. Preliminary annual data for Vital Statistics 2006 is used instead of monthly data which is not yet available.</t>
  </si>
  <si>
    <r>
      <t>July to June CPS</t>
    </r>
    <r>
      <rPr>
        <vertAlign val="superscript"/>
        <sz val="10"/>
        <rFont val="Arial"/>
        <family val="2"/>
      </rPr>
      <t>1</t>
    </r>
    <r>
      <rPr>
        <sz val="10"/>
        <rFont val="Arial"/>
        <family val="2"/>
      </rPr>
      <t xml:space="preserve"> Women 15-44 years old</t>
    </r>
  </si>
  <si>
    <t>January to December ACS Women 15-50 years old</t>
  </si>
  <si>
    <t>July to June Vital Statistics Women of all ages</t>
  </si>
  <si>
    <t>Source:  U.S. Census Bureau</t>
  </si>
  <si>
    <t>Supplemental Table 8.  Comparison of Annual Births between Vital Statistics and the June Current Population Survey:  Selected Years, 1978 to 2006</t>
  </si>
  <si>
    <t>Internet release date: August 2008</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</si>
</sst>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0_);_(* \(#,##0.0\);_(* &quot;-&quot;??_);_(@_)"/>
    <numFmt numFmtId="166" formatCode="_(* #,##0_);_(* \(#,##0\);_(* &quot;-&quot;??_);_(@_)"/>
    <numFmt numFmtId="167" formatCode="_(* #,##0.000_);_(* \(#,##0.000\);_(* &quot;-&quot;??_);_(@_)"/>
    <numFmt numFmtId="168" formatCode="0.0"/>
    <numFmt numFmtId="169" formatCode="_(* #,##0.000_);_(* \(#,##0.000\);_(* &quot;-&quot;???_);_(@_)"/>
    <numFmt numFmtId="170" formatCode="_(* #,##0.0000_);_(* \(#,##0.0000\);_(* &quot;-&quot;??_);_(@_)"/>
    <numFmt numFmtId="171" formatCode="mmmm\-yy"/>
    <numFmt numFmtId="172" formatCode="0.00000"/>
    <numFmt numFmtId="173" formatCode="0.0000"/>
    <numFmt numFmtId="174" formatCode="[$-409]h:mm:ss\ AM/PM"/>
    <numFmt numFmtId="175" formatCode="[$-409]dddd\,\ mmmm\ dd\,\ yyyy"/>
    <numFmt numFmtId="176" formatCode="[$-409]mmmm\-yy;@"/>
    <numFmt numFmtId="177" formatCode="_(* #,##0.0_);_(* \(#,##0.0\);_(* &quot;-&quot;?_);_(@_)"/>
    <numFmt numFmtId="178" formatCode="&quot;Yes&quot;;&quot;Yes&quot;;&quot;No&quot;"/>
    <numFmt numFmtId="179" formatCode="&quot;True&quot;;&quot;True&quot;;&quot;False&quot;"/>
    <numFmt numFmtId="180" formatCode="&quot;On&quot;;&quot;On&quot;;&quot;Off&quot;"/>
  </numFmts>
  <fonts count="6">
    <font>
      <sz val="10"/>
      <name val="Arial"/>
      <family val="0"/>
    </font>
    <font>
      <b/>
      <sz val="10"/>
      <name val="Arial"/>
      <family val="2"/>
    </font>
    <font>
      <sz val="10"/>
      <color indexed="9"/>
      <name val="Arial"/>
      <family val="2"/>
    </font>
    <font>
      <sz val="10"/>
      <color indexed="10"/>
      <name val="Arial"/>
      <family val="2"/>
    </font>
    <font>
      <vertAlign val="superscript"/>
      <sz val="10"/>
      <name val="Arial"/>
      <family val="2"/>
    </font>
    <font>
      <sz val="8"/>
      <name val="Arial"/>
      <family val="2"/>
    </font>
  </fonts>
  <fills count="3">
    <fill>
      <patternFill/>
    </fill>
    <fill>
      <patternFill patternType="gray125"/>
    </fill>
    <fill>
      <patternFill patternType="solid">
        <fgColor indexed="13"/>
        <bgColor indexed="64"/>
      </patternFill>
    </fill>
  </fills>
  <borders count="16">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2" fillId="0" borderId="0" xfId="0" applyFont="1" applyAlignment="1" applyProtection="1">
      <alignment/>
      <protection locked="0"/>
    </xf>
    <xf numFmtId="0" fontId="0" fillId="0" borderId="0" xfId="0" applyFont="1" applyAlignment="1" applyProtection="1">
      <alignment horizontal="right"/>
      <protection locked="0"/>
    </xf>
    <xf numFmtId="0" fontId="0" fillId="0" borderId="0" xfId="0" applyFont="1" applyAlignment="1" applyProtection="1">
      <alignment/>
      <protection locked="0"/>
    </xf>
    <xf numFmtId="0" fontId="0" fillId="0" borderId="0" xfId="0" applyFont="1" applyBorder="1" applyAlignment="1" applyProtection="1">
      <alignment horizontal="right"/>
      <protection locked="0"/>
    </xf>
    <xf numFmtId="0" fontId="0" fillId="0" borderId="0" xfId="0" applyFont="1" applyBorder="1" applyAlignment="1" applyProtection="1">
      <alignment/>
      <protection locked="0"/>
    </xf>
    <xf numFmtId="0" fontId="0" fillId="0" borderId="1" xfId="0" applyFont="1" applyBorder="1" applyAlignment="1" applyProtection="1">
      <alignment horizontal="center" wrapText="1"/>
      <protection locked="0"/>
    </xf>
    <xf numFmtId="0" fontId="0" fillId="0" borderId="2" xfId="0" applyFont="1" applyBorder="1" applyAlignment="1" applyProtection="1">
      <alignment horizontal="center" wrapText="1"/>
      <protection locked="0"/>
    </xf>
    <xf numFmtId="3" fontId="0" fillId="0" borderId="0" xfId="0" applyNumberFormat="1" applyFont="1" applyBorder="1" applyAlignment="1" applyProtection="1">
      <alignment horizontal="right"/>
      <protection locked="0"/>
    </xf>
    <xf numFmtId="0" fontId="0" fillId="0" borderId="0" xfId="0" applyFont="1" applyBorder="1" applyAlignment="1" applyProtection="1">
      <alignment horizontal="left"/>
      <protection locked="0"/>
    </xf>
    <xf numFmtId="166" fontId="0" fillId="0" borderId="0" xfId="15" applyNumberFormat="1" applyFont="1" applyBorder="1" applyAlignment="1" applyProtection="1">
      <alignment horizontal="right"/>
      <protection locked="0"/>
    </xf>
    <xf numFmtId="0" fontId="0" fillId="0" borderId="3" xfId="0" applyFont="1" applyBorder="1" applyAlignment="1" applyProtection="1">
      <alignment horizontal="left"/>
      <protection locked="0"/>
    </xf>
    <xf numFmtId="166" fontId="0" fillId="0" borderId="3" xfId="15" applyNumberFormat="1" applyFont="1" applyBorder="1" applyAlignment="1" applyProtection="1">
      <alignment horizontal="right"/>
      <protection locked="0"/>
    </xf>
    <xf numFmtId="0" fontId="2" fillId="0" borderId="0" xfId="0" applyFont="1" applyBorder="1" applyAlignment="1" applyProtection="1">
      <alignment/>
      <protection locked="0"/>
    </xf>
    <xf numFmtId="0" fontId="0" fillId="0" borderId="3" xfId="0" applyFont="1" applyBorder="1" applyAlignment="1" applyProtection="1">
      <alignment/>
      <protection locked="0"/>
    </xf>
    <xf numFmtId="1" fontId="0" fillId="0" borderId="0" xfId="0" applyNumberFormat="1" applyFont="1" applyBorder="1" applyAlignment="1" applyProtection="1">
      <alignment horizontal="left"/>
      <protection locked="0"/>
    </xf>
    <xf numFmtId="166" fontId="0" fillId="0" borderId="0" xfId="15" applyNumberFormat="1" applyFont="1" applyBorder="1" applyAlignment="1">
      <alignment/>
    </xf>
    <xf numFmtId="166" fontId="0" fillId="0" borderId="0" xfId="0" applyNumberFormat="1" applyFont="1" applyAlignment="1" applyProtection="1">
      <alignment/>
      <protection locked="0"/>
    </xf>
    <xf numFmtId="0" fontId="0" fillId="0" borderId="0" xfId="0" applyFont="1" applyBorder="1" applyAlignment="1" applyProtection="1">
      <alignment/>
      <protection locked="0"/>
    </xf>
    <xf numFmtId="0" fontId="3" fillId="0" borderId="1" xfId="0" applyFont="1" applyBorder="1" applyAlignment="1" applyProtection="1">
      <alignment horizontal="center" wrapText="1"/>
      <protection locked="0"/>
    </xf>
    <xf numFmtId="0" fontId="3" fillId="0" borderId="0" xfId="0" applyFont="1" applyBorder="1" applyAlignment="1" applyProtection="1">
      <alignment horizontal="right"/>
      <protection locked="0"/>
    </xf>
    <xf numFmtId="167" fontId="3" fillId="0" borderId="0" xfId="15" applyNumberFormat="1" applyFont="1" applyBorder="1" applyAlignment="1" applyProtection="1">
      <alignment horizontal="right"/>
      <protection locked="0"/>
    </xf>
    <xf numFmtId="167" fontId="3" fillId="0" borderId="3" xfId="15" applyNumberFormat="1" applyFont="1" applyBorder="1" applyAlignment="1" applyProtection="1">
      <alignment horizontal="right"/>
      <protection locked="0"/>
    </xf>
    <xf numFmtId="0" fontId="0" fillId="0" borderId="0" xfId="0" applyAlignment="1" applyProtection="1">
      <alignment wrapText="1"/>
      <protection locked="0"/>
    </xf>
    <xf numFmtId="166" fontId="0" fillId="0" borderId="0" xfId="15" applyNumberFormat="1" applyAlignment="1">
      <alignment/>
    </xf>
    <xf numFmtId="167" fontId="0" fillId="0" borderId="0" xfId="15" applyNumberFormat="1" applyFont="1" applyBorder="1" applyAlignment="1" applyProtection="1">
      <alignment horizontal="right"/>
      <protection locked="0"/>
    </xf>
    <xf numFmtId="167" fontId="0" fillId="0" borderId="0" xfId="15" applyNumberFormat="1" applyAlignment="1">
      <alignment/>
    </xf>
    <xf numFmtId="0" fontId="1" fillId="0" borderId="0" xfId="0" applyFont="1" applyAlignment="1">
      <alignment/>
    </xf>
    <xf numFmtId="167" fontId="1" fillId="0" borderId="0" xfId="15" applyNumberFormat="1" applyFont="1" applyAlignment="1">
      <alignment/>
    </xf>
    <xf numFmtId="166" fontId="3" fillId="0" borderId="0" xfId="15" applyNumberFormat="1" applyFont="1" applyAlignment="1">
      <alignment/>
    </xf>
    <xf numFmtId="17" fontId="0" fillId="0" borderId="0" xfId="0" applyNumberFormat="1" applyAlignment="1">
      <alignment/>
    </xf>
    <xf numFmtId="167" fontId="0" fillId="2" borderId="0" xfId="0" applyNumberFormat="1" applyFont="1" applyFill="1" applyBorder="1" applyAlignment="1" applyProtection="1">
      <alignment horizontal="right"/>
      <protection locked="0"/>
    </xf>
    <xf numFmtId="166" fontId="0" fillId="2" borderId="0" xfId="0" applyNumberFormat="1" applyFont="1" applyFill="1" applyAlignment="1" applyProtection="1">
      <alignment/>
      <protection locked="0"/>
    </xf>
    <xf numFmtId="0" fontId="0" fillId="2" borderId="0" xfId="0" applyFont="1" applyFill="1" applyAlignment="1" applyProtection="1">
      <alignment/>
      <protection locked="0"/>
    </xf>
    <xf numFmtId="171" fontId="0" fillId="0" borderId="0" xfId="0" applyNumberFormat="1" applyAlignment="1">
      <alignment/>
    </xf>
    <xf numFmtId="166" fontId="0" fillId="0" borderId="0" xfId="15" applyNumberFormat="1" applyFont="1" applyAlignment="1">
      <alignment/>
    </xf>
    <xf numFmtId="166" fontId="0" fillId="0" borderId="0" xfId="0" applyNumberFormat="1" applyFont="1" applyBorder="1" applyAlignment="1" applyProtection="1">
      <alignment/>
      <protection locked="0"/>
    </xf>
    <xf numFmtId="166" fontId="0" fillId="0" borderId="0" xfId="15" applyNumberFormat="1" applyFont="1" applyBorder="1" applyAlignment="1" applyProtection="1">
      <alignment horizontal="center"/>
      <protection locked="0"/>
    </xf>
    <xf numFmtId="166" fontId="0" fillId="0" borderId="0" xfId="15" applyNumberFormat="1" applyFont="1" applyFill="1" applyBorder="1" applyAlignment="1" applyProtection="1">
      <alignment horizontal="center"/>
      <protection locked="0"/>
    </xf>
    <xf numFmtId="1" fontId="1" fillId="0" borderId="0" xfId="0" applyNumberFormat="1" applyFont="1" applyBorder="1" applyAlignment="1" applyProtection="1">
      <alignment horizontal="center"/>
      <protection locked="0"/>
    </xf>
    <xf numFmtId="167" fontId="0" fillId="0" borderId="0" xfId="0" applyNumberFormat="1" applyFont="1" applyAlignment="1" applyProtection="1">
      <alignment/>
      <protection locked="0"/>
    </xf>
    <xf numFmtId="3" fontId="0" fillId="0" borderId="4" xfId="0" applyNumberFormat="1" applyFont="1" applyBorder="1" applyAlignment="1" applyProtection="1">
      <alignment horizontal="right"/>
      <protection locked="0"/>
    </xf>
    <xf numFmtId="0" fontId="0" fillId="0" borderId="5" xfId="0" applyFont="1" applyBorder="1" applyAlignment="1" applyProtection="1">
      <alignment horizontal="right"/>
      <protection locked="0"/>
    </xf>
    <xf numFmtId="0" fontId="3" fillId="0" borderId="5" xfId="0" applyFont="1" applyBorder="1" applyAlignment="1" applyProtection="1">
      <alignment horizontal="right"/>
      <protection locked="0"/>
    </xf>
    <xf numFmtId="0" fontId="0" fillId="0" borderId="4" xfId="0" applyFont="1" applyBorder="1" applyAlignment="1" applyProtection="1">
      <alignment horizontal="right"/>
      <protection locked="0"/>
    </xf>
    <xf numFmtId="0" fontId="0" fillId="0" borderId="4" xfId="0" applyFont="1" applyBorder="1" applyAlignment="1" applyProtection="1">
      <alignment/>
      <protection locked="0"/>
    </xf>
    <xf numFmtId="1" fontId="0" fillId="0" borderId="6" xfId="0" applyNumberFormat="1"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7" xfId="0" applyFont="1" applyBorder="1" applyAlignment="1" applyProtection="1">
      <alignment horizontal="center" wrapText="1"/>
      <protection locked="0"/>
    </xf>
    <xf numFmtId="0" fontId="0" fillId="0" borderId="8" xfId="0" applyFont="1" applyBorder="1" applyAlignment="1" applyProtection="1">
      <alignment horizontal="center" wrapText="1"/>
      <protection locked="0"/>
    </xf>
    <xf numFmtId="166" fontId="0" fillId="0" borderId="6" xfId="15" applyNumberFormat="1" applyFont="1" applyBorder="1" applyAlignment="1" applyProtection="1">
      <alignment/>
      <protection locked="0"/>
    </xf>
    <xf numFmtId="166" fontId="0" fillId="0" borderId="0" xfId="15" applyNumberFormat="1" applyFont="1" applyBorder="1" applyAlignment="1" applyProtection="1">
      <alignment/>
      <protection locked="0"/>
    </xf>
    <xf numFmtId="167" fontId="0" fillId="0" borderId="0" xfId="15" applyNumberFormat="1" applyFont="1" applyBorder="1" applyAlignment="1" applyProtection="1">
      <alignment/>
      <protection locked="0"/>
    </xf>
    <xf numFmtId="167" fontId="0" fillId="0" borderId="0" xfId="0" applyNumberFormat="1" applyFont="1" applyBorder="1" applyAlignment="1" applyProtection="1">
      <alignment/>
      <protection locked="0"/>
    </xf>
    <xf numFmtId="166" fontId="0" fillId="0" borderId="9" xfId="15" applyNumberFormat="1" applyFont="1" applyBorder="1" applyAlignment="1" applyProtection="1">
      <alignment/>
      <protection locked="0"/>
    </xf>
    <xf numFmtId="166" fontId="0" fillId="0" borderId="3" xfId="15" applyNumberFormat="1" applyFont="1" applyBorder="1" applyAlignment="1" applyProtection="1">
      <alignment/>
      <protection locked="0"/>
    </xf>
    <xf numFmtId="166" fontId="0" fillId="0" borderId="0" xfId="15" applyNumberFormat="1" applyFont="1" applyFill="1" applyBorder="1" applyAlignment="1" applyProtection="1">
      <alignment/>
      <protection locked="0"/>
    </xf>
    <xf numFmtId="166" fontId="0" fillId="0" borderId="6" xfId="15" applyNumberFormat="1" applyFont="1" applyFill="1" applyBorder="1" applyAlignment="1" applyProtection="1">
      <alignment/>
      <protection locked="0"/>
    </xf>
    <xf numFmtId="0" fontId="3" fillId="0" borderId="0" xfId="0" applyFont="1" applyAlignment="1">
      <alignment/>
    </xf>
    <xf numFmtId="0" fontId="0" fillId="0" borderId="0" xfId="0" applyFont="1" applyAlignment="1">
      <alignment/>
    </xf>
    <xf numFmtId="167" fontId="0" fillId="0" borderId="0" xfId="0" applyNumberFormat="1" applyFont="1" applyFill="1" applyBorder="1" applyAlignment="1" applyProtection="1">
      <alignment/>
      <protection locked="0"/>
    </xf>
    <xf numFmtId="0" fontId="0" fillId="0" borderId="0" xfId="0" applyAlignment="1" applyProtection="1">
      <alignment/>
      <protection locked="0"/>
    </xf>
    <xf numFmtId="167" fontId="0" fillId="0" borderId="0" xfId="15" applyNumberFormat="1" applyAlignment="1" applyProtection="1">
      <alignment/>
      <protection locked="0"/>
    </xf>
    <xf numFmtId="0" fontId="0" fillId="0" borderId="9" xfId="0" applyFont="1" applyBorder="1" applyAlignment="1" applyProtection="1">
      <alignment horizontal="left"/>
      <protection locked="0"/>
    </xf>
    <xf numFmtId="167" fontId="0" fillId="0" borderId="3" xfId="15" applyNumberFormat="1" applyBorder="1" applyAlignment="1" applyProtection="1">
      <alignment/>
      <protection locked="0"/>
    </xf>
    <xf numFmtId="0" fontId="0" fillId="0" borderId="0" xfId="0" applyBorder="1" applyAlignment="1" applyProtection="1">
      <alignment horizontal="left"/>
      <protection locked="0"/>
    </xf>
    <xf numFmtId="164" fontId="0" fillId="0" borderId="0" xfId="0" applyNumberFormat="1" applyBorder="1" applyAlignment="1" applyProtection="1">
      <alignment/>
      <protection locked="0"/>
    </xf>
    <xf numFmtId="164" fontId="0" fillId="0" borderId="0" xfId="0" applyNumberFormat="1" applyAlignment="1" applyProtection="1">
      <alignment/>
      <protection locked="0"/>
    </xf>
    <xf numFmtId="166" fontId="0" fillId="0" borderId="6" xfId="15" applyNumberFormat="1" applyFont="1" applyBorder="1" applyAlignment="1" applyProtection="1">
      <alignment horizontal="right"/>
      <protection locked="0"/>
    </xf>
    <xf numFmtId="176" fontId="0" fillId="0" borderId="0" xfId="0" applyNumberFormat="1" applyAlignment="1">
      <alignment/>
    </xf>
    <xf numFmtId="0" fontId="0" fillId="0" borderId="4" xfId="0" applyBorder="1" applyAlignment="1" applyProtection="1">
      <alignment/>
      <protection locked="0"/>
    </xf>
    <xf numFmtId="166" fontId="0" fillId="0" borderId="6" xfId="15" applyNumberFormat="1" applyBorder="1" applyAlignment="1" applyProtection="1">
      <alignment/>
      <protection locked="0"/>
    </xf>
    <xf numFmtId="166" fontId="0" fillId="0" borderId="6" xfId="0" applyNumberFormat="1" applyBorder="1" applyAlignment="1" applyProtection="1">
      <alignment/>
      <protection locked="0"/>
    </xf>
    <xf numFmtId="166" fontId="0" fillId="0" borderId="0" xfId="0" applyNumberFormat="1" applyBorder="1" applyAlignment="1" applyProtection="1">
      <alignment/>
      <protection locked="0"/>
    </xf>
    <xf numFmtId="166" fontId="0" fillId="0" borderId="0" xfId="15" applyNumberFormat="1" applyBorder="1" applyAlignment="1" applyProtection="1">
      <alignment/>
      <protection locked="0"/>
    </xf>
    <xf numFmtId="3" fontId="0" fillId="0" borderId="0" xfId="0" applyNumberFormat="1" applyAlignment="1" applyProtection="1">
      <alignment/>
      <protection locked="0"/>
    </xf>
    <xf numFmtId="166" fontId="0" fillId="0" borderId="0" xfId="0" applyNumberFormat="1" applyAlignment="1" applyProtection="1">
      <alignment/>
      <protection locked="0"/>
    </xf>
    <xf numFmtId="166" fontId="0" fillId="0" borderId="6" xfId="0" applyNumberFormat="1" applyBorder="1" applyAlignment="1" applyProtection="1">
      <alignment horizontal="right"/>
      <protection locked="0"/>
    </xf>
    <xf numFmtId="166" fontId="0" fillId="0" borderId="9" xfId="0" applyNumberFormat="1" applyBorder="1" applyAlignment="1" applyProtection="1">
      <alignment horizontal="right"/>
      <protection locked="0"/>
    </xf>
    <xf numFmtId="166" fontId="3" fillId="0" borderId="0" xfId="15" applyNumberFormat="1" applyFont="1" applyAlignment="1">
      <alignment/>
    </xf>
    <xf numFmtId="176" fontId="0" fillId="0" borderId="0" xfId="0" applyNumberFormat="1" applyFont="1" applyAlignment="1">
      <alignment/>
    </xf>
    <xf numFmtId="166" fontId="0" fillId="0" borderId="0" xfId="15" applyNumberFormat="1" applyFont="1" applyBorder="1" applyAlignment="1">
      <alignment horizontal="center" wrapText="1"/>
    </xf>
    <xf numFmtId="3" fontId="5" fillId="0" borderId="0" xfId="0" applyNumberFormat="1" applyFont="1" applyBorder="1" applyAlignment="1">
      <alignment horizontal="right" wrapText="1"/>
    </xf>
    <xf numFmtId="0" fontId="0" fillId="0" borderId="0" xfId="0" applyBorder="1" applyAlignment="1" applyProtection="1">
      <alignment/>
      <protection locked="0"/>
    </xf>
    <xf numFmtId="166" fontId="0" fillId="0" borderId="0" xfId="15" applyNumberFormat="1" applyAlignment="1" applyProtection="1">
      <alignment/>
      <protection locked="0"/>
    </xf>
    <xf numFmtId="166" fontId="1" fillId="0" borderId="0" xfId="15" applyNumberFormat="1" applyFont="1" applyAlignment="1">
      <alignment/>
    </xf>
    <xf numFmtId="1" fontId="1" fillId="0" borderId="0" xfId="0" applyNumberFormat="1" applyFont="1" applyAlignment="1">
      <alignment horizontal="center"/>
    </xf>
    <xf numFmtId="1" fontId="1" fillId="0" borderId="0" xfId="15" applyNumberFormat="1" applyFont="1" applyBorder="1" applyAlignment="1" applyProtection="1">
      <alignment horizontal="center"/>
      <protection locked="0"/>
    </xf>
    <xf numFmtId="1" fontId="1" fillId="0" borderId="0" xfId="15" applyNumberFormat="1" applyFont="1" applyAlignment="1">
      <alignment horizontal="center"/>
    </xf>
    <xf numFmtId="43" fontId="0" fillId="0" borderId="0" xfId="15" applyAlignment="1" applyProtection="1">
      <alignment horizontal="left"/>
      <protection locked="0"/>
    </xf>
    <xf numFmtId="43" fontId="0" fillId="0" borderId="10" xfId="15" applyBorder="1" applyAlignment="1" applyProtection="1">
      <alignment horizontal="left"/>
      <protection locked="0"/>
    </xf>
    <xf numFmtId="43" fontId="0" fillId="0" borderId="11" xfId="15" applyBorder="1" applyAlignment="1" applyProtection="1">
      <alignment horizontal="left"/>
      <protection locked="0"/>
    </xf>
    <xf numFmtId="43" fontId="0" fillId="0" borderId="11" xfId="15" applyFont="1" applyBorder="1" applyAlignment="1">
      <alignment horizontal="left" wrapText="1"/>
    </xf>
    <xf numFmtId="43" fontId="0" fillId="0" borderId="11" xfId="15" applyFont="1" applyBorder="1" applyAlignment="1" applyProtection="1">
      <alignment horizontal="left"/>
      <protection locked="0"/>
    </xf>
    <xf numFmtId="43" fontId="0" fillId="0" borderId="12" xfId="15" applyBorder="1" applyAlignment="1" applyProtection="1">
      <alignment horizontal="left"/>
      <protection locked="0"/>
    </xf>
    <xf numFmtId="43" fontId="0" fillId="0" borderId="0" xfId="15" applyAlignment="1" applyProtection="1">
      <alignment/>
      <protection locked="0"/>
    </xf>
    <xf numFmtId="43" fontId="0" fillId="0" borderId="0" xfId="15" applyFont="1" applyBorder="1" applyAlignment="1" applyProtection="1">
      <alignment/>
      <protection locked="0"/>
    </xf>
    <xf numFmtId="43" fontId="0" fillId="0" borderId="10" xfId="15" applyFont="1" applyBorder="1" applyAlignment="1" applyProtection="1">
      <alignment/>
      <protection locked="0"/>
    </xf>
    <xf numFmtId="43" fontId="0" fillId="0" borderId="11" xfId="15" applyFont="1" applyBorder="1" applyAlignment="1" applyProtection="1">
      <alignment/>
      <protection locked="0"/>
    </xf>
    <xf numFmtId="43" fontId="0" fillId="0" borderId="11" xfId="15" applyBorder="1" applyAlignment="1" applyProtection="1">
      <alignment/>
      <protection locked="0"/>
    </xf>
    <xf numFmtId="43" fontId="0" fillId="0" borderId="12" xfId="15" applyFont="1" applyBorder="1" applyAlignment="1" applyProtection="1">
      <alignment/>
      <protection locked="0"/>
    </xf>
    <xf numFmtId="166" fontId="0" fillId="0" borderId="5" xfId="15" applyNumberFormat="1" applyBorder="1" applyAlignment="1" applyProtection="1">
      <alignment/>
      <protection locked="0"/>
    </xf>
    <xf numFmtId="166" fontId="0" fillId="0" borderId="0" xfId="15" applyNumberFormat="1" applyBorder="1" applyAlignment="1" applyProtection="1">
      <alignment horizontal="center"/>
      <protection locked="0"/>
    </xf>
    <xf numFmtId="166" fontId="0" fillId="0" borderId="0" xfId="15" applyNumberFormat="1" applyBorder="1" applyAlignment="1" applyProtection="1">
      <alignment horizontal="right"/>
      <protection locked="0"/>
    </xf>
    <xf numFmtId="166" fontId="0" fillId="0" borderId="3" xfId="15" applyNumberFormat="1" applyBorder="1" applyAlignment="1" applyProtection="1">
      <alignment horizontal="right"/>
      <protection locked="0"/>
    </xf>
    <xf numFmtId="166" fontId="0" fillId="0" borderId="0" xfId="15" applyNumberFormat="1" applyFont="1" applyBorder="1" applyAlignment="1" applyProtection="1">
      <alignment horizontal="right"/>
      <protection locked="0"/>
    </xf>
    <xf numFmtId="165" fontId="0" fillId="0" borderId="0" xfId="15" applyNumberFormat="1" applyFont="1" applyBorder="1" applyAlignment="1" applyProtection="1">
      <alignment horizontal="right"/>
      <protection locked="0"/>
    </xf>
    <xf numFmtId="0" fontId="0" fillId="0" borderId="0" xfId="0" applyFont="1" applyBorder="1" applyAlignment="1" applyProtection="1">
      <alignment/>
      <protection locked="0"/>
    </xf>
    <xf numFmtId="0" fontId="0" fillId="0" borderId="0" xfId="0" applyFont="1" applyBorder="1" applyAlignment="1" applyProtection="1">
      <alignment horizontal="left" wrapText="1"/>
      <protection locked="0"/>
    </xf>
    <xf numFmtId="0" fontId="0" fillId="0" borderId="0" xfId="0" applyAlignment="1">
      <alignment wrapText="1"/>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0" fillId="0" borderId="0" xfId="0" applyFont="1" applyBorder="1" applyAlignment="1" applyProtection="1">
      <alignment wrapText="1"/>
      <protection locked="0"/>
    </xf>
    <xf numFmtId="0" fontId="0" fillId="0" borderId="0" xfId="0" applyAlignment="1" applyProtection="1">
      <alignment wrapText="1"/>
      <protection locked="0"/>
    </xf>
    <xf numFmtId="0" fontId="1" fillId="0" borderId="0" xfId="0" applyFont="1" applyBorder="1" applyAlignment="1" applyProtection="1">
      <alignment wrapText="1"/>
      <protection locked="0"/>
    </xf>
    <xf numFmtId="0" fontId="0" fillId="0" borderId="7" xfId="0" applyFont="1" applyBorder="1" applyAlignment="1" applyProtection="1">
      <alignment horizontal="left"/>
      <protection locked="0"/>
    </xf>
    <xf numFmtId="0" fontId="0" fillId="0" borderId="8" xfId="0" applyFont="1" applyBorder="1" applyAlignment="1" applyProtection="1">
      <alignment horizontal="left"/>
      <protection locked="0"/>
    </xf>
    <xf numFmtId="0" fontId="0" fillId="0" borderId="1" xfId="0" applyFont="1" applyBorder="1" applyAlignment="1" applyProtection="1">
      <alignment horizontal="center"/>
      <protection locked="0"/>
    </xf>
    <xf numFmtId="0" fontId="0" fillId="0" borderId="13" xfId="0" applyFont="1" applyBorder="1" applyAlignment="1" applyProtection="1">
      <alignment horizontal="center" wrapText="1"/>
      <protection locked="0"/>
    </xf>
    <xf numFmtId="0" fontId="0" fillId="0" borderId="14" xfId="0" applyFont="1" applyBorder="1" applyAlignment="1" applyProtection="1">
      <alignment horizontal="center" wrapText="1"/>
      <protection locked="0"/>
    </xf>
    <xf numFmtId="0" fontId="0" fillId="0" borderId="15" xfId="0" applyFont="1" applyBorder="1" applyAlignment="1" applyProtection="1">
      <alignment wrapText="1"/>
      <protection locked="0"/>
    </xf>
    <xf numFmtId="0" fontId="0" fillId="0" borderId="4" xfId="0" applyFont="1" applyBorder="1" applyAlignment="1" applyProtection="1">
      <alignment horizontal="center" wrapText="1"/>
      <protection locked="0"/>
    </xf>
    <xf numFmtId="0" fontId="0" fillId="0" borderId="10" xfId="0" applyFont="1" applyBorder="1" applyAlignment="1" applyProtection="1">
      <alignment/>
      <protection locked="0"/>
    </xf>
    <xf numFmtId="0" fontId="0" fillId="0" borderId="1" xfId="0" applyFont="1" applyBorder="1" applyAlignment="1" applyProtection="1">
      <alignment horizontal="center" wrapText="1"/>
      <protection locked="0"/>
    </xf>
    <xf numFmtId="0" fontId="0" fillId="0" borderId="1" xfId="0" applyFont="1" applyBorder="1" applyAlignment="1" applyProtection="1">
      <alignment/>
      <protection locked="0"/>
    </xf>
    <xf numFmtId="0" fontId="0" fillId="0" borderId="2" xfId="0" applyFont="1" applyBorder="1" applyAlignment="1" applyProtection="1">
      <alignment horizontal="left"/>
      <protection locked="0"/>
    </xf>
    <xf numFmtId="0" fontId="0" fillId="0" borderId="15" xfId="0" applyFont="1" applyBorder="1" applyAlignment="1" applyProtection="1">
      <alignment/>
      <protection locked="0"/>
    </xf>
    <xf numFmtId="0" fontId="0" fillId="0" borderId="13" xfId="0" applyFont="1" applyBorder="1" applyAlignment="1" applyProtection="1">
      <alignment horizontal="center"/>
      <protection locked="0"/>
    </xf>
    <xf numFmtId="0" fontId="0" fillId="0" borderId="14" xfId="0" applyFont="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54"/>
  <sheetViews>
    <sheetView workbookViewId="0" topLeftCell="A27">
      <selection activeCell="C49" sqref="C49"/>
    </sheetView>
  </sheetViews>
  <sheetFormatPr defaultColWidth="9.140625" defaultRowHeight="12.75"/>
  <cols>
    <col min="1" max="1" width="12.57421875" style="0" bestFit="1" customWidth="1"/>
    <col min="2" max="2" width="12.57421875" style="24" customWidth="1"/>
    <col min="3" max="3" width="12.28125" style="0" bestFit="1" customWidth="1"/>
    <col min="4" max="4" width="11.28125" style="24" bestFit="1" customWidth="1"/>
  </cols>
  <sheetData>
    <row r="1" spans="1:4" ht="12.75">
      <c r="A1">
        <v>2002</v>
      </c>
      <c r="D1" s="35" t="s">
        <v>79</v>
      </c>
    </row>
    <row r="2" spans="1:4" ht="12.75">
      <c r="A2" t="s">
        <v>43</v>
      </c>
      <c r="D2" s="24" t="s">
        <v>80</v>
      </c>
    </row>
    <row r="4" spans="1:2" ht="12.75">
      <c r="A4" s="34">
        <v>37438</v>
      </c>
      <c r="B4" s="24">
        <v>357669</v>
      </c>
    </row>
    <row r="5" spans="1:2" ht="12.75">
      <c r="A5" s="34">
        <v>37469</v>
      </c>
      <c r="B5" s="24">
        <v>359417</v>
      </c>
    </row>
    <row r="6" spans="1:2" ht="12.75">
      <c r="A6" s="34">
        <v>37500</v>
      </c>
      <c r="B6" s="24">
        <v>348814</v>
      </c>
    </row>
    <row r="7" spans="1:2" ht="12.75">
      <c r="A7" s="34">
        <v>37530</v>
      </c>
      <c r="B7" s="24">
        <v>345814</v>
      </c>
    </row>
    <row r="8" spans="1:2" ht="12.75">
      <c r="A8" s="34">
        <v>37561</v>
      </c>
      <c r="B8" s="24">
        <v>318573</v>
      </c>
    </row>
    <row r="9" spans="1:2" ht="12.75">
      <c r="A9" s="34">
        <v>37591</v>
      </c>
      <c r="B9" s="24">
        <v>334256</v>
      </c>
    </row>
    <row r="10" spans="1:2" ht="12.75">
      <c r="A10" s="34">
        <v>37622</v>
      </c>
      <c r="B10" s="24">
        <v>329803</v>
      </c>
    </row>
    <row r="11" spans="1:2" ht="12.75">
      <c r="A11" s="34">
        <v>37653</v>
      </c>
      <c r="B11" s="24">
        <v>307248</v>
      </c>
    </row>
    <row r="12" spans="1:2" ht="12.75">
      <c r="A12" s="34">
        <v>37681</v>
      </c>
      <c r="B12" s="24">
        <v>336920</v>
      </c>
    </row>
    <row r="13" spans="1:2" ht="12.75">
      <c r="A13" s="34">
        <v>37712</v>
      </c>
      <c r="B13" s="24">
        <v>330106</v>
      </c>
    </row>
    <row r="14" spans="1:2" ht="12.75">
      <c r="A14" s="30">
        <v>37742</v>
      </c>
      <c r="B14" s="24">
        <v>346754</v>
      </c>
    </row>
    <row r="15" spans="1:3" ht="12.75">
      <c r="A15" t="s">
        <v>78</v>
      </c>
      <c r="B15" s="24">
        <f>337425*C15</f>
        <v>224950</v>
      </c>
      <c r="C15">
        <f>2/3</f>
        <v>0.6666666666666666</v>
      </c>
    </row>
    <row r="16" spans="1:3" ht="12.75">
      <c r="A16" t="s">
        <v>81</v>
      </c>
      <c r="B16" s="24">
        <f>SUM(B4:B15)</f>
        <v>3940324</v>
      </c>
      <c r="C16" s="24"/>
    </row>
    <row r="17" ht="12.75">
      <c r="C17" s="24"/>
    </row>
    <row r="18" spans="1:4" ht="12.75">
      <c r="A18">
        <v>2004</v>
      </c>
      <c r="D18" s="35" t="s">
        <v>75</v>
      </c>
    </row>
    <row r="19" ht="12.75">
      <c r="A19" t="s">
        <v>43</v>
      </c>
    </row>
    <row r="21" spans="1:3" ht="12.75">
      <c r="A21" s="34">
        <v>37803</v>
      </c>
      <c r="B21" s="24">
        <v>367226</v>
      </c>
      <c r="C21">
        <v>365</v>
      </c>
    </row>
    <row r="22" spans="1:3" ht="12.75">
      <c r="A22" s="34">
        <v>37834</v>
      </c>
      <c r="B22" s="24">
        <v>360103</v>
      </c>
      <c r="C22">
        <v>361</v>
      </c>
    </row>
    <row r="23" spans="1:3" ht="12.75">
      <c r="A23" s="34">
        <v>37865</v>
      </c>
      <c r="B23" s="24">
        <v>359664</v>
      </c>
      <c r="C23">
        <v>360</v>
      </c>
    </row>
    <row r="24" spans="1:3" ht="12.75">
      <c r="A24" s="34">
        <v>37895</v>
      </c>
      <c r="B24" s="24">
        <v>354048</v>
      </c>
      <c r="C24">
        <v>354</v>
      </c>
    </row>
    <row r="25" spans="1:3" ht="12.75">
      <c r="A25" s="34">
        <v>37926</v>
      </c>
      <c r="B25" s="24">
        <v>320094</v>
      </c>
      <c r="C25">
        <v>322</v>
      </c>
    </row>
    <row r="26" spans="1:3" ht="12.75">
      <c r="A26" s="34">
        <v>37956</v>
      </c>
      <c r="B26" s="24">
        <v>343579</v>
      </c>
      <c r="C26">
        <v>342</v>
      </c>
    </row>
    <row r="27" spans="1:4" ht="12.75">
      <c r="A27" s="34">
        <v>37987</v>
      </c>
      <c r="C27">
        <v>333</v>
      </c>
      <c r="D27" s="24">
        <v>332907</v>
      </c>
    </row>
    <row r="28" spans="1:4" ht="12.75">
      <c r="A28" s="34">
        <v>38018</v>
      </c>
      <c r="C28">
        <v>316</v>
      </c>
      <c r="D28" s="24">
        <v>315821</v>
      </c>
    </row>
    <row r="29" spans="1:4" ht="12.75">
      <c r="A29" s="34">
        <v>38047</v>
      </c>
      <c r="C29">
        <v>346</v>
      </c>
      <c r="D29" s="24">
        <v>346348</v>
      </c>
    </row>
    <row r="30" spans="1:4" ht="12.75">
      <c r="A30" s="34">
        <v>38078</v>
      </c>
      <c r="C30">
        <v>334</v>
      </c>
      <c r="D30" s="24">
        <v>333335</v>
      </c>
    </row>
    <row r="31" spans="1:4" ht="12.75">
      <c r="A31" s="30">
        <v>38108</v>
      </c>
      <c r="C31">
        <v>338</v>
      </c>
      <c r="D31" s="24">
        <v>337651</v>
      </c>
    </row>
    <row r="32" spans="1:5" ht="12.75">
      <c r="A32" t="s">
        <v>45</v>
      </c>
      <c r="C32" s="24">
        <f>D32*E32/1000</f>
        <v>153.28044444444444</v>
      </c>
      <c r="D32" s="35">
        <f>344881*$C$15</f>
        <v>229920.66666666666</v>
      </c>
      <c r="E32">
        <f>2/3</f>
        <v>0.6666666666666666</v>
      </c>
    </row>
    <row r="33" spans="1:4" ht="12.75">
      <c r="A33" t="s">
        <v>81</v>
      </c>
      <c r="C33" s="24">
        <f>SUM(C21:C32)</f>
        <v>3924.2804444444446</v>
      </c>
      <c r="D33" s="24">
        <f>SUM(B21:B26,D27:D32)</f>
        <v>4000696.6666666665</v>
      </c>
    </row>
    <row r="35" ht="12.75">
      <c r="D35" s="35" t="s">
        <v>87</v>
      </c>
    </row>
    <row r="36" ht="12.75">
      <c r="A36">
        <v>2005</v>
      </c>
    </row>
    <row r="37" spans="1:4" ht="12.75">
      <c r="A37" s="69">
        <v>38169</v>
      </c>
      <c r="C37" s="24">
        <f>D37/1000</f>
        <v>359.426</v>
      </c>
      <c r="D37" s="24">
        <v>359426</v>
      </c>
    </row>
    <row r="38" spans="1:4" ht="12.75">
      <c r="A38" s="69">
        <v>38200</v>
      </c>
      <c r="C38" s="24">
        <f aca="true" t="shared" si="0" ref="C38:C47">D38/1000</f>
        <v>355.408</v>
      </c>
      <c r="D38" s="24">
        <v>355408</v>
      </c>
    </row>
    <row r="39" spans="1:4" ht="12.75">
      <c r="A39" s="69">
        <v>38231</v>
      </c>
      <c r="C39" s="24">
        <f t="shared" si="0"/>
        <v>356.033</v>
      </c>
      <c r="D39" s="24">
        <v>356033</v>
      </c>
    </row>
    <row r="40" spans="1:4" ht="12.75">
      <c r="A40" s="69">
        <v>38261</v>
      </c>
      <c r="C40" s="24">
        <f t="shared" si="0"/>
        <v>348.466</v>
      </c>
      <c r="D40" s="24">
        <v>348466</v>
      </c>
    </row>
    <row r="41" spans="1:4" ht="12.75">
      <c r="A41" s="69">
        <v>38292</v>
      </c>
      <c r="C41" s="24">
        <f t="shared" si="0"/>
        <v>335.704</v>
      </c>
      <c r="D41" s="24">
        <v>335704</v>
      </c>
    </row>
    <row r="42" spans="1:4" ht="12.75">
      <c r="A42" s="69">
        <v>38322</v>
      </c>
      <c r="C42" s="24">
        <f t="shared" si="0"/>
        <v>346.072</v>
      </c>
      <c r="D42" s="24">
        <v>346072</v>
      </c>
    </row>
    <row r="43" spans="1:5" ht="12.75">
      <c r="A43" s="69">
        <v>38353</v>
      </c>
      <c r="C43" s="24">
        <f t="shared" si="0"/>
        <v>331.478</v>
      </c>
      <c r="D43" s="24">
        <v>331478</v>
      </c>
      <c r="E43" s="58"/>
    </row>
    <row r="44" spans="1:5" ht="12.75">
      <c r="A44" s="69">
        <v>38384</v>
      </c>
      <c r="C44" s="24">
        <f t="shared" si="0"/>
        <v>309.62</v>
      </c>
      <c r="D44" s="24">
        <v>309620</v>
      </c>
      <c r="E44" s="35"/>
    </row>
    <row r="45" spans="1:4" ht="12.75">
      <c r="A45" s="69">
        <v>38412</v>
      </c>
      <c r="C45" s="24">
        <f t="shared" si="0"/>
        <v>349.321</v>
      </c>
      <c r="D45" s="24">
        <v>349321</v>
      </c>
    </row>
    <row r="46" spans="1:4" ht="12.75">
      <c r="A46" s="69">
        <v>38443</v>
      </c>
      <c r="C46" s="24">
        <f t="shared" si="0"/>
        <v>332.477</v>
      </c>
      <c r="D46" s="24">
        <v>332477</v>
      </c>
    </row>
    <row r="47" spans="1:4" ht="12.75">
      <c r="A47" s="69">
        <v>38473</v>
      </c>
      <c r="C47" s="24">
        <f t="shared" si="0"/>
        <v>346.276</v>
      </c>
      <c r="D47" s="24">
        <v>346276</v>
      </c>
    </row>
    <row r="48" spans="1:5" ht="12.75">
      <c r="A48" s="80">
        <v>38504</v>
      </c>
      <c r="B48" s="79"/>
      <c r="C48" s="24">
        <f>D48*E48/1000</f>
        <v>233.91933333333333</v>
      </c>
      <c r="D48" s="35">
        <v>350879</v>
      </c>
      <c r="E48">
        <f>2/3</f>
        <v>0.6666666666666666</v>
      </c>
    </row>
    <row r="49" spans="1:4" ht="12.75">
      <c r="A49" s="69" t="s">
        <v>76</v>
      </c>
      <c r="C49" s="24">
        <f>SUM(C37:C48)</f>
        <v>4004.2003333333328</v>
      </c>
      <c r="D49" s="24">
        <f>SUM(D37:D48)</f>
        <v>4121160</v>
      </c>
    </row>
    <row r="50" ht="12.75">
      <c r="A50" s="69"/>
    </row>
    <row r="51" ht="12.75">
      <c r="A51" s="69"/>
    </row>
    <row r="52" ht="12.75">
      <c r="A52" s="69"/>
    </row>
    <row r="53" ht="12.75">
      <c r="A53" s="69"/>
    </row>
    <row r="54" ht="12.75">
      <c r="A54" s="69"/>
    </row>
  </sheetData>
  <printOptions/>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27"/>
  <sheetViews>
    <sheetView workbookViewId="0" topLeftCell="A6">
      <selection activeCell="A27" sqref="A27:F27"/>
    </sheetView>
  </sheetViews>
  <sheetFormatPr defaultColWidth="9.140625" defaultRowHeight="12.75"/>
  <cols>
    <col min="1" max="1" width="14.7109375" style="0" customWidth="1"/>
  </cols>
  <sheetData>
    <row r="1" ht="12.75">
      <c r="A1" t="s">
        <v>49</v>
      </c>
    </row>
    <row r="2" spans="2:11" ht="12.75">
      <c r="B2">
        <v>1976</v>
      </c>
      <c r="C2">
        <v>1978</v>
      </c>
      <c r="D2">
        <v>1980</v>
      </c>
      <c r="E2">
        <v>1982</v>
      </c>
      <c r="F2">
        <v>1984</v>
      </c>
      <c r="G2">
        <v>1985</v>
      </c>
      <c r="H2">
        <v>1986</v>
      </c>
      <c r="I2">
        <v>1987</v>
      </c>
      <c r="J2">
        <v>1988</v>
      </c>
      <c r="K2">
        <v>1990</v>
      </c>
    </row>
    <row r="3" ht="12.75">
      <c r="A3" t="s">
        <v>31</v>
      </c>
    </row>
    <row r="4" spans="1:11" ht="12.75">
      <c r="A4" t="s">
        <v>50</v>
      </c>
      <c r="F4">
        <v>463503</v>
      </c>
      <c r="G4">
        <v>461306</v>
      </c>
      <c r="H4">
        <v>455422</v>
      </c>
      <c r="I4">
        <v>455729</v>
      </c>
      <c r="J4">
        <v>471707</v>
      </c>
      <c r="K4">
        <v>514252</v>
      </c>
    </row>
    <row r="5" spans="1:11" ht="12.75">
      <c r="A5" t="s">
        <v>51</v>
      </c>
      <c r="F5">
        <v>1121002</v>
      </c>
      <c r="G5">
        <v>1119989</v>
      </c>
      <c r="H5">
        <v>1061793</v>
      </c>
      <c r="I5">
        <v>1055279</v>
      </c>
      <c r="J5">
        <v>1048858</v>
      </c>
      <c r="K5">
        <v>1072431</v>
      </c>
    </row>
    <row r="6" spans="1:11" ht="12.75">
      <c r="A6" t="s">
        <v>52</v>
      </c>
      <c r="F6">
        <v>1140232</v>
      </c>
      <c r="G6">
        <v>1174594</v>
      </c>
      <c r="H6">
        <v>1171533</v>
      </c>
      <c r="I6">
        <v>1187497</v>
      </c>
      <c r="J6">
        <v>1210238</v>
      </c>
      <c r="K6">
        <v>1246144</v>
      </c>
    </row>
    <row r="7" spans="1:11" ht="12.75">
      <c r="A7" t="s">
        <v>53</v>
      </c>
      <c r="F7">
        <v>642096</v>
      </c>
      <c r="G7">
        <v>678108</v>
      </c>
      <c r="H7">
        <v>702104</v>
      </c>
      <c r="I7">
        <v>740427</v>
      </c>
      <c r="J7">
        <v>781419</v>
      </c>
      <c r="K7">
        <v>860478</v>
      </c>
    </row>
    <row r="8" spans="1:11" ht="12.75">
      <c r="A8" t="s">
        <v>54</v>
      </c>
      <c r="F8">
        <v>190497</v>
      </c>
      <c r="G8">
        <v>208548</v>
      </c>
      <c r="H8">
        <v>223917</v>
      </c>
      <c r="I8">
        <v>240965</v>
      </c>
      <c r="J8">
        <v>261302</v>
      </c>
      <c r="K8">
        <v>307498</v>
      </c>
    </row>
    <row r="9" spans="1:11" ht="12.75">
      <c r="A9" t="s">
        <v>55</v>
      </c>
      <c r="F9">
        <v>26254</v>
      </c>
      <c r="G9">
        <v>27738</v>
      </c>
      <c r="H9">
        <v>29161</v>
      </c>
      <c r="I9">
        <v>34039</v>
      </c>
      <c r="J9">
        <v>38434</v>
      </c>
      <c r="K9">
        <v>47376</v>
      </c>
    </row>
    <row r="10" ht="12.75">
      <c r="A10" t="s">
        <v>32</v>
      </c>
    </row>
    <row r="11" spans="1:11" ht="12.75">
      <c r="A11" t="s">
        <v>56</v>
      </c>
      <c r="D11">
        <v>7212</v>
      </c>
      <c r="E11">
        <v>6717</v>
      </c>
      <c r="F11">
        <v>6124</v>
      </c>
      <c r="G11">
        <v>6117</v>
      </c>
      <c r="H11">
        <v>6415</v>
      </c>
      <c r="I11">
        <v>6514</v>
      </c>
      <c r="J11">
        <v>6600</v>
      </c>
      <c r="K11">
        <v>7489</v>
      </c>
    </row>
    <row r="12" spans="1:11" ht="12.75">
      <c r="A12" t="s">
        <v>51</v>
      </c>
      <c r="D12">
        <v>21374</v>
      </c>
      <c r="E12">
        <v>21530</v>
      </c>
      <c r="F12">
        <v>20211</v>
      </c>
      <c r="G12">
        <v>20931</v>
      </c>
      <c r="H12">
        <v>20044</v>
      </c>
      <c r="I12">
        <v>20265</v>
      </c>
      <c r="J12">
        <v>20258</v>
      </c>
      <c r="K12">
        <v>20945</v>
      </c>
    </row>
    <row r="13" spans="1:11" ht="12.75">
      <c r="A13" t="s">
        <v>52</v>
      </c>
      <c r="D13">
        <v>22712</v>
      </c>
      <c r="E13">
        <v>24300</v>
      </c>
      <c r="F13">
        <v>24890</v>
      </c>
      <c r="G13">
        <v>25969</v>
      </c>
      <c r="H13">
        <v>27268</v>
      </c>
      <c r="I13">
        <v>27707</v>
      </c>
      <c r="J13">
        <v>28158</v>
      </c>
      <c r="K13">
        <v>30020</v>
      </c>
    </row>
    <row r="14" spans="1:11" ht="12.75">
      <c r="A14" t="s">
        <v>53</v>
      </c>
      <c r="D14">
        <v>12944</v>
      </c>
      <c r="E14">
        <v>14459</v>
      </c>
      <c r="F14">
        <v>15920</v>
      </c>
      <c r="G14">
        <v>17750</v>
      </c>
      <c r="H14">
        <v>18709</v>
      </c>
      <c r="I14">
        <v>19603</v>
      </c>
      <c r="J14">
        <v>21386</v>
      </c>
      <c r="K14">
        <v>24466</v>
      </c>
    </row>
    <row r="15" spans="1:11" ht="12.75">
      <c r="A15" t="s">
        <v>54</v>
      </c>
      <c r="D15">
        <v>3559</v>
      </c>
      <c r="E15">
        <v>4082</v>
      </c>
      <c r="F15">
        <v>5106</v>
      </c>
      <c r="G15">
        <v>5638</v>
      </c>
      <c r="H15">
        <v>6260</v>
      </c>
      <c r="I15">
        <v>6823</v>
      </c>
      <c r="J15">
        <v>7870</v>
      </c>
      <c r="K15">
        <v>9587</v>
      </c>
    </row>
    <row r="16" spans="1:11" ht="12.75">
      <c r="A16" t="s">
        <v>55</v>
      </c>
      <c r="D16">
        <v>530</v>
      </c>
      <c r="E16">
        <v>522</v>
      </c>
      <c r="F16">
        <v>581</v>
      </c>
      <c r="G16">
        <v>580</v>
      </c>
      <c r="H16">
        <v>680</v>
      </c>
      <c r="I16">
        <v>721</v>
      </c>
      <c r="J16">
        <v>882</v>
      </c>
      <c r="K16">
        <v>1203</v>
      </c>
    </row>
    <row r="17" ht="12.75">
      <c r="A17" t="s">
        <v>57</v>
      </c>
    </row>
    <row r="18" spans="1:11" ht="12.75">
      <c r="A18" t="s">
        <v>50</v>
      </c>
      <c r="D18">
        <v>83</v>
      </c>
      <c r="E18">
        <v>79</v>
      </c>
      <c r="F18">
        <v>55</v>
      </c>
      <c r="G18">
        <v>53</v>
      </c>
      <c r="H18">
        <v>68</v>
      </c>
      <c r="I18">
        <v>69</v>
      </c>
      <c r="J18">
        <v>46</v>
      </c>
      <c r="K18">
        <v>85</v>
      </c>
    </row>
    <row r="19" spans="1:11" ht="12.75">
      <c r="A19" t="s">
        <v>51</v>
      </c>
      <c r="D19">
        <v>385</v>
      </c>
      <c r="E19">
        <v>369</v>
      </c>
      <c r="F19">
        <v>365</v>
      </c>
      <c r="G19">
        <v>400</v>
      </c>
      <c r="H19">
        <v>282</v>
      </c>
      <c r="I19">
        <v>312</v>
      </c>
      <c r="J19">
        <v>356</v>
      </c>
      <c r="K19">
        <v>354</v>
      </c>
    </row>
    <row r="20" spans="1:11" ht="12.75">
      <c r="A20" t="s">
        <v>52</v>
      </c>
      <c r="D20">
        <v>474</v>
      </c>
      <c r="E20">
        <v>524</v>
      </c>
      <c r="F20">
        <v>589</v>
      </c>
      <c r="G20">
        <v>797</v>
      </c>
      <c r="H20">
        <v>716</v>
      </c>
      <c r="I20">
        <v>876</v>
      </c>
      <c r="J20">
        <v>862</v>
      </c>
      <c r="K20">
        <v>944</v>
      </c>
    </row>
    <row r="21" spans="1:11" ht="12.75">
      <c r="A21" t="s">
        <v>53</v>
      </c>
      <c r="D21">
        <v>321</v>
      </c>
      <c r="E21">
        <v>406</v>
      </c>
      <c r="F21">
        <v>480</v>
      </c>
      <c r="G21">
        <v>496</v>
      </c>
      <c r="H21">
        <v>582</v>
      </c>
      <c r="I21">
        <v>685</v>
      </c>
      <c r="J21">
        <v>740</v>
      </c>
      <c r="K21">
        <v>1119</v>
      </c>
    </row>
    <row r="22" spans="1:11" ht="12.75">
      <c r="A22" t="s">
        <v>54</v>
      </c>
      <c r="D22">
        <v>67</v>
      </c>
      <c r="E22">
        <v>103</v>
      </c>
      <c r="F22">
        <v>152</v>
      </c>
      <c r="G22">
        <v>150</v>
      </c>
      <c r="H22">
        <v>158</v>
      </c>
      <c r="I22">
        <v>196</v>
      </c>
      <c r="J22">
        <v>346</v>
      </c>
      <c r="K22">
        <v>498</v>
      </c>
    </row>
    <row r="23" spans="1:11" ht="12.75">
      <c r="A23" t="s">
        <v>55</v>
      </c>
      <c r="D23">
        <v>6</v>
      </c>
      <c r="E23">
        <v>3</v>
      </c>
      <c r="F23">
        <v>11</v>
      </c>
      <c r="G23">
        <v>16</v>
      </c>
      <c r="H23">
        <v>6</v>
      </c>
      <c r="I23">
        <v>21</v>
      </c>
      <c r="J23">
        <v>33</v>
      </c>
      <c r="K23">
        <v>28</v>
      </c>
    </row>
    <row r="25" ht="12.75">
      <c r="A25" t="s">
        <v>58</v>
      </c>
    </row>
    <row r="27" spans="1:6" ht="87" customHeight="1">
      <c r="A27" s="108" t="s">
        <v>62</v>
      </c>
      <c r="B27" s="109"/>
      <c r="C27" s="109"/>
      <c r="D27" s="109"/>
      <c r="E27" s="109"/>
      <c r="F27" s="109"/>
    </row>
  </sheetData>
  <mergeCells count="1">
    <mergeCell ref="A27:F2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U39"/>
  <sheetViews>
    <sheetView workbookViewId="0" topLeftCell="A1">
      <selection activeCell="C5" sqref="C5"/>
    </sheetView>
  </sheetViews>
  <sheetFormatPr defaultColWidth="9.140625" defaultRowHeight="12.75"/>
  <cols>
    <col min="1" max="1" width="37.140625" style="0" customWidth="1"/>
    <col min="2" max="2" width="19.28125" style="24" customWidth="1"/>
    <col min="3" max="4" width="11.57421875" style="24" customWidth="1"/>
    <col min="5" max="5" width="14.00390625" style="24" bestFit="1" customWidth="1"/>
    <col min="6" max="6" width="14.00390625" style="24" customWidth="1"/>
    <col min="7" max="8" width="12.8515625" style="24" bestFit="1" customWidth="1"/>
    <col min="9" max="12" width="12.8515625" style="0" bestFit="1" customWidth="1"/>
    <col min="13" max="13" width="37.140625" style="0" customWidth="1"/>
    <col min="14" max="21" width="12.8515625" style="0" bestFit="1" customWidth="1"/>
  </cols>
  <sheetData>
    <row r="1" spans="1:13" ht="12.75">
      <c r="A1" s="27" t="s">
        <v>23</v>
      </c>
      <c r="B1" s="85"/>
      <c r="M1" s="27" t="s">
        <v>23</v>
      </c>
    </row>
    <row r="3" ht="12.75">
      <c r="N3" t="s">
        <v>65</v>
      </c>
    </row>
    <row r="4" spans="2:21" s="86" customFormat="1" ht="12" customHeight="1">
      <c r="B4" s="88">
        <v>2005</v>
      </c>
      <c r="C4" s="87">
        <v>2004</v>
      </c>
      <c r="D4" s="87">
        <v>2003</v>
      </c>
      <c r="E4" s="87">
        <v>2002</v>
      </c>
      <c r="F4" s="87" t="s">
        <v>86</v>
      </c>
      <c r="G4" s="87">
        <v>2000</v>
      </c>
      <c r="H4" s="87">
        <v>1998</v>
      </c>
      <c r="I4" s="39">
        <v>1995</v>
      </c>
      <c r="J4" s="39">
        <v>1994</v>
      </c>
      <c r="K4" s="39">
        <v>1992</v>
      </c>
      <c r="L4" s="39">
        <v>1990</v>
      </c>
      <c r="N4" s="39">
        <v>1988</v>
      </c>
      <c r="O4" s="39">
        <v>1987</v>
      </c>
      <c r="P4" s="39">
        <v>1986</v>
      </c>
      <c r="Q4" s="39">
        <v>1985</v>
      </c>
      <c r="R4" s="39">
        <v>1984</v>
      </c>
      <c r="S4" s="39">
        <v>1982</v>
      </c>
      <c r="T4" s="39">
        <v>1980</v>
      </c>
      <c r="U4" s="39">
        <v>1978</v>
      </c>
    </row>
    <row r="5" spans="1:21" ht="12.75">
      <c r="A5" t="s">
        <v>24</v>
      </c>
      <c r="B5" s="24">
        <v>4138349</v>
      </c>
      <c r="C5" s="24">
        <v>4112052</v>
      </c>
      <c r="D5" s="24">
        <v>4089950</v>
      </c>
      <c r="E5" s="24">
        <v>4021726</v>
      </c>
      <c r="F5" s="24">
        <v>4025933</v>
      </c>
      <c r="G5" s="24">
        <v>4058814</v>
      </c>
      <c r="H5" s="35">
        <v>3941553</v>
      </c>
      <c r="I5" s="35">
        <v>3899589</v>
      </c>
      <c r="J5" s="35">
        <v>3952767</v>
      </c>
      <c r="K5" s="35">
        <v>4065014</v>
      </c>
      <c r="L5" s="35">
        <v>4158212</v>
      </c>
      <c r="M5" t="s">
        <v>24</v>
      </c>
      <c r="N5" s="35">
        <v>3909510</v>
      </c>
      <c r="O5" s="35">
        <v>3809394</v>
      </c>
      <c r="P5" s="35">
        <v>3756547</v>
      </c>
      <c r="Q5" s="35">
        <v>3760561</v>
      </c>
      <c r="R5" s="35">
        <v>3669141</v>
      </c>
      <c r="S5" s="35">
        <v>3680537</v>
      </c>
      <c r="T5" s="35">
        <v>3612258</v>
      </c>
      <c r="U5" s="35">
        <v>3333279</v>
      </c>
    </row>
    <row r="6" spans="1:13" ht="12.75">
      <c r="A6" t="s">
        <v>31</v>
      </c>
      <c r="C6" s="24">
        <v>3972558</v>
      </c>
      <c r="E6" s="24">
        <v>3889191</v>
      </c>
      <c r="G6" s="24">
        <v>3932573</v>
      </c>
      <c r="H6" s="24">
        <v>3823258</v>
      </c>
      <c r="I6" s="35">
        <v>3797880</v>
      </c>
      <c r="J6" s="35">
        <v>3851109</v>
      </c>
      <c r="K6" s="35">
        <v>3965759</v>
      </c>
      <c r="M6" t="s">
        <v>31</v>
      </c>
    </row>
    <row r="7" spans="1:21" ht="12.75">
      <c r="A7" t="s">
        <v>25</v>
      </c>
      <c r="C7" s="24">
        <v>408634</v>
      </c>
      <c r="E7" s="24">
        <v>418654</v>
      </c>
      <c r="G7" s="24">
        <v>461430</v>
      </c>
      <c r="H7" s="24">
        <v>477422</v>
      </c>
      <c r="I7" s="35">
        <v>492655</v>
      </c>
      <c r="J7" s="35">
        <v>498057</v>
      </c>
      <c r="K7" s="35">
        <v>498105</v>
      </c>
      <c r="L7">
        <v>514252</v>
      </c>
      <c r="M7" s="58" t="s">
        <v>66</v>
      </c>
      <c r="N7" s="59">
        <f>131471+165701</f>
        <v>297172</v>
      </c>
      <c r="O7" s="59">
        <f>125471+158835</f>
        <v>284306</v>
      </c>
      <c r="P7" s="59">
        <f>126026+162966</f>
        <v>288992</v>
      </c>
      <c r="Q7" s="59">
        <f>127737+167744</f>
        <v>295481</v>
      </c>
      <c r="R7" s="59">
        <f>128305+170396</f>
        <v>298701</v>
      </c>
      <c r="S7" s="59">
        <f>142987+184930</f>
        <v>327917</v>
      </c>
      <c r="T7" s="59">
        <f>151277+197704</f>
        <v>348981</v>
      </c>
      <c r="U7" s="59">
        <f>149521+186232</f>
        <v>335753</v>
      </c>
    </row>
    <row r="8" spans="1:21" ht="12.75">
      <c r="A8" t="s">
        <v>26</v>
      </c>
      <c r="C8" s="24">
        <v>1010421</v>
      </c>
      <c r="E8" s="24">
        <v>998739</v>
      </c>
      <c r="G8" s="24">
        <v>994973</v>
      </c>
      <c r="H8" s="24">
        <v>943745</v>
      </c>
      <c r="I8" s="35">
        <v>945971</v>
      </c>
      <c r="J8" s="35">
        <v>980977</v>
      </c>
      <c r="K8" s="35">
        <v>1049288</v>
      </c>
      <c r="L8">
        <v>1072431</v>
      </c>
      <c r="M8" t="s">
        <v>26</v>
      </c>
      <c r="N8">
        <v>1048858</v>
      </c>
      <c r="O8">
        <v>1055279</v>
      </c>
      <c r="P8">
        <v>1061793</v>
      </c>
      <c r="Q8">
        <v>1119989</v>
      </c>
      <c r="R8">
        <v>1121002</v>
      </c>
      <c r="S8">
        <v>1184080</v>
      </c>
      <c r="T8">
        <v>1204441</v>
      </c>
      <c r="U8">
        <v>1119155</v>
      </c>
    </row>
    <row r="9" spans="1:21" ht="12.75">
      <c r="A9" t="s">
        <v>27</v>
      </c>
      <c r="C9" s="24">
        <v>1069417</v>
      </c>
      <c r="E9" s="24">
        <v>1028038</v>
      </c>
      <c r="G9" s="24">
        <v>1055143</v>
      </c>
      <c r="H9" s="24">
        <v>1051417</v>
      </c>
      <c r="I9" s="35">
        <v>1035896</v>
      </c>
      <c r="J9" s="35">
        <v>1060204</v>
      </c>
      <c r="K9" s="35">
        <v>1150057</v>
      </c>
      <c r="L9">
        <v>1246144</v>
      </c>
      <c r="M9" t="s">
        <v>27</v>
      </c>
      <c r="N9">
        <v>1210238</v>
      </c>
      <c r="O9">
        <v>1187497</v>
      </c>
      <c r="P9">
        <v>1171533</v>
      </c>
      <c r="Q9">
        <v>1174594</v>
      </c>
      <c r="R9">
        <v>1140232</v>
      </c>
      <c r="S9">
        <v>1127110</v>
      </c>
      <c r="T9">
        <v>1085105</v>
      </c>
      <c r="U9">
        <v>993205</v>
      </c>
    </row>
    <row r="10" spans="1:21" ht="12.75">
      <c r="A10" t="s">
        <v>28</v>
      </c>
      <c r="C10" s="24">
        <v>924160</v>
      </c>
      <c r="E10" s="24">
        <v>911431</v>
      </c>
      <c r="G10" s="24">
        <v>892549</v>
      </c>
      <c r="H10" s="24">
        <v>855379</v>
      </c>
      <c r="I10" s="35">
        <v>875002</v>
      </c>
      <c r="J10" s="35">
        <v>877310</v>
      </c>
      <c r="K10" s="35">
        <v>867375</v>
      </c>
      <c r="L10">
        <v>860478</v>
      </c>
      <c r="M10" t="s">
        <v>28</v>
      </c>
      <c r="N10">
        <v>781419</v>
      </c>
      <c r="O10">
        <v>740427</v>
      </c>
      <c r="P10">
        <v>702104</v>
      </c>
      <c r="Q10">
        <v>678108</v>
      </c>
      <c r="R10">
        <v>642096</v>
      </c>
      <c r="S10">
        <v>590408</v>
      </c>
      <c r="T10">
        <v>537089</v>
      </c>
      <c r="U10">
        <v>462730</v>
      </c>
    </row>
    <row r="11" spans="1:21" ht="12.75">
      <c r="A11" t="s">
        <v>29</v>
      </c>
      <c r="C11" s="24">
        <v>450733</v>
      </c>
      <c r="E11" s="24">
        <v>430447</v>
      </c>
      <c r="G11" s="24">
        <v>430743</v>
      </c>
      <c r="H11" s="24">
        <v>405473</v>
      </c>
      <c r="I11" s="35">
        <v>368957</v>
      </c>
      <c r="J11" s="35">
        <v>358211</v>
      </c>
      <c r="K11" s="35">
        <v>332754</v>
      </c>
      <c r="L11">
        <v>307498</v>
      </c>
      <c r="M11" t="s">
        <v>29</v>
      </c>
      <c r="N11">
        <v>261302</v>
      </c>
      <c r="O11">
        <v>240965</v>
      </c>
      <c r="P11">
        <v>223917</v>
      </c>
      <c r="Q11">
        <v>208548</v>
      </c>
      <c r="R11">
        <v>190497</v>
      </c>
      <c r="S11">
        <v>163735</v>
      </c>
      <c r="T11">
        <v>137167</v>
      </c>
      <c r="U11">
        <v>122776</v>
      </c>
    </row>
    <row r="12" spans="1:21" ht="12.75">
      <c r="A12" t="s">
        <v>30</v>
      </c>
      <c r="C12" s="24">
        <v>97732</v>
      </c>
      <c r="E12" s="24">
        <v>90378</v>
      </c>
      <c r="G12" s="24">
        <v>85568</v>
      </c>
      <c r="H12" s="24">
        <v>77339</v>
      </c>
      <c r="I12" s="35">
        <v>64893</v>
      </c>
      <c r="J12" s="35">
        <v>61298</v>
      </c>
      <c r="K12" s="35">
        <v>54148</v>
      </c>
      <c r="L12">
        <v>47376</v>
      </c>
      <c r="M12" t="s">
        <v>30</v>
      </c>
      <c r="N12">
        <v>38434</v>
      </c>
      <c r="O12">
        <v>34039</v>
      </c>
      <c r="P12">
        <v>29161</v>
      </c>
      <c r="Q12">
        <v>27738</v>
      </c>
      <c r="R12">
        <v>26254</v>
      </c>
      <c r="S12">
        <v>24139</v>
      </c>
      <c r="T12">
        <v>22554</v>
      </c>
      <c r="U12">
        <v>22180</v>
      </c>
    </row>
    <row r="13" spans="1:13" ht="12.75">
      <c r="A13" t="s">
        <v>32</v>
      </c>
      <c r="B13" s="24">
        <v>133122</v>
      </c>
      <c r="C13" s="24">
        <v>132219</v>
      </c>
      <c r="D13" s="24">
        <v>128665</v>
      </c>
      <c r="E13" s="24">
        <v>125134</v>
      </c>
      <c r="F13" s="24">
        <v>121246</v>
      </c>
      <c r="G13" s="24">
        <v>118916</v>
      </c>
      <c r="H13" s="24">
        <v>110670</v>
      </c>
      <c r="I13" s="35">
        <v>96736</v>
      </c>
      <c r="J13" s="37">
        <v>97064</v>
      </c>
      <c r="K13" s="35">
        <v>95372</v>
      </c>
      <c r="M13" t="s">
        <v>32</v>
      </c>
    </row>
    <row r="14" spans="1:21" ht="12.75">
      <c r="A14" t="s">
        <v>25</v>
      </c>
      <c r="C14" s="24">
        <v>6544</v>
      </c>
      <c r="E14" s="24">
        <v>6746</v>
      </c>
      <c r="G14" s="24">
        <v>7452</v>
      </c>
      <c r="H14" s="24">
        <v>7388</v>
      </c>
      <c r="I14" s="35">
        <v>7131</v>
      </c>
      <c r="J14" s="37">
        <v>7355</v>
      </c>
      <c r="K14" s="35">
        <v>7236</v>
      </c>
      <c r="L14">
        <v>7489</v>
      </c>
      <c r="M14" s="58" t="s">
        <v>66</v>
      </c>
      <c r="N14" s="59">
        <f>1890+2627</f>
        <v>4517</v>
      </c>
      <c r="O14" s="59">
        <f>1632+2535</f>
        <v>4167</v>
      </c>
      <c r="P14" s="59">
        <f>1751+2540</f>
        <v>4291</v>
      </c>
      <c r="Q14" s="59">
        <f>1797+2365</f>
        <v>4162</v>
      </c>
      <c r="R14" s="59">
        <f>1835+2360</f>
        <v>4195</v>
      </c>
      <c r="S14" s="59">
        <f>1936+2688</f>
        <v>4624</v>
      </c>
      <c r="T14" s="59">
        <f>2029+2867</f>
        <v>4896</v>
      </c>
      <c r="U14" s="59">
        <f>2020+2917</f>
        <v>4937</v>
      </c>
    </row>
    <row r="15" spans="1:21" ht="12.75">
      <c r="A15" t="s">
        <v>26</v>
      </c>
      <c r="C15" s="24">
        <v>23602</v>
      </c>
      <c r="E15" s="24">
        <v>22856</v>
      </c>
      <c r="G15" s="24">
        <v>22383</v>
      </c>
      <c r="H15" s="24">
        <v>20916</v>
      </c>
      <c r="I15" s="35">
        <v>19235</v>
      </c>
      <c r="J15" s="37">
        <v>20106</v>
      </c>
      <c r="K15" s="35">
        <v>20790</v>
      </c>
      <c r="L15">
        <v>20945</v>
      </c>
      <c r="M15" t="s">
        <v>26</v>
      </c>
      <c r="N15">
        <v>20258</v>
      </c>
      <c r="O15">
        <v>20265</v>
      </c>
      <c r="P15">
        <v>20044</v>
      </c>
      <c r="Q15">
        <v>20931</v>
      </c>
      <c r="R15">
        <v>20211</v>
      </c>
      <c r="S15">
        <v>21530</v>
      </c>
      <c r="T15">
        <v>21374</v>
      </c>
      <c r="U15">
        <v>20070</v>
      </c>
    </row>
    <row r="16" spans="1:21" ht="12.75">
      <c r="A16" t="s">
        <v>27</v>
      </c>
      <c r="C16" s="24">
        <v>33315</v>
      </c>
      <c r="E16" s="24">
        <v>30725</v>
      </c>
      <c r="G16" s="24">
        <v>30628</v>
      </c>
      <c r="H16" s="24">
        <v>29901</v>
      </c>
      <c r="I16" s="35">
        <v>26385</v>
      </c>
      <c r="J16" s="37">
        <v>27418</v>
      </c>
      <c r="K16" s="35">
        <v>28089</v>
      </c>
      <c r="L16">
        <v>30020</v>
      </c>
      <c r="M16" t="s">
        <v>27</v>
      </c>
      <c r="N16">
        <v>28158</v>
      </c>
      <c r="O16">
        <v>27707</v>
      </c>
      <c r="P16">
        <v>27268</v>
      </c>
      <c r="Q16">
        <v>25969</v>
      </c>
      <c r="R16">
        <v>24890</v>
      </c>
      <c r="S16">
        <v>24300</v>
      </c>
      <c r="T16">
        <v>22712</v>
      </c>
      <c r="U16">
        <v>21488</v>
      </c>
    </row>
    <row r="17" spans="1:21" ht="12.75">
      <c r="A17" t="s">
        <v>28</v>
      </c>
      <c r="C17" s="24">
        <v>38715</v>
      </c>
      <c r="E17" s="24">
        <v>36956</v>
      </c>
      <c r="G17" s="24">
        <v>33873</v>
      </c>
      <c r="H17" s="24">
        <v>30781</v>
      </c>
      <c r="I17" s="35">
        <v>27699</v>
      </c>
      <c r="J17" s="37">
        <v>27275</v>
      </c>
      <c r="K17" s="35">
        <v>26434</v>
      </c>
      <c r="L17">
        <v>24466</v>
      </c>
      <c r="M17" t="s">
        <v>28</v>
      </c>
      <c r="N17">
        <v>21386</v>
      </c>
      <c r="O17">
        <v>19603</v>
      </c>
      <c r="P17">
        <v>18709</v>
      </c>
      <c r="Q17">
        <v>17750</v>
      </c>
      <c r="R17">
        <v>15920</v>
      </c>
      <c r="S17">
        <v>14459</v>
      </c>
      <c r="T17">
        <v>12944</v>
      </c>
      <c r="U17">
        <v>11333</v>
      </c>
    </row>
    <row r="18" spans="1:21" ht="12.75">
      <c r="A18" t="s">
        <v>29</v>
      </c>
      <c r="C18" s="24">
        <v>23088</v>
      </c>
      <c r="E18" s="24">
        <v>21637</v>
      </c>
      <c r="G18" s="24">
        <v>19648</v>
      </c>
      <c r="H18" s="24">
        <v>17676</v>
      </c>
      <c r="I18" s="35">
        <v>13693</v>
      </c>
      <c r="J18" s="37">
        <v>12523</v>
      </c>
      <c r="K18" s="35">
        <v>11159</v>
      </c>
      <c r="L18">
        <v>9587</v>
      </c>
      <c r="M18" t="s">
        <v>29</v>
      </c>
      <c r="N18">
        <v>7870</v>
      </c>
      <c r="O18">
        <v>6823</v>
      </c>
      <c r="P18">
        <v>6260</v>
      </c>
      <c r="Q18">
        <v>5638</v>
      </c>
      <c r="R18">
        <v>5106</v>
      </c>
      <c r="S18">
        <v>4082</v>
      </c>
      <c r="T18">
        <v>3559</v>
      </c>
      <c r="U18">
        <v>3357</v>
      </c>
    </row>
    <row r="19" spans="1:21" ht="12.75">
      <c r="A19" t="s">
        <v>30</v>
      </c>
      <c r="C19" s="24">
        <v>5569</v>
      </c>
      <c r="E19" s="24">
        <v>5033</v>
      </c>
      <c r="G19" s="24">
        <v>4071</v>
      </c>
      <c r="H19" s="24">
        <v>3337</v>
      </c>
      <c r="I19" s="35">
        <v>2173</v>
      </c>
      <c r="J19" s="37">
        <v>2061</v>
      </c>
      <c r="K19" s="35">
        <v>1477</v>
      </c>
      <c r="L19">
        <v>1203</v>
      </c>
      <c r="M19" t="s">
        <v>30</v>
      </c>
      <c r="N19">
        <v>882</v>
      </c>
      <c r="O19">
        <v>721</v>
      </c>
      <c r="P19">
        <v>680</v>
      </c>
      <c r="Q19">
        <v>580</v>
      </c>
      <c r="R19">
        <v>581</v>
      </c>
      <c r="S19">
        <v>522</v>
      </c>
      <c r="T19">
        <v>530</v>
      </c>
      <c r="U19">
        <v>443</v>
      </c>
    </row>
    <row r="20" spans="1:13" ht="12.75">
      <c r="A20" t="s">
        <v>33</v>
      </c>
      <c r="B20" s="24">
        <v>6694</v>
      </c>
      <c r="C20" s="24">
        <v>7275</v>
      </c>
      <c r="D20" s="24">
        <v>7663</v>
      </c>
      <c r="E20" s="24">
        <v>7401</v>
      </c>
      <c r="F20" s="24">
        <v>7471</v>
      </c>
      <c r="G20" s="24">
        <v>7325</v>
      </c>
      <c r="H20" s="24">
        <v>7625</v>
      </c>
      <c r="I20" s="35">
        <v>4973</v>
      </c>
      <c r="J20" s="37">
        <v>4594</v>
      </c>
      <c r="K20" s="35">
        <v>3883</v>
      </c>
      <c r="M20" t="s">
        <v>33</v>
      </c>
    </row>
    <row r="21" spans="1:21" ht="12.75">
      <c r="A21" t="s">
        <v>25</v>
      </c>
      <c r="C21" s="24">
        <v>84</v>
      </c>
      <c r="E21" s="24">
        <v>93</v>
      </c>
      <c r="G21" s="24">
        <v>108</v>
      </c>
      <c r="H21" s="24">
        <v>85</v>
      </c>
      <c r="I21" s="35">
        <v>87</v>
      </c>
      <c r="J21" s="37">
        <v>76</v>
      </c>
      <c r="K21" s="35">
        <v>74</v>
      </c>
      <c r="L21">
        <v>85</v>
      </c>
      <c r="M21" s="58" t="s">
        <v>66</v>
      </c>
      <c r="N21" s="59">
        <f>9+31</f>
        <v>40</v>
      </c>
      <c r="O21" s="59">
        <f>24+24</f>
        <v>48</v>
      </c>
      <c r="P21" s="59">
        <f>17+33</f>
        <v>50</v>
      </c>
      <c r="Q21" s="59">
        <f>29+24</f>
        <v>53</v>
      </c>
      <c r="R21" s="59">
        <f>19+23</f>
        <v>42</v>
      </c>
      <c r="S21" s="59">
        <f>14+41</f>
        <v>55</v>
      </c>
      <c r="T21" s="59">
        <f>27+35</f>
        <v>62</v>
      </c>
      <c r="U21" s="59">
        <f>14+42</f>
        <v>56</v>
      </c>
    </row>
    <row r="22" spans="1:21" ht="12.75">
      <c r="A22" t="s">
        <v>26</v>
      </c>
      <c r="C22" s="24">
        <v>431</v>
      </c>
      <c r="E22" s="24">
        <v>511</v>
      </c>
      <c r="G22" s="24">
        <v>450</v>
      </c>
      <c r="H22" s="24">
        <v>461</v>
      </c>
      <c r="I22" s="35">
        <v>341</v>
      </c>
      <c r="J22" s="37">
        <v>335</v>
      </c>
      <c r="K22" s="35">
        <v>412</v>
      </c>
      <c r="L22">
        <v>354</v>
      </c>
      <c r="M22" t="s">
        <v>26</v>
      </c>
      <c r="N22">
        <v>356</v>
      </c>
      <c r="O22">
        <v>312</v>
      </c>
      <c r="P22">
        <v>282</v>
      </c>
      <c r="Q22">
        <v>400</v>
      </c>
      <c r="R22">
        <v>365</v>
      </c>
      <c r="S22">
        <v>369</v>
      </c>
      <c r="T22">
        <v>385</v>
      </c>
      <c r="U22">
        <v>299</v>
      </c>
    </row>
    <row r="23" spans="1:21" ht="12.75">
      <c r="A23" t="s">
        <v>27</v>
      </c>
      <c r="C23" s="24">
        <v>1753</v>
      </c>
      <c r="E23" s="24">
        <v>1628</v>
      </c>
      <c r="G23" s="24">
        <v>1776</v>
      </c>
      <c r="H23" s="24">
        <v>1692</v>
      </c>
      <c r="I23" s="35">
        <v>1258</v>
      </c>
      <c r="J23" s="37">
        <v>1223</v>
      </c>
      <c r="K23" s="35">
        <v>1118</v>
      </c>
      <c r="L23">
        <v>944</v>
      </c>
      <c r="M23" t="s">
        <v>27</v>
      </c>
      <c r="N23">
        <v>862</v>
      </c>
      <c r="O23">
        <v>876</v>
      </c>
      <c r="P23">
        <v>716</v>
      </c>
      <c r="Q23">
        <v>797</v>
      </c>
      <c r="R23">
        <v>589</v>
      </c>
      <c r="S23">
        <v>524</v>
      </c>
      <c r="T23">
        <v>474</v>
      </c>
      <c r="U23">
        <v>490</v>
      </c>
    </row>
    <row r="24" spans="1:21" ht="12.75">
      <c r="A24" t="s">
        <v>28</v>
      </c>
      <c r="C24" s="24">
        <v>2752</v>
      </c>
      <c r="E24" s="24">
        <v>2832</v>
      </c>
      <c r="G24" s="24">
        <v>2856</v>
      </c>
      <c r="H24" s="24">
        <v>3205</v>
      </c>
      <c r="I24" s="35">
        <v>1965</v>
      </c>
      <c r="J24" s="37">
        <v>1913</v>
      </c>
      <c r="K24" s="35">
        <v>1462</v>
      </c>
      <c r="L24">
        <v>1119</v>
      </c>
      <c r="M24" t="s">
        <v>28</v>
      </c>
      <c r="N24">
        <v>740</v>
      </c>
      <c r="O24">
        <v>685</v>
      </c>
      <c r="P24">
        <v>582</v>
      </c>
      <c r="Q24">
        <v>496</v>
      </c>
      <c r="R24">
        <v>480</v>
      </c>
      <c r="S24">
        <v>406</v>
      </c>
      <c r="T24">
        <v>321</v>
      </c>
      <c r="U24">
        <v>255</v>
      </c>
    </row>
    <row r="25" spans="1:21" ht="12.75">
      <c r="A25" t="s">
        <v>29</v>
      </c>
      <c r="C25" s="24">
        <v>1785</v>
      </c>
      <c r="E25" s="24">
        <v>1843</v>
      </c>
      <c r="G25" s="24">
        <v>1666</v>
      </c>
      <c r="H25" s="24">
        <v>1741</v>
      </c>
      <c r="I25" s="35">
        <v>1095</v>
      </c>
      <c r="J25" s="38">
        <v>874</v>
      </c>
      <c r="K25" s="35">
        <v>731</v>
      </c>
      <c r="L25">
        <v>498</v>
      </c>
      <c r="M25" t="s">
        <v>29</v>
      </c>
      <c r="N25">
        <v>346</v>
      </c>
      <c r="O25">
        <v>196</v>
      </c>
      <c r="P25">
        <v>158</v>
      </c>
      <c r="Q25">
        <v>150</v>
      </c>
      <c r="R25">
        <v>152</v>
      </c>
      <c r="S25">
        <v>103</v>
      </c>
      <c r="T25">
        <v>67</v>
      </c>
      <c r="U25">
        <v>63</v>
      </c>
    </row>
    <row r="26" spans="1:21" ht="12.75">
      <c r="A26" t="s">
        <v>30</v>
      </c>
      <c r="C26" s="24">
        <v>378</v>
      </c>
      <c r="E26" s="24">
        <v>377</v>
      </c>
      <c r="G26" s="24">
        <v>374</v>
      </c>
      <c r="H26" s="24">
        <v>351</v>
      </c>
      <c r="I26" s="35">
        <v>184</v>
      </c>
      <c r="J26" s="38">
        <v>143</v>
      </c>
      <c r="K26" s="35">
        <v>77</v>
      </c>
      <c r="L26">
        <v>28</v>
      </c>
      <c r="M26" t="s">
        <v>30</v>
      </c>
      <c r="N26">
        <v>33</v>
      </c>
      <c r="O26">
        <v>21</v>
      </c>
      <c r="P26">
        <v>6</v>
      </c>
      <c r="Q26">
        <v>16</v>
      </c>
      <c r="R26">
        <v>11</v>
      </c>
      <c r="S26">
        <v>3</v>
      </c>
      <c r="T26">
        <v>6</v>
      </c>
      <c r="U26">
        <v>4</v>
      </c>
    </row>
    <row r="28" spans="1:21" ht="12.75">
      <c r="A28" t="s">
        <v>34</v>
      </c>
      <c r="B28" s="24">
        <f>B5-B13-B20</f>
        <v>3998533</v>
      </c>
      <c r="C28" s="24">
        <f>SUM(C7:C12)</f>
        <v>3961097</v>
      </c>
      <c r="D28" s="24">
        <f>D5-D13-D20</f>
        <v>3953622</v>
      </c>
      <c r="E28" s="24">
        <f aca="true" t="shared" si="0" ref="E28:K28">SUM(E7:E12)</f>
        <v>3877687</v>
      </c>
      <c r="F28" s="24">
        <f>F5-F13-F20</f>
        <v>3897216</v>
      </c>
      <c r="G28" s="24">
        <f t="shared" si="0"/>
        <v>3920406</v>
      </c>
      <c r="H28" s="24">
        <f t="shared" si="0"/>
        <v>3810775</v>
      </c>
      <c r="I28" s="24">
        <f t="shared" si="0"/>
        <v>3783374</v>
      </c>
      <c r="J28" s="24">
        <f t="shared" si="0"/>
        <v>3836057</v>
      </c>
      <c r="K28" s="24">
        <f t="shared" si="0"/>
        <v>3951727</v>
      </c>
      <c r="L28" s="24">
        <f aca="true" t="shared" si="1" ref="L28:R28">SUM(L7:L12)</f>
        <v>4048179</v>
      </c>
      <c r="M28" t="s">
        <v>67</v>
      </c>
      <c r="N28" s="24">
        <f t="shared" si="1"/>
        <v>3637423</v>
      </c>
      <c r="O28" s="24">
        <f t="shared" si="1"/>
        <v>3542513</v>
      </c>
      <c r="P28" s="24">
        <f t="shared" si="1"/>
        <v>3477500</v>
      </c>
      <c r="Q28" s="24">
        <f t="shared" si="1"/>
        <v>3504458</v>
      </c>
      <c r="R28" s="24">
        <f t="shared" si="1"/>
        <v>3418782</v>
      </c>
      <c r="S28" s="24">
        <f>SUM(S7:S12)</f>
        <v>3417389</v>
      </c>
      <c r="T28" s="24">
        <f>SUM(T7:T12)</f>
        <v>3335337</v>
      </c>
      <c r="U28" s="24">
        <f>SUM(U7:U12)</f>
        <v>3055799</v>
      </c>
    </row>
    <row r="29" spans="1:21" ht="12.75">
      <c r="A29" t="s">
        <v>35</v>
      </c>
      <c r="B29" s="24">
        <f>B13/2</f>
        <v>66561</v>
      </c>
      <c r="C29" s="24">
        <f>SUM(C14:C19)/2</f>
        <v>65416.5</v>
      </c>
      <c r="D29" s="24">
        <f>D13/2</f>
        <v>64332.5</v>
      </c>
      <c r="E29" s="24">
        <f aca="true" t="shared" si="2" ref="E29:K29">SUM(E14:E19)/2</f>
        <v>61976.5</v>
      </c>
      <c r="F29" s="24">
        <f>F13/2</f>
        <v>60623</v>
      </c>
      <c r="G29" s="24">
        <f t="shared" si="2"/>
        <v>59027.5</v>
      </c>
      <c r="H29" s="24">
        <f t="shared" si="2"/>
        <v>54999.5</v>
      </c>
      <c r="I29" s="24">
        <f t="shared" si="2"/>
        <v>48158</v>
      </c>
      <c r="J29" s="24">
        <f t="shared" si="2"/>
        <v>48369</v>
      </c>
      <c r="K29" s="24">
        <f t="shared" si="2"/>
        <v>47592.5</v>
      </c>
      <c r="L29" s="24">
        <f aca="true" t="shared" si="3" ref="L29:R29">SUM(L14:L19)/2</f>
        <v>46855</v>
      </c>
      <c r="M29" t="s">
        <v>68</v>
      </c>
      <c r="N29" s="24">
        <f t="shared" si="3"/>
        <v>41535.5</v>
      </c>
      <c r="O29" s="24">
        <f t="shared" si="3"/>
        <v>39643</v>
      </c>
      <c r="P29" s="24">
        <f t="shared" si="3"/>
        <v>38626</v>
      </c>
      <c r="Q29" s="24">
        <f t="shared" si="3"/>
        <v>37515</v>
      </c>
      <c r="R29" s="24">
        <f t="shared" si="3"/>
        <v>35451.5</v>
      </c>
      <c r="S29" s="24">
        <f>SUM(S14:S19)/2</f>
        <v>34758.5</v>
      </c>
      <c r="T29" s="24">
        <f>SUM(T14:T19)/2</f>
        <v>33007.5</v>
      </c>
      <c r="U29" s="24">
        <f>SUM(U14:U19)/2</f>
        <v>30814</v>
      </c>
    </row>
    <row r="30" spans="1:21" ht="12.75">
      <c r="A30" t="s">
        <v>36</v>
      </c>
      <c r="B30" s="24">
        <f>B20/3</f>
        <v>2231.3333333333335</v>
      </c>
      <c r="C30" s="24">
        <f>SUM(C21:C26)/3</f>
        <v>2394.3333333333335</v>
      </c>
      <c r="D30" s="24">
        <f>D20/3</f>
        <v>2554.3333333333335</v>
      </c>
      <c r="E30" s="24">
        <f aca="true" t="shared" si="4" ref="E30:K30">SUM(E21:E26)/3</f>
        <v>2428</v>
      </c>
      <c r="F30" s="24">
        <f>F20/3</f>
        <v>2490.3333333333335</v>
      </c>
      <c r="G30" s="24">
        <f t="shared" si="4"/>
        <v>2410</v>
      </c>
      <c r="H30" s="24">
        <f t="shared" si="4"/>
        <v>2511.6666666666665</v>
      </c>
      <c r="I30" s="24">
        <f t="shared" si="4"/>
        <v>1643.3333333333333</v>
      </c>
      <c r="J30" s="24">
        <f t="shared" si="4"/>
        <v>1521.3333333333333</v>
      </c>
      <c r="K30" s="24">
        <f t="shared" si="4"/>
        <v>1291.3333333333333</v>
      </c>
      <c r="L30" s="24">
        <f aca="true" t="shared" si="5" ref="L30:R30">SUM(L21:L26)/3</f>
        <v>1009.3333333333334</v>
      </c>
      <c r="M30" t="s">
        <v>69</v>
      </c>
      <c r="N30" s="24">
        <f t="shared" si="5"/>
        <v>792.3333333333334</v>
      </c>
      <c r="O30" s="24">
        <f t="shared" si="5"/>
        <v>712.6666666666666</v>
      </c>
      <c r="P30" s="24">
        <f t="shared" si="5"/>
        <v>598</v>
      </c>
      <c r="Q30" s="24">
        <f t="shared" si="5"/>
        <v>637.3333333333334</v>
      </c>
      <c r="R30" s="24">
        <f t="shared" si="5"/>
        <v>546.3333333333334</v>
      </c>
      <c r="S30" s="24">
        <f>SUM(S21:S26)/3</f>
        <v>486.6666666666667</v>
      </c>
      <c r="T30" s="24">
        <f>SUM(T21:T26)/3</f>
        <v>438.3333333333333</v>
      </c>
      <c r="U30" s="24">
        <f>SUM(U21:U26)/3</f>
        <v>389</v>
      </c>
    </row>
    <row r="31" spans="1:21" ht="12.75">
      <c r="A31" t="s">
        <v>37</v>
      </c>
      <c r="B31" s="24">
        <f>SUM(B28:B30)</f>
        <v>4067325.3333333335</v>
      </c>
      <c r="C31" s="24">
        <f aca="true" t="shared" si="6" ref="C31:K31">SUM(C28:C30)</f>
        <v>4028907.8333333335</v>
      </c>
      <c r="D31" s="24">
        <f>SUM(D28:D30)</f>
        <v>4020508.8333333335</v>
      </c>
      <c r="E31" s="24">
        <f t="shared" si="6"/>
        <v>3942091.5</v>
      </c>
      <c r="F31" s="24">
        <f>SUM(F28:F30)</f>
        <v>3960329.3333333335</v>
      </c>
      <c r="G31" s="24">
        <f t="shared" si="6"/>
        <v>3981843.5</v>
      </c>
      <c r="H31" s="24">
        <f t="shared" si="6"/>
        <v>3868286.1666666665</v>
      </c>
      <c r="I31" s="24">
        <f t="shared" si="6"/>
        <v>3833175.3333333335</v>
      </c>
      <c r="J31" s="24">
        <f t="shared" si="6"/>
        <v>3885947.3333333335</v>
      </c>
      <c r="K31" s="24">
        <f t="shared" si="6"/>
        <v>4000610.8333333335</v>
      </c>
      <c r="L31" s="24">
        <f aca="true" t="shared" si="7" ref="L31:R31">SUM(L28:L30)</f>
        <v>4096043.3333333335</v>
      </c>
      <c r="M31" t="s">
        <v>70</v>
      </c>
      <c r="N31" s="24">
        <f t="shared" si="7"/>
        <v>3679750.8333333335</v>
      </c>
      <c r="O31" s="24">
        <f t="shared" si="7"/>
        <v>3582868.6666666665</v>
      </c>
      <c r="P31" s="24">
        <f t="shared" si="7"/>
        <v>3516724</v>
      </c>
      <c r="Q31" s="24">
        <f t="shared" si="7"/>
        <v>3542610.3333333335</v>
      </c>
      <c r="R31" s="24">
        <f t="shared" si="7"/>
        <v>3454779.8333333335</v>
      </c>
      <c r="S31" s="24">
        <f>SUM(S28:S30)</f>
        <v>3452634.1666666665</v>
      </c>
      <c r="T31" s="24">
        <f>SUM(T28:T30)</f>
        <v>3368782.8333333335</v>
      </c>
      <c r="U31" s="24">
        <f>SUM(U28:U30)</f>
        <v>3087002</v>
      </c>
    </row>
    <row r="32" spans="1:21" ht="12.75">
      <c r="A32" t="s">
        <v>40</v>
      </c>
      <c r="B32" s="29">
        <f>B5</f>
        <v>4138349</v>
      </c>
      <c r="C32" s="29">
        <f>C5</f>
        <v>4112052</v>
      </c>
      <c r="D32" s="29">
        <f>D5</f>
        <v>4089950</v>
      </c>
      <c r="E32" s="29">
        <f aca="true" t="shared" si="8" ref="E32:K32">E5</f>
        <v>4021726</v>
      </c>
      <c r="F32" s="29">
        <f>F5</f>
        <v>4025933</v>
      </c>
      <c r="G32" s="29">
        <f t="shared" si="8"/>
        <v>4058814</v>
      </c>
      <c r="H32" s="29">
        <f t="shared" si="8"/>
        <v>3941553</v>
      </c>
      <c r="I32" s="29">
        <f t="shared" si="8"/>
        <v>3899589</v>
      </c>
      <c r="J32" s="29">
        <f t="shared" si="8"/>
        <v>3952767</v>
      </c>
      <c r="K32" s="29">
        <f t="shared" si="8"/>
        <v>4065014</v>
      </c>
      <c r="L32" s="29">
        <f aca="true" t="shared" si="9" ref="L32:R32">L5</f>
        <v>4158212</v>
      </c>
      <c r="M32" t="s">
        <v>40</v>
      </c>
      <c r="N32" s="29">
        <f t="shared" si="9"/>
        <v>3909510</v>
      </c>
      <c r="O32" s="29">
        <f t="shared" si="9"/>
        <v>3809394</v>
      </c>
      <c r="P32" s="29">
        <f t="shared" si="9"/>
        <v>3756547</v>
      </c>
      <c r="Q32" s="29">
        <f t="shared" si="9"/>
        <v>3760561</v>
      </c>
      <c r="R32" s="29">
        <f t="shared" si="9"/>
        <v>3669141</v>
      </c>
      <c r="S32" s="29">
        <f>S5</f>
        <v>3680537</v>
      </c>
      <c r="T32" s="29">
        <f>T5</f>
        <v>3612258</v>
      </c>
      <c r="U32" s="29">
        <f>U5</f>
        <v>3333279</v>
      </c>
    </row>
    <row r="33" spans="1:21" s="26" customFormat="1" ht="12.75">
      <c r="A33" s="28" t="s">
        <v>41</v>
      </c>
      <c r="B33" s="28">
        <f aca="true" t="shared" si="10" ref="B33:K33">B31/B32</f>
        <v>0.9828376807594849</v>
      </c>
      <c r="C33" s="28">
        <f t="shared" si="10"/>
        <v>0.9797803708059464</v>
      </c>
      <c r="D33" s="28">
        <f t="shared" si="10"/>
        <v>0.9830215120804248</v>
      </c>
      <c r="E33" s="28">
        <f t="shared" si="10"/>
        <v>0.9801989245413536</v>
      </c>
      <c r="F33" s="28">
        <f t="shared" si="10"/>
        <v>0.9837047296448633</v>
      </c>
      <c r="G33" s="28">
        <f t="shared" si="10"/>
        <v>0.9810362090995054</v>
      </c>
      <c r="H33" s="28">
        <f t="shared" si="10"/>
        <v>0.9814116838379863</v>
      </c>
      <c r="I33" s="28">
        <f t="shared" si="10"/>
        <v>0.9829690599017828</v>
      </c>
      <c r="J33" s="28">
        <f t="shared" si="10"/>
        <v>0.9830954704219432</v>
      </c>
      <c r="K33" s="28">
        <f t="shared" si="10"/>
        <v>0.9841567171314376</v>
      </c>
      <c r="L33" s="28">
        <f aca="true" t="shared" si="11" ref="L33:R33">L31/L32</f>
        <v>0.9850491829982053</v>
      </c>
      <c r="M33" s="28" t="s">
        <v>41</v>
      </c>
      <c r="N33" s="28">
        <f t="shared" si="11"/>
        <v>0.9412306998404745</v>
      </c>
      <c r="O33" s="28">
        <f t="shared" si="11"/>
        <v>0.9405350737326374</v>
      </c>
      <c r="P33" s="28">
        <f t="shared" si="11"/>
        <v>0.9361586584701322</v>
      </c>
      <c r="Q33" s="28">
        <f t="shared" si="11"/>
        <v>0.9420430444641992</v>
      </c>
      <c r="R33" s="28">
        <f t="shared" si="11"/>
        <v>0.94157728834442</v>
      </c>
      <c r="S33" s="28">
        <f>S31/S32</f>
        <v>0.9380789180129602</v>
      </c>
      <c r="T33" s="28">
        <f>T31/T32</f>
        <v>0.9325975147216321</v>
      </c>
      <c r="U33" s="28">
        <f>U31/U32</f>
        <v>0.9261156956858396</v>
      </c>
    </row>
    <row r="34" spans="2:21" s="86" customFormat="1" ht="12" customHeight="1">
      <c r="B34" s="87">
        <v>2005</v>
      </c>
      <c r="C34" s="87">
        <v>2004</v>
      </c>
      <c r="D34" s="87">
        <v>2003</v>
      </c>
      <c r="E34" s="87">
        <v>2002</v>
      </c>
      <c r="F34" s="87">
        <v>2001</v>
      </c>
      <c r="G34" s="87">
        <v>2000</v>
      </c>
      <c r="H34" s="87">
        <v>1998</v>
      </c>
      <c r="I34" s="39">
        <v>1995</v>
      </c>
      <c r="J34" s="39">
        <v>1994</v>
      </c>
      <c r="K34" s="39">
        <v>1992</v>
      </c>
      <c r="L34" s="39">
        <v>1990</v>
      </c>
      <c r="N34" s="39">
        <v>1988</v>
      </c>
      <c r="O34" s="39">
        <v>1987</v>
      </c>
      <c r="P34" s="39">
        <v>1986</v>
      </c>
      <c r="Q34" s="39">
        <v>1985</v>
      </c>
      <c r="R34" s="39">
        <v>1984</v>
      </c>
      <c r="S34" s="39">
        <v>1982</v>
      </c>
      <c r="T34" s="39">
        <v>1980</v>
      </c>
      <c r="U34" s="39">
        <v>1978</v>
      </c>
    </row>
    <row r="37" spans="1:21" s="26" customFormat="1" ht="12.75">
      <c r="A37" s="26" t="s">
        <v>39</v>
      </c>
      <c r="C37" s="25">
        <v>0.999</v>
      </c>
      <c r="D37" s="25"/>
      <c r="E37" s="25">
        <v>0.997</v>
      </c>
      <c r="F37" s="25"/>
      <c r="G37" s="25">
        <v>0.997</v>
      </c>
      <c r="H37" s="25">
        <v>0.997</v>
      </c>
      <c r="I37" s="25">
        <v>0.996</v>
      </c>
      <c r="J37" s="25">
        <v>0.996</v>
      </c>
      <c r="K37" s="25">
        <v>0.996</v>
      </c>
      <c r="L37" s="25">
        <v>0.997</v>
      </c>
      <c r="M37" s="26" t="s">
        <v>39</v>
      </c>
      <c r="N37" s="25">
        <v>0.952</v>
      </c>
      <c r="O37" s="25">
        <v>0.952</v>
      </c>
      <c r="P37" s="25">
        <v>0.952</v>
      </c>
      <c r="Q37" s="25">
        <v>0.952</v>
      </c>
      <c r="R37" s="25">
        <v>0.952</v>
      </c>
      <c r="S37" s="25">
        <v>0.95</v>
      </c>
      <c r="T37" s="25">
        <v>0.945</v>
      </c>
      <c r="U37" s="25">
        <v>0.942</v>
      </c>
    </row>
    <row r="39" spans="1:9" ht="54.75" customHeight="1">
      <c r="A39" s="108" t="s">
        <v>63</v>
      </c>
      <c r="B39" s="108"/>
      <c r="C39" s="109"/>
      <c r="D39" s="109"/>
      <c r="E39" s="109"/>
      <c r="F39" s="109"/>
      <c r="G39" s="109"/>
      <c r="H39" s="109"/>
      <c r="I39" s="109"/>
    </row>
  </sheetData>
  <mergeCells count="1">
    <mergeCell ref="A39:I39"/>
  </mergeCells>
  <printOptions gridLines="1"/>
  <pageMargins left="0.75" right="0.75" top="1" bottom="1" header="0.5" footer="0.5"/>
  <pageSetup horizontalDpi="600" verticalDpi="600" orientation="portrait" scale="89" r:id="rId1"/>
  <headerFooter alignWithMargins="0">
    <oddFooter>&amp;CPage &amp;P of &amp;N</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M46"/>
  <sheetViews>
    <sheetView tabSelected="1" workbookViewId="0" topLeftCell="A1">
      <selection activeCell="A5" sqref="A5"/>
    </sheetView>
  </sheetViews>
  <sheetFormatPr defaultColWidth="9.140625" defaultRowHeight="12.75"/>
  <cols>
    <col min="1" max="1" width="9.140625" style="61" customWidth="1"/>
    <col min="2" max="2" width="18.421875" style="61" customWidth="1"/>
    <col min="3" max="3" width="18.00390625" style="61" customWidth="1"/>
    <col min="4" max="4" width="13.8515625" style="61" customWidth="1"/>
    <col min="5" max="5" width="11.57421875" style="61" customWidth="1"/>
    <col min="6" max="6" width="9.28125" style="61" customWidth="1"/>
    <col min="7" max="7" width="1.8515625" style="95" customWidth="1"/>
    <col min="8" max="8" width="12.7109375" style="61" customWidth="1"/>
    <col min="9" max="9" width="9.140625" style="84" customWidth="1"/>
    <col min="10" max="10" width="2.57421875" style="89" customWidth="1"/>
    <col min="11" max="11" width="9.140625" style="61" customWidth="1"/>
    <col min="12" max="12" width="10.28125" style="61" bestFit="1" customWidth="1"/>
    <col min="13" max="16384" width="9.140625" style="61" customWidth="1"/>
  </cols>
  <sheetData>
    <row r="1" ht="1.5" customHeight="1">
      <c r="A1" s="1" t="s">
        <v>64</v>
      </c>
    </row>
    <row r="2" spans="1:7" ht="30.75" customHeight="1">
      <c r="A2" s="115" t="s">
        <v>94</v>
      </c>
      <c r="B2" s="114"/>
      <c r="C2" s="114"/>
      <c r="D2" s="114"/>
      <c r="E2" s="114"/>
      <c r="F2" s="114"/>
      <c r="G2" s="114"/>
    </row>
    <row r="3" spans="2:6" s="3" customFormat="1" ht="12.75">
      <c r="B3" s="105"/>
      <c r="C3" s="106"/>
      <c r="D3" s="105"/>
      <c r="E3" s="106"/>
      <c r="F3" s="105"/>
    </row>
    <row r="4" spans="1:6" s="3" customFormat="1" ht="12.75">
      <c r="A4" s="107" t="s">
        <v>93</v>
      </c>
      <c r="B4" s="105"/>
      <c r="C4" s="106"/>
      <c r="D4" s="105"/>
      <c r="E4" s="106"/>
      <c r="F4" s="105"/>
    </row>
    <row r="5" spans="1:6" s="3" customFormat="1" ht="12.75">
      <c r="A5" s="3" t="s">
        <v>95</v>
      </c>
      <c r="B5" s="105"/>
      <c r="C5" s="106"/>
      <c r="D5" s="105"/>
      <c r="E5" s="106"/>
      <c r="F5" s="105"/>
    </row>
    <row r="6" spans="1:8" ht="12.75">
      <c r="A6" s="3"/>
      <c r="B6" s="4"/>
      <c r="C6" s="4"/>
      <c r="D6" s="4"/>
      <c r="E6" s="4"/>
      <c r="F6" s="4"/>
      <c r="G6" s="96"/>
      <c r="H6" s="75"/>
    </row>
    <row r="7" spans="1:8" ht="12.75">
      <c r="A7" s="3"/>
      <c r="B7" s="4"/>
      <c r="C7" s="4"/>
      <c r="D7" s="4"/>
      <c r="E7" s="4"/>
      <c r="F7" s="4"/>
      <c r="G7" s="96"/>
      <c r="H7" s="75"/>
    </row>
    <row r="8" spans="1:7" ht="12.75">
      <c r="A8" s="5" t="s">
        <v>7</v>
      </c>
      <c r="B8" s="4"/>
      <c r="C8" s="4"/>
      <c r="D8" s="4"/>
      <c r="E8" s="4"/>
      <c r="F8" s="4"/>
      <c r="G8" s="96"/>
    </row>
    <row r="9" spans="1:10" ht="30" customHeight="1">
      <c r="A9" s="116" t="s">
        <v>0</v>
      </c>
      <c r="B9" s="118" t="s">
        <v>92</v>
      </c>
      <c r="C9" s="118"/>
      <c r="D9" s="118"/>
      <c r="E9" s="119" t="s">
        <v>90</v>
      </c>
      <c r="F9" s="120"/>
      <c r="G9" s="121"/>
      <c r="H9" s="110" t="s">
        <v>91</v>
      </c>
      <c r="I9" s="111"/>
      <c r="J9" s="112"/>
    </row>
    <row r="10" spans="1:10" ht="39.75" customHeight="1">
      <c r="A10" s="117"/>
      <c r="B10" s="48" t="s">
        <v>59</v>
      </c>
      <c r="C10" s="48" t="s">
        <v>60</v>
      </c>
      <c r="D10" s="48" t="s">
        <v>61</v>
      </c>
      <c r="E10" s="49" t="s">
        <v>10</v>
      </c>
      <c r="F10" s="122" t="s">
        <v>73</v>
      </c>
      <c r="G10" s="123"/>
      <c r="H10" s="6" t="s">
        <v>85</v>
      </c>
      <c r="I10" s="124" t="s">
        <v>74</v>
      </c>
      <c r="J10" s="125"/>
    </row>
    <row r="11" spans="1:10" ht="12.75">
      <c r="A11" s="45"/>
      <c r="B11" s="44"/>
      <c r="C11" s="43"/>
      <c r="D11" s="42"/>
      <c r="E11" s="41"/>
      <c r="F11" s="42"/>
      <c r="G11" s="97"/>
      <c r="H11" s="70"/>
      <c r="I11" s="101"/>
      <c r="J11" s="90"/>
    </row>
    <row r="12" spans="1:12" ht="12.75">
      <c r="A12" s="47">
        <v>2006</v>
      </c>
      <c r="B12" s="68">
        <v>4265.996</v>
      </c>
      <c r="C12" s="60">
        <f>'mult births by age'!B33</f>
        <v>0.9828376807594849</v>
      </c>
      <c r="D12" s="51">
        <f aca="true" t="shared" si="0" ref="D12:D17">B12*C12</f>
        <v>4192.781614769239</v>
      </c>
      <c r="E12" s="68">
        <v>3974</v>
      </c>
      <c r="F12" s="10">
        <v>142</v>
      </c>
      <c r="G12" s="98"/>
      <c r="H12" s="84">
        <v>4183</v>
      </c>
      <c r="I12" s="84">
        <v>37</v>
      </c>
      <c r="J12" s="91"/>
      <c r="K12" s="76"/>
      <c r="L12" s="76"/>
    </row>
    <row r="13" spans="1:12" ht="12.75">
      <c r="A13" s="47">
        <v>2005</v>
      </c>
      <c r="B13" s="68">
        <f>'2002,4 -10 days June'!C49</f>
        <v>4004.2003333333328</v>
      </c>
      <c r="C13" s="60">
        <f>'mult births by age'!B33</f>
        <v>0.9828376807594849</v>
      </c>
      <c r="D13" s="51">
        <f t="shared" si="0"/>
        <v>3935.478968909689</v>
      </c>
      <c r="E13" s="68"/>
      <c r="F13" s="10"/>
      <c r="G13" s="98"/>
      <c r="H13" s="71">
        <f>4247399/1000</f>
        <v>4247.399</v>
      </c>
      <c r="I13" s="37">
        <v>36.2</v>
      </c>
      <c r="J13" s="91"/>
      <c r="L13" s="76"/>
    </row>
    <row r="14" spans="1:12" ht="12.75">
      <c r="A14" s="46">
        <v>2004</v>
      </c>
      <c r="B14" s="50">
        <f>'2002,4 -10 days June'!C33</f>
        <v>3924.2804444444446</v>
      </c>
      <c r="C14" s="60">
        <f>'mult births by age'!C33</f>
        <v>0.9797803708059464</v>
      </c>
      <c r="D14" s="51">
        <f t="shared" si="0"/>
        <v>3844.932949004302</v>
      </c>
      <c r="E14" s="50">
        <v>3746</v>
      </c>
      <c r="F14" s="51">
        <v>139</v>
      </c>
      <c r="G14" s="98" t="s">
        <v>2</v>
      </c>
      <c r="H14" s="72">
        <f>4088512/1000</f>
        <v>4088.512</v>
      </c>
      <c r="I14" s="102">
        <f>66570/1000</f>
        <v>66.57</v>
      </c>
      <c r="J14" s="91" t="s">
        <v>2</v>
      </c>
      <c r="L14" s="76"/>
    </row>
    <row r="15" spans="1:12" ht="12.75">
      <c r="A15" s="46">
        <v>2003</v>
      </c>
      <c r="B15" s="50">
        <f>'2002,4 -10 days June'!B16/1000</f>
        <v>3940.324</v>
      </c>
      <c r="C15" s="60">
        <f>'mult births by age'!D33</f>
        <v>0.9830215120804248</v>
      </c>
      <c r="D15" s="51">
        <f t="shared" si="0"/>
        <v>3873.4232565667876</v>
      </c>
      <c r="E15" s="50"/>
      <c r="F15" s="51"/>
      <c r="G15" s="98"/>
      <c r="H15" s="72">
        <f>3966840/1000</f>
        <v>3966.84</v>
      </c>
      <c r="I15" s="81">
        <f>65961/1000</f>
        <v>65.961</v>
      </c>
      <c r="J15" s="92"/>
      <c r="K15" s="75"/>
      <c r="L15" s="76"/>
    </row>
    <row r="16" spans="1:12" ht="12.75">
      <c r="A16" s="47">
        <v>2002</v>
      </c>
      <c r="B16" s="50">
        <v>3939</v>
      </c>
      <c r="C16" s="52">
        <f>'mult births by age'!E33</f>
        <v>0.9801989245413536</v>
      </c>
      <c r="D16" s="51">
        <f t="shared" si="0"/>
        <v>3861.003563768392</v>
      </c>
      <c r="E16" s="50">
        <v>3766</v>
      </c>
      <c r="F16" s="51">
        <v>139</v>
      </c>
      <c r="G16" s="98"/>
      <c r="H16" s="72">
        <f>4255235/1000</f>
        <v>4255.235</v>
      </c>
      <c r="I16" s="37">
        <f>(4255235-4182823)/1000</f>
        <v>72.412</v>
      </c>
      <c r="J16" s="93" t="s">
        <v>2</v>
      </c>
      <c r="L16" s="76"/>
    </row>
    <row r="17" spans="1:13" ht="12.75">
      <c r="A17" s="47">
        <v>2001</v>
      </c>
      <c r="B17" s="50">
        <f>4025933/1000</f>
        <v>4025.933</v>
      </c>
      <c r="C17" s="52">
        <f>'mult births by age'!F33</f>
        <v>0.9837047296448633</v>
      </c>
      <c r="D17" s="51">
        <f t="shared" si="0"/>
        <v>3960.3293333333336</v>
      </c>
      <c r="E17" s="50"/>
      <c r="F17" s="51"/>
      <c r="G17" s="98"/>
      <c r="H17" s="72">
        <f>4287391/1000</f>
        <v>4287.391</v>
      </c>
      <c r="I17" s="74">
        <v>65.196</v>
      </c>
      <c r="J17" s="91"/>
      <c r="L17" s="82"/>
      <c r="M17" s="82"/>
    </row>
    <row r="18" spans="1:13" ht="12.75">
      <c r="A18" s="47">
        <v>2000</v>
      </c>
      <c r="B18" s="50">
        <v>3906</v>
      </c>
      <c r="C18" s="52">
        <f>'mult births by age'!G33</f>
        <v>0.9810362090995054</v>
      </c>
      <c r="D18" s="51">
        <f aca="true" t="shared" si="1" ref="D18:D31">B18*C18</f>
        <v>3831.927432742668</v>
      </c>
      <c r="E18" s="50">
        <v>3934</v>
      </c>
      <c r="F18" s="51">
        <v>149</v>
      </c>
      <c r="G18" s="98"/>
      <c r="H18" s="72">
        <f>4272782/1000</f>
        <v>4272.782</v>
      </c>
      <c r="I18" s="74">
        <f>(4272782-4202875)/1000</f>
        <v>69.907</v>
      </c>
      <c r="J18" s="91" t="s">
        <v>2</v>
      </c>
      <c r="L18" s="73"/>
      <c r="M18" s="83"/>
    </row>
    <row r="19" spans="1:10" ht="12.75">
      <c r="A19" s="47">
        <v>1998</v>
      </c>
      <c r="B19" s="50">
        <v>3800</v>
      </c>
      <c r="C19" s="52">
        <f>'mult births by age'!H33</f>
        <v>0.9814116838379863</v>
      </c>
      <c r="D19" s="51">
        <f t="shared" si="1"/>
        <v>3729.364398584348</v>
      </c>
      <c r="E19" s="50">
        <v>3671</v>
      </c>
      <c r="F19" s="51">
        <v>145</v>
      </c>
      <c r="G19" s="98"/>
      <c r="H19" s="77" t="s">
        <v>77</v>
      </c>
      <c r="I19" s="103" t="s">
        <v>77</v>
      </c>
      <c r="J19" s="91"/>
    </row>
    <row r="20" spans="1:10" ht="12.75">
      <c r="A20" s="47">
        <v>1995</v>
      </c>
      <c r="B20" s="50">
        <v>3832</v>
      </c>
      <c r="C20" s="52">
        <v>0.9829690599017828</v>
      </c>
      <c r="D20" s="51">
        <f t="shared" si="1"/>
        <v>3766.737437543632</v>
      </c>
      <c r="E20" s="50">
        <v>3696</v>
      </c>
      <c r="F20" s="51">
        <v>139</v>
      </c>
      <c r="G20" s="98" t="s">
        <v>1</v>
      </c>
      <c r="H20" s="77" t="s">
        <v>77</v>
      </c>
      <c r="I20" s="103" t="s">
        <v>77</v>
      </c>
      <c r="J20" s="91"/>
    </row>
    <row r="21" spans="1:10" ht="12.75">
      <c r="A21" s="47">
        <v>1994</v>
      </c>
      <c r="B21" s="50">
        <v>3906</v>
      </c>
      <c r="C21" s="52">
        <v>0.9830954704219432</v>
      </c>
      <c r="D21" s="51">
        <f t="shared" si="1"/>
        <v>3839.9709074681105</v>
      </c>
      <c r="E21" s="50">
        <v>3890</v>
      </c>
      <c r="F21" s="51">
        <v>143</v>
      </c>
      <c r="G21" s="98" t="s">
        <v>1</v>
      </c>
      <c r="H21" s="77" t="s">
        <v>77</v>
      </c>
      <c r="I21" s="103" t="s">
        <v>77</v>
      </c>
      <c r="J21" s="91"/>
    </row>
    <row r="22" spans="1:10" ht="12.75">
      <c r="A22" s="47">
        <v>1992</v>
      </c>
      <c r="B22" s="50">
        <v>3994</v>
      </c>
      <c r="C22" s="52">
        <v>0.9841567171314376</v>
      </c>
      <c r="D22" s="56">
        <f t="shared" si="1"/>
        <v>3930.7219282229617</v>
      </c>
      <c r="E22" s="57">
        <v>3688</v>
      </c>
      <c r="F22" s="51">
        <v>137</v>
      </c>
      <c r="G22" s="98" t="s">
        <v>2</v>
      </c>
      <c r="H22" s="77" t="s">
        <v>77</v>
      </c>
      <c r="I22" s="103" t="s">
        <v>77</v>
      </c>
      <c r="J22" s="91"/>
    </row>
    <row r="23" spans="1:10" ht="12.75">
      <c r="A23" s="47">
        <v>1990</v>
      </c>
      <c r="B23" s="50">
        <v>4007</v>
      </c>
      <c r="C23" s="53">
        <v>0.9850491829982053</v>
      </c>
      <c r="D23" s="51">
        <f t="shared" si="1"/>
        <v>3947.0920762738087</v>
      </c>
      <c r="E23" s="50">
        <v>3913</v>
      </c>
      <c r="F23" s="51">
        <v>141</v>
      </c>
      <c r="G23" s="98" t="s">
        <v>1</v>
      </c>
      <c r="H23" s="77" t="s">
        <v>77</v>
      </c>
      <c r="I23" s="103" t="s">
        <v>77</v>
      </c>
      <c r="J23" s="91"/>
    </row>
    <row r="24" spans="1:10" ht="12.75">
      <c r="A24" s="47">
        <v>1988</v>
      </c>
      <c r="B24" s="50">
        <v>3741</v>
      </c>
      <c r="C24" s="62">
        <v>0.9412306998404745</v>
      </c>
      <c r="D24" s="51">
        <f t="shared" si="1"/>
        <v>3521.144048103215</v>
      </c>
      <c r="E24" s="50">
        <v>3667</v>
      </c>
      <c r="F24" s="51">
        <v>145</v>
      </c>
      <c r="G24" s="98" t="s">
        <v>1</v>
      </c>
      <c r="H24" s="77" t="s">
        <v>77</v>
      </c>
      <c r="I24" s="103" t="s">
        <v>77</v>
      </c>
      <c r="J24" s="91"/>
    </row>
    <row r="25" spans="1:10" ht="12.75">
      <c r="A25" s="47">
        <v>1987</v>
      </c>
      <c r="B25" s="50">
        <v>3676</v>
      </c>
      <c r="C25" s="62">
        <v>0.9405350737326374</v>
      </c>
      <c r="D25" s="51">
        <f t="shared" si="1"/>
        <v>3457.406931041175</v>
      </c>
      <c r="E25" s="50">
        <v>3701</v>
      </c>
      <c r="F25" s="51">
        <v>133</v>
      </c>
      <c r="G25" s="98"/>
      <c r="H25" s="77" t="s">
        <v>77</v>
      </c>
      <c r="I25" s="103" t="s">
        <v>77</v>
      </c>
      <c r="J25" s="91"/>
    </row>
    <row r="26" spans="1:10" ht="12.75">
      <c r="A26" s="47">
        <v>1986</v>
      </c>
      <c r="B26" s="50">
        <v>3664</v>
      </c>
      <c r="C26" s="62">
        <v>0.9361586584701322</v>
      </c>
      <c r="D26" s="51">
        <f t="shared" si="1"/>
        <v>3430.0853246345646</v>
      </c>
      <c r="E26" s="50">
        <v>3625</v>
      </c>
      <c r="F26" s="51">
        <v>132</v>
      </c>
      <c r="G26" s="98"/>
      <c r="H26" s="77" t="s">
        <v>77</v>
      </c>
      <c r="I26" s="103" t="s">
        <v>77</v>
      </c>
      <c r="J26" s="91"/>
    </row>
    <row r="27" spans="1:10" ht="12.75">
      <c r="A27" s="47">
        <v>1985</v>
      </c>
      <c r="B27" s="50">
        <v>3629</v>
      </c>
      <c r="C27" s="62">
        <v>0.9420430444641992</v>
      </c>
      <c r="D27" s="51">
        <f t="shared" si="1"/>
        <v>3418.6742083605786</v>
      </c>
      <c r="E27" s="50">
        <v>3497</v>
      </c>
      <c r="F27" s="51">
        <v>130</v>
      </c>
      <c r="G27" s="98" t="s">
        <v>1</v>
      </c>
      <c r="H27" s="77" t="s">
        <v>77</v>
      </c>
      <c r="I27" s="103" t="s">
        <v>77</v>
      </c>
      <c r="J27" s="91"/>
    </row>
    <row r="28" spans="1:10" ht="12.75">
      <c r="A28" s="47">
        <v>1984</v>
      </c>
      <c r="B28" s="50">
        <v>3515</v>
      </c>
      <c r="C28" s="62">
        <v>0.94157728834442</v>
      </c>
      <c r="D28" s="51">
        <f t="shared" si="1"/>
        <v>3309.6441685306363</v>
      </c>
      <c r="E28" s="50">
        <v>3311</v>
      </c>
      <c r="F28" s="51">
        <v>120</v>
      </c>
      <c r="G28" s="98" t="s">
        <v>2</v>
      </c>
      <c r="H28" s="77" t="s">
        <v>77</v>
      </c>
      <c r="I28" s="103" t="s">
        <v>77</v>
      </c>
      <c r="J28" s="91"/>
    </row>
    <row r="29" spans="1:10" ht="12.75">
      <c r="A29" s="47">
        <v>1982</v>
      </c>
      <c r="B29" s="50">
        <v>3564</v>
      </c>
      <c r="C29" s="62">
        <v>0.9380789180129602</v>
      </c>
      <c r="D29" s="51">
        <f t="shared" si="1"/>
        <v>3343.31326379819</v>
      </c>
      <c r="E29" s="50">
        <v>3433</v>
      </c>
      <c r="F29" s="51">
        <v>122</v>
      </c>
      <c r="G29" s="99" t="s">
        <v>2</v>
      </c>
      <c r="H29" s="77" t="s">
        <v>77</v>
      </c>
      <c r="I29" s="103" t="s">
        <v>77</v>
      </c>
      <c r="J29" s="91"/>
    </row>
    <row r="30" spans="1:10" ht="12.75">
      <c r="A30" s="47">
        <v>1980</v>
      </c>
      <c r="B30" s="50">
        <v>3466</v>
      </c>
      <c r="C30" s="62">
        <v>0.9325975147216321</v>
      </c>
      <c r="D30" s="51">
        <f t="shared" si="1"/>
        <v>3232.3829860251767</v>
      </c>
      <c r="E30" s="50">
        <v>3247</v>
      </c>
      <c r="F30" s="51">
        <v>118</v>
      </c>
      <c r="G30" s="98" t="s">
        <v>1</v>
      </c>
      <c r="H30" s="77" t="s">
        <v>77</v>
      </c>
      <c r="I30" s="103" t="s">
        <v>77</v>
      </c>
      <c r="J30" s="91"/>
    </row>
    <row r="31" spans="1:10" ht="12.75">
      <c r="A31" s="63">
        <v>1978</v>
      </c>
      <c r="B31" s="54">
        <v>3219</v>
      </c>
      <c r="C31" s="64">
        <v>0.9261156956858396</v>
      </c>
      <c r="D31" s="55">
        <f t="shared" si="1"/>
        <v>2981.166424412718</v>
      </c>
      <c r="E31" s="54">
        <v>3168</v>
      </c>
      <c r="F31" s="55">
        <v>117</v>
      </c>
      <c r="G31" s="100" t="s">
        <v>2</v>
      </c>
      <c r="H31" s="78" t="s">
        <v>77</v>
      </c>
      <c r="I31" s="104" t="s">
        <v>77</v>
      </c>
      <c r="J31" s="94"/>
    </row>
    <row r="32" spans="1:8" ht="12.75">
      <c r="A32" s="65" t="s">
        <v>12</v>
      </c>
      <c r="B32" s="10"/>
      <c r="C32" s="66"/>
      <c r="D32" s="10"/>
      <c r="E32" s="10"/>
      <c r="F32" s="10"/>
      <c r="G32" s="96"/>
      <c r="H32" s="67"/>
    </row>
    <row r="33" spans="1:10" ht="15.75" customHeight="1">
      <c r="A33" s="113" t="s">
        <v>88</v>
      </c>
      <c r="B33" s="114"/>
      <c r="C33" s="114"/>
      <c r="D33" s="114"/>
      <c r="E33" s="114"/>
      <c r="F33" s="114"/>
      <c r="G33" s="109"/>
      <c r="H33" s="109"/>
      <c r="I33" s="109"/>
      <c r="J33" s="109"/>
    </row>
    <row r="34" spans="1:6" ht="12.75">
      <c r="A34" s="5"/>
      <c r="B34" s="4"/>
      <c r="C34" s="4"/>
      <c r="D34" s="4"/>
      <c r="E34" s="4"/>
      <c r="F34" s="4"/>
    </row>
    <row r="35" spans="1:10" ht="28.5" customHeight="1">
      <c r="A35" s="113" t="s">
        <v>82</v>
      </c>
      <c r="B35" s="114"/>
      <c r="C35" s="114"/>
      <c r="D35" s="114"/>
      <c r="E35" s="114"/>
      <c r="F35" s="114"/>
      <c r="G35" s="109"/>
      <c r="H35" s="109"/>
      <c r="I35" s="109"/>
      <c r="J35" s="109"/>
    </row>
    <row r="36" spans="1:10" ht="27" customHeight="1">
      <c r="A36" s="113" t="s">
        <v>89</v>
      </c>
      <c r="B36" s="114"/>
      <c r="C36" s="114"/>
      <c r="D36" s="114"/>
      <c r="E36" s="114"/>
      <c r="F36" s="114"/>
      <c r="G36" s="109"/>
      <c r="H36" s="109"/>
      <c r="I36" s="109"/>
      <c r="J36" s="109"/>
    </row>
    <row r="37" spans="1:10" ht="41.25" customHeight="1">
      <c r="A37" s="108" t="s">
        <v>84</v>
      </c>
      <c r="B37" s="114"/>
      <c r="C37" s="114"/>
      <c r="D37" s="114"/>
      <c r="E37" s="114"/>
      <c r="F37" s="114"/>
      <c r="G37" s="109"/>
      <c r="H37" s="109"/>
      <c r="I37" s="109"/>
      <c r="J37" s="109"/>
    </row>
    <row r="38" spans="1:10" ht="17.25" customHeight="1">
      <c r="A38" s="113" t="s">
        <v>71</v>
      </c>
      <c r="B38" s="114"/>
      <c r="C38" s="114"/>
      <c r="D38" s="114"/>
      <c r="E38" s="114"/>
      <c r="F38" s="114"/>
      <c r="G38" s="109"/>
      <c r="H38" s="109"/>
      <c r="I38" s="109"/>
      <c r="J38" s="109"/>
    </row>
    <row r="39" spans="1:10" ht="16.5" customHeight="1">
      <c r="A39" s="113" t="s">
        <v>72</v>
      </c>
      <c r="B39" s="114"/>
      <c r="C39" s="114"/>
      <c r="D39" s="114"/>
      <c r="E39" s="114"/>
      <c r="F39" s="114"/>
      <c r="G39" s="109"/>
      <c r="H39" s="109"/>
      <c r="I39" s="109"/>
      <c r="J39" s="109"/>
    </row>
    <row r="40" spans="1:10" ht="15.75" customHeight="1">
      <c r="A40" s="113"/>
      <c r="B40" s="109"/>
      <c r="C40" s="109"/>
      <c r="D40" s="109"/>
      <c r="E40" s="109"/>
      <c r="F40" s="109"/>
      <c r="G40" s="109"/>
      <c r="H40" s="109"/>
      <c r="I40" s="109"/>
      <c r="J40" s="109"/>
    </row>
    <row r="41" spans="1:6" ht="12.75">
      <c r="A41" s="5"/>
      <c r="B41" s="4"/>
      <c r="C41" s="4"/>
      <c r="D41" s="4"/>
      <c r="E41" s="4"/>
      <c r="F41" s="4"/>
    </row>
    <row r="42" spans="1:10" ht="29.25" customHeight="1">
      <c r="A42" s="113" t="s">
        <v>83</v>
      </c>
      <c r="B42" s="114"/>
      <c r="C42" s="114"/>
      <c r="D42" s="114"/>
      <c r="E42" s="114"/>
      <c r="F42" s="114"/>
      <c r="G42" s="109"/>
      <c r="H42" s="109"/>
      <c r="I42" s="109"/>
      <c r="J42" s="109"/>
    </row>
    <row r="43" spans="1:6" ht="12.75">
      <c r="A43" s="5"/>
      <c r="B43" s="4"/>
      <c r="C43" s="4"/>
      <c r="D43" s="4"/>
      <c r="E43" s="4"/>
      <c r="F43" s="4"/>
    </row>
    <row r="44" spans="1:6" ht="12.75">
      <c r="A44" s="5" t="s">
        <v>3</v>
      </c>
      <c r="B44" s="4"/>
      <c r="C44" s="4"/>
      <c r="D44" s="4"/>
      <c r="E44" s="4"/>
      <c r="F44" s="4"/>
    </row>
    <row r="45" spans="1:6" ht="12.75">
      <c r="A45" s="5" t="s">
        <v>18</v>
      </c>
      <c r="B45" s="4"/>
      <c r="C45" s="4"/>
      <c r="D45" s="4"/>
      <c r="E45" s="4"/>
      <c r="F45" s="4"/>
    </row>
    <row r="46" spans="1:6" ht="12.75">
      <c r="A46" s="5" t="s">
        <v>6</v>
      </c>
      <c r="B46" s="4"/>
      <c r="C46" s="4"/>
      <c r="D46" s="4"/>
      <c r="E46" s="4"/>
      <c r="F46" s="4"/>
    </row>
  </sheetData>
  <mergeCells count="15">
    <mergeCell ref="I10:J10"/>
    <mergeCell ref="A40:J40"/>
    <mergeCell ref="A37:J37"/>
    <mergeCell ref="A38:J38"/>
    <mergeCell ref="A39:J39"/>
    <mergeCell ref="H9:J9"/>
    <mergeCell ref="A42:J42"/>
    <mergeCell ref="A2:G2"/>
    <mergeCell ref="A9:A10"/>
    <mergeCell ref="B9:D9"/>
    <mergeCell ref="E9:G9"/>
    <mergeCell ref="F10:G10"/>
    <mergeCell ref="A33:J33"/>
    <mergeCell ref="A35:J35"/>
    <mergeCell ref="A36:J36"/>
  </mergeCells>
  <printOptions/>
  <pageMargins left="0.75" right="0.75" top="1" bottom="1" header="0.5" footer="0.5"/>
  <pageSetup fitToHeight="1" fitToWidth="1" horizontalDpi="600" verticalDpi="600" orientation="landscape" scale="66" r:id="rId1"/>
</worksheet>
</file>

<file path=xl/worksheets/sheet5.xml><?xml version="1.0" encoding="utf-8"?>
<worksheet xmlns="http://schemas.openxmlformats.org/spreadsheetml/2006/main" xmlns:r="http://schemas.openxmlformats.org/officeDocument/2006/relationships">
  <dimension ref="A1:K43"/>
  <sheetViews>
    <sheetView workbookViewId="0" topLeftCell="A1">
      <selection activeCell="G23" sqref="G23"/>
    </sheetView>
  </sheetViews>
  <sheetFormatPr defaultColWidth="9.140625" defaultRowHeight="12.75"/>
  <cols>
    <col min="1" max="1" width="15.7109375" style="3" customWidth="1"/>
    <col min="2" max="5" width="12.7109375" style="2" customWidth="1"/>
    <col min="6" max="6" width="10.7109375" style="2" customWidth="1"/>
    <col min="7" max="7" width="1.7109375" style="3" customWidth="1"/>
    <col min="8" max="8" width="12.421875" style="3" customWidth="1"/>
    <col min="9" max="16384" width="9.140625" style="3" customWidth="1"/>
  </cols>
  <sheetData>
    <row r="1" ht="2.25" customHeight="1">
      <c r="A1" s="1" t="s">
        <v>17</v>
      </c>
    </row>
    <row r="2" spans="1:8" ht="25.5" customHeight="1">
      <c r="A2" s="115" t="s">
        <v>19</v>
      </c>
      <c r="B2" s="114"/>
      <c r="C2" s="114"/>
      <c r="D2" s="114"/>
      <c r="E2" s="114"/>
      <c r="F2" s="114"/>
      <c r="G2" s="114"/>
      <c r="H2" s="23"/>
    </row>
    <row r="3" spans="2:8" ht="12.75">
      <c r="B3" s="4"/>
      <c r="C3" s="4"/>
      <c r="D3" s="4"/>
      <c r="E3" s="4"/>
      <c r="F3" s="4"/>
      <c r="G3" s="5"/>
      <c r="H3" s="5"/>
    </row>
    <row r="4" spans="2:8" ht="12.75">
      <c r="B4" s="4"/>
      <c r="C4" s="4"/>
      <c r="D4" s="4"/>
      <c r="E4" s="4"/>
      <c r="F4" s="4"/>
      <c r="G4" s="5"/>
      <c r="H4" s="5"/>
    </row>
    <row r="5" spans="1:8" ht="12.75">
      <c r="A5" s="5" t="s">
        <v>7</v>
      </c>
      <c r="B5" s="4"/>
      <c r="C5" s="4"/>
      <c r="D5" s="4"/>
      <c r="E5" s="4"/>
      <c r="F5" s="4"/>
      <c r="G5" s="5"/>
      <c r="H5" s="5"/>
    </row>
    <row r="6" spans="1:8" ht="12.75">
      <c r="A6" s="116" t="s">
        <v>0</v>
      </c>
      <c r="B6" s="118" t="s">
        <v>5</v>
      </c>
      <c r="C6" s="118"/>
      <c r="D6" s="118"/>
      <c r="E6" s="128" t="s">
        <v>4</v>
      </c>
      <c r="F6" s="129"/>
      <c r="G6" s="127"/>
      <c r="H6" s="18"/>
    </row>
    <row r="7" spans="1:8" ht="38.25">
      <c r="A7" s="126"/>
      <c r="B7" s="6" t="s">
        <v>8</v>
      </c>
      <c r="C7" s="19" t="s">
        <v>42</v>
      </c>
      <c r="D7" s="6" t="s">
        <v>9</v>
      </c>
      <c r="E7" s="7" t="s">
        <v>10</v>
      </c>
      <c r="F7" s="119" t="s">
        <v>11</v>
      </c>
      <c r="G7" s="127"/>
      <c r="H7" s="18"/>
    </row>
    <row r="8" spans="1:9" ht="12.75">
      <c r="A8" s="5"/>
      <c r="B8" s="4"/>
      <c r="C8" s="20"/>
      <c r="D8" s="4"/>
      <c r="E8" s="8"/>
      <c r="F8" s="4"/>
      <c r="G8" s="5"/>
      <c r="H8" s="3" t="s">
        <v>48</v>
      </c>
      <c r="I8" s="5" t="s">
        <v>47</v>
      </c>
    </row>
    <row r="9" spans="1:11" ht="12.75">
      <c r="A9" s="15">
        <v>2004</v>
      </c>
      <c r="B9" s="10">
        <v>4001</v>
      </c>
      <c r="C9" s="31">
        <v>0.98</v>
      </c>
      <c r="D9" s="10">
        <f>B9*C9</f>
        <v>3920.98</v>
      </c>
      <c r="E9" s="16">
        <v>3746</v>
      </c>
      <c r="F9" s="18">
        <v>139</v>
      </c>
      <c r="G9" s="5" t="s">
        <v>2</v>
      </c>
      <c r="H9" s="36">
        <f>E9-F9</f>
        <v>3607</v>
      </c>
      <c r="I9" s="17">
        <f>E9+F9</f>
        <v>3885</v>
      </c>
      <c r="J9" s="32" t="s">
        <v>46</v>
      </c>
      <c r="K9" s="33"/>
    </row>
    <row r="10" spans="1:9" ht="12.75">
      <c r="A10" s="9">
        <v>2002</v>
      </c>
      <c r="B10" s="10">
        <v>3939</v>
      </c>
      <c r="C10" s="25">
        <v>0.98</v>
      </c>
      <c r="D10" s="10">
        <f>B10*C10</f>
        <v>3860.22</v>
      </c>
      <c r="E10" s="10">
        <v>3766</v>
      </c>
      <c r="F10" s="10">
        <v>139</v>
      </c>
      <c r="G10" s="5"/>
      <c r="H10" s="36">
        <f>E10-F10</f>
        <v>3627</v>
      </c>
      <c r="I10" s="17">
        <f>E10+F10</f>
        <v>3905</v>
      </c>
    </row>
    <row r="11" spans="1:9" ht="12.75">
      <c r="A11" s="9">
        <v>2000</v>
      </c>
      <c r="B11" s="10">
        <v>3906</v>
      </c>
      <c r="C11" s="25">
        <v>0.9810362090995054</v>
      </c>
      <c r="D11" s="10">
        <f aca="true" t="shared" si="0" ref="D11:D27">B11*C11</f>
        <v>3831.927432742668</v>
      </c>
      <c r="E11" s="10">
        <v>3934</v>
      </c>
      <c r="F11" s="10">
        <v>149</v>
      </c>
      <c r="G11" s="5"/>
      <c r="H11" s="36">
        <f aca="true" t="shared" si="1" ref="H11:H27">E11-F11</f>
        <v>3785</v>
      </c>
      <c r="I11" s="17">
        <f aca="true" t="shared" si="2" ref="I11:I27">E11+F11</f>
        <v>4083</v>
      </c>
    </row>
    <row r="12" spans="1:9" ht="12.75">
      <c r="A12" s="9">
        <v>1998</v>
      </c>
      <c r="B12" s="10">
        <v>3800</v>
      </c>
      <c r="C12" s="25">
        <v>0.9810362090995054</v>
      </c>
      <c r="D12" s="10">
        <f t="shared" si="0"/>
        <v>3727.9375945781203</v>
      </c>
      <c r="E12" s="10">
        <v>3671</v>
      </c>
      <c r="F12" s="10">
        <v>145</v>
      </c>
      <c r="G12" s="5"/>
      <c r="H12" s="36">
        <f t="shared" si="1"/>
        <v>3526</v>
      </c>
      <c r="I12" s="17">
        <f t="shared" si="2"/>
        <v>3816</v>
      </c>
    </row>
    <row r="13" spans="1:9" ht="12.75">
      <c r="A13" s="9">
        <v>1995</v>
      </c>
      <c r="B13" s="10">
        <v>3832</v>
      </c>
      <c r="C13" s="25">
        <v>0.9829690599017828</v>
      </c>
      <c r="D13" s="10">
        <f t="shared" si="0"/>
        <v>3766.737437543632</v>
      </c>
      <c r="E13" s="10">
        <v>3696</v>
      </c>
      <c r="F13" s="10">
        <v>139</v>
      </c>
      <c r="G13" s="5" t="s">
        <v>1</v>
      </c>
      <c r="H13" s="36">
        <f t="shared" si="1"/>
        <v>3557</v>
      </c>
      <c r="I13" s="17">
        <f t="shared" si="2"/>
        <v>3835</v>
      </c>
    </row>
    <row r="14" spans="1:9" ht="12.75">
      <c r="A14" s="9">
        <v>1994</v>
      </c>
      <c r="B14" s="10">
        <v>3906</v>
      </c>
      <c r="C14" s="25">
        <v>0.9830954704219432</v>
      </c>
      <c r="D14" s="10">
        <f t="shared" si="0"/>
        <v>3839.9709074681105</v>
      </c>
      <c r="E14" s="10">
        <v>3890</v>
      </c>
      <c r="F14" s="10">
        <v>143</v>
      </c>
      <c r="G14" s="5" t="s">
        <v>1</v>
      </c>
      <c r="H14" s="36">
        <f t="shared" si="1"/>
        <v>3747</v>
      </c>
      <c r="I14" s="17">
        <f t="shared" si="2"/>
        <v>4033</v>
      </c>
    </row>
    <row r="15" spans="1:9" ht="12.75">
      <c r="A15" s="9">
        <v>1992</v>
      </c>
      <c r="B15" s="10">
        <v>3994</v>
      </c>
      <c r="C15" s="25">
        <v>0.9841567171314376</v>
      </c>
      <c r="D15" s="10">
        <f t="shared" si="0"/>
        <v>3930.7219282229617</v>
      </c>
      <c r="E15" s="10">
        <v>3688</v>
      </c>
      <c r="F15" s="10">
        <v>137</v>
      </c>
      <c r="G15" s="5" t="s">
        <v>2</v>
      </c>
      <c r="H15" s="36">
        <f t="shared" si="1"/>
        <v>3551</v>
      </c>
      <c r="I15" s="17">
        <f t="shared" si="2"/>
        <v>3825</v>
      </c>
    </row>
    <row r="16" spans="1:9" ht="12.75">
      <c r="A16" s="9">
        <v>1990</v>
      </c>
      <c r="B16" s="10">
        <v>4007</v>
      </c>
      <c r="C16" s="40">
        <v>0.9850491829982053</v>
      </c>
      <c r="D16" s="10">
        <f t="shared" si="0"/>
        <v>3947.0920762738087</v>
      </c>
      <c r="E16" s="10">
        <v>3913</v>
      </c>
      <c r="F16" s="10">
        <v>141</v>
      </c>
      <c r="G16" s="5" t="s">
        <v>1</v>
      </c>
      <c r="H16" s="36">
        <f t="shared" si="1"/>
        <v>3772</v>
      </c>
      <c r="I16" s="17">
        <f t="shared" si="2"/>
        <v>4054</v>
      </c>
    </row>
    <row r="17" spans="1:9" ht="12.75">
      <c r="A17" s="9">
        <v>1988</v>
      </c>
      <c r="B17" s="10">
        <v>3741</v>
      </c>
      <c r="C17" s="40">
        <v>0.986141315237289</v>
      </c>
      <c r="D17" s="10">
        <f t="shared" si="0"/>
        <v>3689.154660302698</v>
      </c>
      <c r="E17" s="10">
        <v>3667</v>
      </c>
      <c r="F17" s="10">
        <v>145</v>
      </c>
      <c r="G17" s="5" t="s">
        <v>1</v>
      </c>
      <c r="H17" s="36">
        <f t="shared" si="1"/>
        <v>3522</v>
      </c>
      <c r="I17" s="17">
        <f t="shared" si="2"/>
        <v>3812</v>
      </c>
    </row>
    <row r="18" spans="1:9" ht="12.75">
      <c r="A18" s="9">
        <v>1987</v>
      </c>
      <c r="B18" s="10">
        <v>3676</v>
      </c>
      <c r="C18" s="40">
        <v>0.985845036419616</v>
      </c>
      <c r="D18" s="10">
        <f t="shared" si="0"/>
        <v>3623.9663538785085</v>
      </c>
      <c r="E18" s="10">
        <v>3701</v>
      </c>
      <c r="F18" s="10">
        <v>133</v>
      </c>
      <c r="G18" s="5"/>
      <c r="H18" s="36">
        <f t="shared" si="1"/>
        <v>3568</v>
      </c>
      <c r="I18" s="17">
        <f t="shared" si="2"/>
        <v>3834</v>
      </c>
    </row>
    <row r="19" spans="1:9" ht="12.75">
      <c r="A19" s="9">
        <v>1986</v>
      </c>
      <c r="B19" s="10">
        <v>3664</v>
      </c>
      <c r="C19" s="40">
        <v>0.9807469465975003</v>
      </c>
      <c r="D19" s="10">
        <f t="shared" si="0"/>
        <v>3593.456812333241</v>
      </c>
      <c r="E19" s="10">
        <v>3625</v>
      </c>
      <c r="F19" s="10">
        <v>132</v>
      </c>
      <c r="G19" s="5"/>
      <c r="H19" s="36">
        <f t="shared" si="1"/>
        <v>3493</v>
      </c>
      <c r="I19" s="17">
        <f t="shared" si="2"/>
        <v>3757</v>
      </c>
    </row>
    <row r="20" spans="1:9" ht="12.75">
      <c r="A20" s="9">
        <v>1985</v>
      </c>
      <c r="B20" s="10">
        <v>3629</v>
      </c>
      <c r="C20" s="40">
        <v>0.9863987935133437</v>
      </c>
      <c r="D20" s="10">
        <f t="shared" si="0"/>
        <v>3579.641221659924</v>
      </c>
      <c r="E20" s="10">
        <v>3497</v>
      </c>
      <c r="F20" s="10">
        <v>130</v>
      </c>
      <c r="G20" s="5" t="s">
        <v>1</v>
      </c>
      <c r="H20" s="36">
        <f t="shared" si="1"/>
        <v>3367</v>
      </c>
      <c r="I20" s="17">
        <f t="shared" si="2"/>
        <v>3627</v>
      </c>
    </row>
    <row r="21" spans="1:9" ht="12.75">
      <c r="A21" s="9">
        <v>1984</v>
      </c>
      <c r="B21" s="10">
        <v>3515</v>
      </c>
      <c r="C21" s="40">
        <v>0.98675702750771</v>
      </c>
      <c r="D21" s="10">
        <f t="shared" si="0"/>
        <v>3468.4509516896005</v>
      </c>
      <c r="E21" s="10">
        <v>3311</v>
      </c>
      <c r="F21" s="10">
        <v>120</v>
      </c>
      <c r="G21" s="5" t="s">
        <v>2</v>
      </c>
      <c r="H21" s="36">
        <f t="shared" si="1"/>
        <v>3191</v>
      </c>
      <c r="I21" s="17">
        <f t="shared" si="2"/>
        <v>3431</v>
      </c>
    </row>
    <row r="22" spans="1:9" ht="12.75">
      <c r="A22" s="9">
        <v>1983</v>
      </c>
      <c r="B22" s="10">
        <v>3581</v>
      </c>
      <c r="C22" s="21">
        <v>0.95</v>
      </c>
      <c r="D22" s="10">
        <f t="shared" si="0"/>
        <v>3401.95</v>
      </c>
      <c r="E22" s="10">
        <v>3625</v>
      </c>
      <c r="F22" s="10">
        <v>125</v>
      </c>
      <c r="G22" s="5" t="s">
        <v>2</v>
      </c>
      <c r="H22" s="36">
        <f t="shared" si="1"/>
        <v>3500</v>
      </c>
      <c r="I22" s="17">
        <f t="shared" si="2"/>
        <v>3750</v>
      </c>
    </row>
    <row r="23" spans="1:9" ht="12.75">
      <c r="A23" s="9">
        <v>1982</v>
      </c>
      <c r="B23" s="10">
        <v>3564</v>
      </c>
      <c r="C23" s="40">
        <v>0.9870118590484667</v>
      </c>
      <c r="D23" s="10">
        <f t="shared" si="0"/>
        <v>3517.710265648735</v>
      </c>
      <c r="E23" s="10">
        <v>3433</v>
      </c>
      <c r="F23" s="10">
        <v>122</v>
      </c>
      <c r="G23" s="5" t="s">
        <v>1</v>
      </c>
      <c r="H23" s="36">
        <f t="shared" si="1"/>
        <v>3311</v>
      </c>
      <c r="I23" s="17">
        <f t="shared" si="2"/>
        <v>3555</v>
      </c>
    </row>
    <row r="24" spans="1:9" ht="12.75">
      <c r="A24" s="9">
        <v>1981</v>
      </c>
      <c r="B24" s="10">
        <v>3521</v>
      </c>
      <c r="C24" s="21">
        <v>0.945</v>
      </c>
      <c r="D24" s="10">
        <f t="shared" si="0"/>
        <v>3327.345</v>
      </c>
      <c r="E24" s="10">
        <v>3381</v>
      </c>
      <c r="F24" s="10">
        <v>121</v>
      </c>
      <c r="G24" s="5" t="s">
        <v>1</v>
      </c>
      <c r="H24" s="36">
        <f t="shared" si="1"/>
        <v>3260</v>
      </c>
      <c r="I24" s="17">
        <f t="shared" si="2"/>
        <v>3502</v>
      </c>
    </row>
    <row r="25" spans="1:9" ht="12.75">
      <c r="A25" s="9">
        <v>1980</v>
      </c>
      <c r="B25" s="10">
        <v>3466</v>
      </c>
      <c r="C25" s="21">
        <v>0.942</v>
      </c>
      <c r="D25" s="10">
        <f t="shared" si="0"/>
        <v>3264.9719999999998</v>
      </c>
      <c r="E25" s="10">
        <v>3247</v>
      </c>
      <c r="F25" s="10">
        <v>118</v>
      </c>
      <c r="G25" s="5" t="s">
        <v>1</v>
      </c>
      <c r="H25" s="36">
        <f t="shared" si="1"/>
        <v>3129</v>
      </c>
      <c r="I25" s="17">
        <f t="shared" si="2"/>
        <v>3365</v>
      </c>
    </row>
    <row r="26" spans="1:9" ht="12.75">
      <c r="A26" s="9">
        <v>1978</v>
      </c>
      <c r="B26" s="10">
        <v>3219</v>
      </c>
      <c r="C26" s="21">
        <v>0.936</v>
      </c>
      <c r="D26" s="10">
        <f t="shared" si="0"/>
        <v>3012.9840000000004</v>
      </c>
      <c r="E26" s="10">
        <v>3168</v>
      </c>
      <c r="F26" s="10">
        <v>117</v>
      </c>
      <c r="G26" s="5" t="s">
        <v>2</v>
      </c>
      <c r="H26" s="36">
        <f t="shared" si="1"/>
        <v>3051</v>
      </c>
      <c r="I26" s="17">
        <f t="shared" si="2"/>
        <v>3285</v>
      </c>
    </row>
    <row r="27" spans="1:9" ht="12.75">
      <c r="A27" s="11">
        <v>1976</v>
      </c>
      <c r="B27" s="12">
        <v>3046</v>
      </c>
      <c r="C27" s="22">
        <v>0.928</v>
      </c>
      <c r="D27" s="12">
        <f t="shared" si="0"/>
        <v>2826.688</v>
      </c>
      <c r="E27" s="12">
        <v>2797</v>
      </c>
      <c r="F27" s="12">
        <v>107</v>
      </c>
      <c r="G27" s="14"/>
      <c r="H27" s="36">
        <f t="shared" si="1"/>
        <v>2690</v>
      </c>
      <c r="I27" s="17">
        <f t="shared" si="2"/>
        <v>2904</v>
      </c>
    </row>
    <row r="28" spans="1:8" ht="12.75">
      <c r="A28" s="13" t="s">
        <v>12</v>
      </c>
      <c r="B28" s="4"/>
      <c r="C28" s="4"/>
      <c r="D28" s="4"/>
      <c r="E28" s="4"/>
      <c r="F28" s="4"/>
      <c r="G28" s="5"/>
      <c r="H28" s="5"/>
    </row>
    <row r="29" spans="1:8" ht="25.5" customHeight="1">
      <c r="A29" s="113" t="s">
        <v>16</v>
      </c>
      <c r="B29" s="114"/>
      <c r="C29" s="114"/>
      <c r="D29" s="114"/>
      <c r="E29" s="114"/>
      <c r="F29" s="114"/>
      <c r="G29" s="5"/>
      <c r="H29" s="5"/>
    </row>
    <row r="30" spans="1:8" ht="12.75">
      <c r="A30" s="5"/>
      <c r="B30" s="4"/>
      <c r="C30" s="4"/>
      <c r="D30" s="4"/>
      <c r="E30" s="4"/>
      <c r="F30" s="4"/>
      <c r="G30" s="5"/>
      <c r="H30" s="5"/>
    </row>
    <row r="31" spans="1:8" ht="38.25" customHeight="1">
      <c r="A31" s="113" t="s">
        <v>13</v>
      </c>
      <c r="B31" s="114"/>
      <c r="C31" s="114"/>
      <c r="D31" s="114"/>
      <c r="E31" s="114"/>
      <c r="F31" s="114"/>
      <c r="G31" s="5"/>
      <c r="H31" s="5"/>
    </row>
    <row r="32" spans="1:8" ht="36.75" customHeight="1">
      <c r="A32" s="113" t="s">
        <v>38</v>
      </c>
      <c r="B32" s="114"/>
      <c r="C32" s="114"/>
      <c r="D32" s="114"/>
      <c r="E32" s="114"/>
      <c r="F32" s="114"/>
      <c r="G32" s="5"/>
      <c r="H32" s="5"/>
    </row>
    <row r="33" spans="1:8" ht="77.25" customHeight="1">
      <c r="A33" s="108" t="s">
        <v>22</v>
      </c>
      <c r="B33" s="109"/>
      <c r="C33" s="109"/>
      <c r="D33" s="109"/>
      <c r="E33" s="109"/>
      <c r="F33" s="109"/>
      <c r="G33" s="5"/>
      <c r="H33" s="5"/>
    </row>
    <row r="34" spans="1:8" ht="31.5" customHeight="1">
      <c r="A34" s="108" t="s">
        <v>44</v>
      </c>
      <c r="B34" s="109"/>
      <c r="C34" s="109"/>
      <c r="D34" s="109"/>
      <c r="E34" s="109"/>
      <c r="F34" s="109"/>
      <c r="G34" s="5"/>
      <c r="H34" s="5"/>
    </row>
    <row r="35" spans="1:8" ht="25.5" customHeight="1">
      <c r="A35" s="113" t="s">
        <v>21</v>
      </c>
      <c r="B35" s="114"/>
      <c r="C35" s="114"/>
      <c r="D35" s="114"/>
      <c r="E35" s="114"/>
      <c r="F35" s="114"/>
      <c r="G35" s="5"/>
      <c r="H35" s="5"/>
    </row>
    <row r="36" spans="1:8" ht="25.5" customHeight="1">
      <c r="A36" s="113" t="s">
        <v>14</v>
      </c>
      <c r="B36" s="114"/>
      <c r="C36" s="114"/>
      <c r="D36" s="114"/>
      <c r="E36" s="114"/>
      <c r="F36" s="114"/>
      <c r="G36" s="5"/>
      <c r="H36" s="5"/>
    </row>
    <row r="37" spans="1:8" ht="25.5" customHeight="1">
      <c r="A37" s="113" t="s">
        <v>15</v>
      </c>
      <c r="B37" s="114"/>
      <c r="C37" s="114"/>
      <c r="D37" s="114"/>
      <c r="E37" s="114"/>
      <c r="F37" s="114"/>
      <c r="G37" s="5"/>
      <c r="H37" s="5"/>
    </row>
    <row r="38" spans="1:8" ht="12.75">
      <c r="A38" s="5"/>
      <c r="B38" s="4"/>
      <c r="C38" s="4"/>
      <c r="D38" s="4"/>
      <c r="E38" s="4"/>
      <c r="F38" s="4"/>
      <c r="G38" s="5"/>
      <c r="H38" s="5"/>
    </row>
    <row r="39" spans="1:8" ht="25.5" customHeight="1">
      <c r="A39" s="113" t="s">
        <v>20</v>
      </c>
      <c r="B39" s="114"/>
      <c r="C39" s="114"/>
      <c r="D39" s="114"/>
      <c r="E39" s="114"/>
      <c r="F39" s="114"/>
      <c r="G39" s="5"/>
      <c r="H39" s="5"/>
    </row>
    <row r="40" spans="1:8" ht="12.75">
      <c r="A40" s="5"/>
      <c r="B40" s="4"/>
      <c r="C40" s="4"/>
      <c r="D40" s="4"/>
      <c r="E40" s="4"/>
      <c r="F40" s="4"/>
      <c r="G40" s="5"/>
      <c r="H40" s="5"/>
    </row>
    <row r="41" spans="1:8" ht="12.75">
      <c r="A41" s="5" t="s">
        <v>3</v>
      </c>
      <c r="B41" s="4"/>
      <c r="C41" s="4"/>
      <c r="D41" s="4"/>
      <c r="E41" s="4"/>
      <c r="F41" s="4"/>
      <c r="G41" s="5"/>
      <c r="H41" s="5"/>
    </row>
    <row r="42" spans="1:8" ht="12.75">
      <c r="A42" s="5" t="s">
        <v>18</v>
      </c>
      <c r="B42" s="4"/>
      <c r="C42" s="4"/>
      <c r="D42" s="4"/>
      <c r="E42" s="4"/>
      <c r="F42" s="4"/>
      <c r="G42" s="5"/>
      <c r="H42" s="5"/>
    </row>
    <row r="43" spans="1:8" ht="12.75">
      <c r="A43" s="5" t="s">
        <v>6</v>
      </c>
      <c r="B43" s="4"/>
      <c r="C43" s="4"/>
      <c r="D43" s="4"/>
      <c r="E43" s="4"/>
      <c r="F43" s="4"/>
      <c r="G43" s="5"/>
      <c r="H43" s="5"/>
    </row>
  </sheetData>
  <mergeCells count="14">
    <mergeCell ref="A2:G2"/>
    <mergeCell ref="A31:F31"/>
    <mergeCell ref="A32:F32"/>
    <mergeCell ref="A35:F35"/>
    <mergeCell ref="B6:D6"/>
    <mergeCell ref="A6:A7"/>
    <mergeCell ref="F7:G7"/>
    <mergeCell ref="E6:G6"/>
    <mergeCell ref="A33:F33"/>
    <mergeCell ref="A36:F36"/>
    <mergeCell ref="A37:F37"/>
    <mergeCell ref="A39:F39"/>
    <mergeCell ref="A29:F29"/>
    <mergeCell ref="A34:F34"/>
  </mergeCells>
  <printOptions/>
  <pageMargins left="1" right="1" top="0.75" bottom="1" header="0.5" footer="0.5"/>
  <pageSetup horizontalDpi="600" verticalDpi="60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M1.  Comparison of Annual Births between Vital Statistics and the June Current Population Survey:  Selected Years, 1978 to 2004</dc:title>
  <dc:subject/>
  <dc:creator>U.S. Census Bureau - Population Division</dc:creator>
  <cp:keywords/>
  <dc:description/>
  <cp:lastModifiedBy>creec001</cp:lastModifiedBy>
  <cp:lastPrinted>2008-01-02T19:32:48Z</cp:lastPrinted>
  <dcterms:created xsi:type="dcterms:W3CDTF">2001-09-25T11:53:21Z</dcterms:created>
  <dcterms:modified xsi:type="dcterms:W3CDTF">2008-07-29T20:47:54Z</dcterms:modified>
  <cp:category/>
  <cp:version/>
  <cp:contentType/>
  <cp:contentStatus/>
</cp:coreProperties>
</file>