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'Data'!$B$1:$AB$51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<sst xmlns="http://schemas.openxmlformats.org/spreadsheetml/2006/main" count="99" uniqueCount="90">
  <si>
    <t>for methodology and assumptions used in generating projections]</t>
  </si>
  <si>
    <t>Type of Fuel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</si>
  <si>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</si>
  <si>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</si>
  <si>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</si>
  <si>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</si>
  <si>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</si>
  <si>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</si>
  <si>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</si>
  <si>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</si>
  <si>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</si>
  <si>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</si>
  <si>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</si>
  <si>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</si>
  <si>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</si>
  <si>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</si>
  <si>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</si>
  <si>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</si>
  <si>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</si>
  <si>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</si>
  <si>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</si>
  <si>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</si>
  <si>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</si>
  <si>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  Crude oil and lease condensate</t>
  </si>
  <si>
    <t xml:space="preserve">  Natural gas plant liquids</t>
  </si>
  <si>
    <t xml:space="preserve">  Coal</t>
  </si>
  <si>
    <t xml:space="preserve">  Nuclear power</t>
  </si>
  <si>
    <t xml:space="preserve">  Renewable energy \1</t>
  </si>
  <si>
    <t xml:space="preserve">  Other \2</t>
  </si>
  <si>
    <t xml:space="preserve">  Crude oil \3</t>
  </si>
  <si>
    <t xml:space="preserve">  Natural gas</t>
  </si>
  <si>
    <t xml:space="preserve">  Other imports \5</t>
  </si>
  <si>
    <t xml:space="preserve">  Petroleum \6</t>
  </si>
  <si>
    <t>SYMBOLS</t>
  </si>
  <si>
    <t>FOOTNOTES</t>
  </si>
  <si>
    <t>\1 Includes grid-connected electricity from conventional hydroelectric; wood and wood</t>
  </si>
  <si>
    <t>waste; landfill gas; municipal solid waste; other biomass; wind; photovoltaic and solar</t>
  </si>
  <si>
    <t>\3 Includes imports of crude oil for the Strategic Petroleum Reserve.</t>
  </si>
  <si>
    <t>\4 Includes imports of finished petroleum products, imports of</t>
  </si>
  <si>
    <t>\6 Includes crude oil and petroleum products.</t>
  </si>
  <si>
    <t>Source: U.S. Energy Information Administration,</t>
  </si>
  <si>
    <t>http://www.eia.doe.gov/oiaf/aeo/index.html</t>
  </si>
  <si>
    <t>Imports, total</t>
  </si>
  <si>
    <t>Exports, total</t>
  </si>
  <si>
    <t>Consumption, total</t>
  </si>
  <si>
    <t xml:space="preserve">  Renewable energy/other \1 \9</t>
  </si>
  <si>
    <t>Net imports--petroleum</t>
  </si>
  <si>
    <t xml:space="preserve">  Coal minemouth price (dollars per ton)</t>
  </si>
  <si>
    <t>Production, total</t>
  </si>
  <si>
    <t>Discrepancy \7</t>
  </si>
  <si>
    <t xml:space="preserve">  Imported crude oil price \10</t>
  </si>
  <si>
    <t>\10 Weighted average price delivered to U.S. refiners.</t>
  </si>
  <si>
    <t>\11 Represents lower 48 onshore and offshore supplies.</t>
  </si>
  <si>
    <t>2026</t>
  </si>
  <si>
    <t>2027</t>
  </si>
  <si>
    <t>2028</t>
  </si>
  <si>
    <t>2029</t>
  </si>
  <si>
    <t>2030</t>
  </si>
  <si>
    <t>Projections are "reference" or mid-level forecasts. See report at following web address:</t>
  </si>
  <si>
    <t xml:space="preserve">  Dry natural gas</t>
  </si>
  <si>
    <t xml:space="preserve">  Liquified fuels and other petroleum \4</t>
  </si>
  <si>
    <t xml:space="preserve">  Liquid fuels and other petroleum \8</t>
  </si>
  <si>
    <t xml:space="preserve">  Petroleum low sulfur light price \10</t>
  </si>
  <si>
    <t>Prices (2005 dollars per unit):</t>
  </si>
  <si>
    <t>NA Not Available</t>
  </si>
  <si>
    <t xml:space="preserve">Projections          </t>
  </si>
  <si>
    <t>nonmarketed renewable energy.</t>
  </si>
  <si>
    <t>solar systems, and wood. Excludes electricity imports using renewable sources and</t>
  </si>
  <si>
    <t>\2 Includes liquid hydrogen, methanol, and some domestic inputs to refineries.</t>
  </si>
  <si>
    <t>unfinished oils, alcohols, ethers, blending components, and renewable fuels such as ethanol.</t>
  </si>
  <si>
    <t>\8 Includes petroleum-derived fuels and non-petroleum-derived fuels, such as ethanol and biodiesel.</t>
  </si>
  <si>
    <t>Petroleum coke, which is a solid, is included. Also included are natural gas plant liquids, crude oil</t>
  </si>
  <si>
    <t>consumed as a fuel, and liquid hydrogen.</t>
  </si>
  <si>
    <t>\9 Includes net electricity imports and natural gas losses.</t>
  </si>
  <si>
    <t>\5 Includes coal, coal coke (net), and electricity (net).</t>
  </si>
  <si>
    <t>\7 Balancing item. Includes unaccounted for supply, losses, gains, and net storage withdrawals.</t>
  </si>
  <si>
    <t>Annual Energy Outlook 2007, DOE/EIA-0383(2007) (released February 2007).</t>
  </si>
  <si>
    <r>
      <t>[</t>
    </r>
    <r>
      <rPr>
        <b/>
        <sz val="12"/>
        <rFont val="Courier New"/>
        <family val="3"/>
      </rPr>
      <t>Quadrillion British thermal units (69.64 represents 69,640,000,000,000,000) per year. Btu=British thermal unit</t>
    </r>
    <r>
      <rPr>
        <sz val="12"/>
        <rFont val="Courier New"/>
        <family val="0"/>
      </rPr>
      <t>. For definition of Btu, see source. Mcf = 1,000 cubic feet.</t>
    </r>
  </si>
  <si>
    <t>thermal sources; nonelectric energy from renewable sources, such as active and passive</t>
  </si>
  <si>
    <t>(Quadrillion Btu)</t>
  </si>
  <si>
    <t xml:space="preserve">(Quadrillion Btu)               </t>
  </si>
  <si>
    <t>[Back to data]</t>
  </si>
  <si>
    <t>HEADNOTE</t>
  </si>
  <si>
    <r>
      <t>See &lt;</t>
    </r>
    <r>
      <rPr>
        <u val="single"/>
        <sz val="12"/>
        <color indexed="12"/>
        <rFont val="Courier New"/>
        <family val="0"/>
      </rPr>
      <t>http://www.eia.doe.gov/oiaf/aeo/index.html</t>
    </r>
    <r>
      <rPr>
        <sz val="12"/>
        <rFont val="Courier New"/>
        <family val="3"/>
      </rPr>
      <t>&gt;</t>
    </r>
  </si>
  <si>
    <r>
      <t>Table 890.</t>
    </r>
    <r>
      <rPr>
        <b/>
        <sz val="12"/>
        <rFont val="Courier New"/>
        <family val="3"/>
      </rPr>
      <t xml:space="preserve"> Energy Supply and Disposition, by Type of Fuel -- Estimates, 2004 and 2005, and Projections</t>
    </r>
  </si>
  <si>
    <t xml:space="preserve">           2006 to 2030</t>
  </si>
  <si>
    <t>[See notes]</t>
  </si>
  <si>
    <r>
      <t xml:space="preserve">  Gas wellhead price (dollars per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thousand cubic feet) \11</t>
    </r>
  </si>
  <si>
    <r>
      <t xml:space="preserve">  Average Electric Price (cents per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kilowatthour)</t>
    </r>
  </si>
  <si>
    <t>For more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</si>
</sst>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0.0%"/>
    <numFmt numFmtId="174" formatCode="0.0_)"/>
    <numFmt numFmtId="175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16" applyAlignment="1">
      <alignment/>
    </xf>
    <xf numFmtId="0" fontId="6" fillId="0" borderId="0" xfId="16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6" fillId="0" borderId="0" xfId="16" applyFont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2" fontId="0" fillId="0" borderId="1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2" fontId="0" fillId="0" borderId="2" xfId="0" applyNumberFormat="1" applyBorder="1" applyAlignment="1" applyProtection="1">
      <alignment/>
      <protection/>
    </xf>
    <xf numFmtId="2" fontId="0" fillId="0" borderId="2" xfId="0" applyNumberFormat="1" applyFont="1" applyBorder="1" applyAlignment="1" applyProtection="1">
      <alignment/>
      <protection/>
    </xf>
    <xf numFmtId="2" fontId="0" fillId="0" borderId="2" xfId="0" applyNumberFormat="1" applyBorder="1" applyAlignment="1">
      <alignment/>
    </xf>
    <xf numFmtId="2" fontId="4" fillId="0" borderId="2" xfId="0" applyNumberFormat="1" applyFon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1" fontId="4" fillId="0" borderId="8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fill" vertical="center" wrapText="1"/>
    </xf>
    <xf numFmtId="0" fontId="0" fillId="0" borderId="8" xfId="0" applyBorder="1" applyAlignment="1">
      <alignment horizontal="fill" vertical="center" wrapText="1"/>
    </xf>
    <xf numFmtId="0" fontId="0" fillId="0" borderId="10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11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oiaf/aeo/index.html" TargetMode="External" /><Relationship Id="rId2" Type="http://schemas.openxmlformats.org/officeDocument/2006/relationships/hyperlink" Target="http://www.eia.doe.gov/oiaf/aeo/index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1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9.19921875" style="0" customWidth="1"/>
    <col min="2" max="2" width="9.69921875" style="3" customWidth="1"/>
    <col min="3" max="16384" width="9.69921875" style="0" customWidth="1"/>
  </cols>
  <sheetData>
    <row r="1" ht="16.5">
      <c r="A1" s="8" t="s">
        <v>84</v>
      </c>
    </row>
    <row r="2" ht="15.75">
      <c r="A2" s="32" t="s">
        <v>85</v>
      </c>
    </row>
    <row r="3" ht="15.75">
      <c r="A3" s="2"/>
    </row>
    <row r="4" ht="15.75">
      <c r="A4" s="9" t="s">
        <v>86</v>
      </c>
    </row>
    <row r="5" spans="1:28" ht="15.7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>
      <c r="A6" s="35" t="s">
        <v>1</v>
      </c>
      <c r="B6" s="42">
        <v>2004</v>
      </c>
      <c r="C6" s="45" t="s">
        <v>2</v>
      </c>
      <c r="D6" s="48" t="s">
        <v>65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5.75">
      <c r="A7" s="36"/>
      <c r="B7" s="43"/>
      <c r="C7" s="46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>
      <c r="A8" s="36"/>
      <c r="B8" s="43"/>
      <c r="C8" s="46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61" ht="16.5">
      <c r="A9" s="36"/>
      <c r="B9" s="43"/>
      <c r="C9" s="46"/>
      <c r="D9" s="54" t="s">
        <v>3</v>
      </c>
      <c r="E9" s="54" t="s">
        <v>4</v>
      </c>
      <c r="F9" s="54" t="s">
        <v>5</v>
      </c>
      <c r="G9" s="54" t="s">
        <v>6</v>
      </c>
      <c r="H9" s="54" t="s">
        <v>7</v>
      </c>
      <c r="I9" s="54" t="s">
        <v>8</v>
      </c>
      <c r="J9" s="54" t="s">
        <v>9</v>
      </c>
      <c r="K9" s="54" t="s">
        <v>10</v>
      </c>
      <c r="L9" s="54" t="s">
        <v>11</v>
      </c>
      <c r="M9" s="54" t="s">
        <v>12</v>
      </c>
      <c r="N9" s="54" t="s">
        <v>13</v>
      </c>
      <c r="O9" s="54" t="s">
        <v>14</v>
      </c>
      <c r="P9" s="54" t="s">
        <v>15</v>
      </c>
      <c r="Q9" s="54" t="s">
        <v>16</v>
      </c>
      <c r="R9" s="54" t="s">
        <v>17</v>
      </c>
      <c r="S9" s="54" t="s">
        <v>18</v>
      </c>
      <c r="T9" s="54" t="s">
        <v>19</v>
      </c>
      <c r="U9" s="54" t="s">
        <v>20</v>
      </c>
      <c r="V9" s="54" t="s">
        <v>21</v>
      </c>
      <c r="W9" s="54" t="s">
        <v>22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28" ht="15.75">
      <c r="A10" s="36"/>
      <c r="B10" s="44"/>
      <c r="C10" s="4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5.75">
      <c r="A11" s="37"/>
      <c r="B11" s="38" t="s">
        <v>79</v>
      </c>
      <c r="C11" s="39"/>
      <c r="D11" s="40" t="s">
        <v>80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75" ht="16.5">
      <c r="A12" s="19" t="s">
        <v>48</v>
      </c>
      <c r="B12" s="14">
        <v>70.9812164306641</v>
      </c>
      <c r="C12" s="27">
        <v>69.8042297363281</v>
      </c>
      <c r="D12" s="14">
        <v>71.0937957763672</v>
      </c>
      <c r="E12" s="14">
        <v>73.4368591308594</v>
      </c>
      <c r="F12" s="14">
        <v>74.6635055541992</v>
      </c>
      <c r="G12" s="14">
        <v>75.5197143554688</v>
      </c>
      <c r="H12" s="14">
        <v>76.1330490112305</v>
      </c>
      <c r="I12" s="14">
        <v>76.8493194580078</v>
      </c>
      <c r="J12" s="14">
        <v>77.5854949951172</v>
      </c>
      <c r="K12" s="14">
        <v>77.616455078125</v>
      </c>
      <c r="L12" s="14">
        <v>78.6137237548828</v>
      </c>
      <c r="M12" s="14">
        <v>79.1236877441406</v>
      </c>
      <c r="N12" s="14">
        <v>79.4730758666992</v>
      </c>
      <c r="O12" s="14">
        <v>79.894889831543</v>
      </c>
      <c r="P12" s="14">
        <v>80.5391998291016</v>
      </c>
      <c r="Q12" s="14">
        <v>81.6057586669922</v>
      </c>
      <c r="R12" s="14">
        <v>82.089241027832</v>
      </c>
      <c r="S12" s="14">
        <v>82.9117736816406</v>
      </c>
      <c r="T12" s="14">
        <v>83.7800750732422</v>
      </c>
      <c r="U12" s="14">
        <v>84.2205963134766</v>
      </c>
      <c r="V12" s="14">
        <v>84.6469192504883</v>
      </c>
      <c r="W12" s="14">
        <v>85.0552825927734</v>
      </c>
      <c r="X12" s="14">
        <v>85.8942642211914</v>
      </c>
      <c r="Y12" s="14">
        <v>86.5119934082031</v>
      </c>
      <c r="Z12" s="14">
        <v>87.1968307495117</v>
      </c>
      <c r="AA12" s="14">
        <v>87.8318099975586</v>
      </c>
      <c r="AB12" s="14">
        <v>88.627197265625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28" ht="15.75">
      <c r="A13" s="20" t="s">
        <v>23</v>
      </c>
      <c r="B13" s="14">
        <v>11.575756072998</v>
      </c>
      <c r="C13" s="27">
        <v>10.9618282318115</v>
      </c>
      <c r="D13" s="14">
        <v>10.794584274292</v>
      </c>
      <c r="E13" s="14">
        <v>11.6032781600952</v>
      </c>
      <c r="F13" s="14">
        <v>11.9378204345703</v>
      </c>
      <c r="G13" s="14">
        <v>12.0312471389771</v>
      </c>
      <c r="H13" s="14">
        <v>11.9935884475708</v>
      </c>
      <c r="I13" s="14">
        <v>12.09592628479</v>
      </c>
      <c r="J13" s="14">
        <v>12.2039642333984</v>
      </c>
      <c r="K13" s="14">
        <v>12.0597553253174</v>
      </c>
      <c r="L13" s="14">
        <v>12.3114051818848</v>
      </c>
      <c r="M13" s="14">
        <v>12.5172672271729</v>
      </c>
      <c r="N13" s="14">
        <v>12.5726299285889</v>
      </c>
      <c r="O13" s="14">
        <v>12.5741157531738</v>
      </c>
      <c r="P13" s="14">
        <v>12.5543489456177</v>
      </c>
      <c r="Q13" s="14">
        <v>12.5640935897827</v>
      </c>
      <c r="R13" s="14">
        <v>12.4773759841919</v>
      </c>
      <c r="S13" s="14">
        <v>12.4269285202026</v>
      </c>
      <c r="T13" s="14">
        <v>12.3314037322998</v>
      </c>
      <c r="U13" s="14">
        <v>12.2224340438843</v>
      </c>
      <c r="V13" s="14">
        <v>11.9601182937622</v>
      </c>
      <c r="W13" s="14">
        <v>11.8169441223145</v>
      </c>
      <c r="X13" s="14">
        <v>11.650824546814</v>
      </c>
      <c r="Y13" s="14">
        <v>11.5550003051758</v>
      </c>
      <c r="Z13" s="14">
        <v>11.4319200515747</v>
      </c>
      <c r="AA13" s="14">
        <v>11.3819198608398</v>
      </c>
      <c r="AB13" s="14">
        <v>11.4013566970825</v>
      </c>
    </row>
    <row r="14" spans="1:28" ht="15.75">
      <c r="A14" s="20" t="s">
        <v>24</v>
      </c>
      <c r="B14" s="14">
        <v>2.45887660980225</v>
      </c>
      <c r="C14" s="27">
        <v>2.33407759666443</v>
      </c>
      <c r="D14" s="14">
        <v>2.3555736541748</v>
      </c>
      <c r="E14" s="14">
        <v>2.41249942779541</v>
      </c>
      <c r="F14" s="14">
        <v>2.44499135017395</v>
      </c>
      <c r="G14" s="14">
        <v>2.44225311279297</v>
      </c>
      <c r="H14" s="14">
        <v>2.42775654792786</v>
      </c>
      <c r="I14" s="14">
        <v>2.40589499473572</v>
      </c>
      <c r="J14" s="14">
        <v>2.43023228645325</v>
      </c>
      <c r="K14" s="14">
        <v>2.40866041183472</v>
      </c>
      <c r="L14" s="14">
        <v>2.4545590877533</v>
      </c>
      <c r="M14" s="14">
        <v>2.44960403442383</v>
      </c>
      <c r="N14" s="14">
        <v>2.45014667510986</v>
      </c>
      <c r="O14" s="14">
        <v>2.46506071090698</v>
      </c>
      <c r="P14" s="14">
        <v>2.41924166679382</v>
      </c>
      <c r="Q14" s="14">
        <v>2.38494849205017</v>
      </c>
      <c r="R14" s="14">
        <v>2.37625503540039</v>
      </c>
      <c r="S14" s="14">
        <v>2.36460471153259</v>
      </c>
      <c r="T14" s="14">
        <v>2.3713743686676</v>
      </c>
      <c r="U14" s="14">
        <v>2.36054682731628</v>
      </c>
      <c r="V14" s="14">
        <v>2.35117721557617</v>
      </c>
      <c r="W14" s="14">
        <v>2.31516528129578</v>
      </c>
      <c r="X14" s="14">
        <v>2.29944372177124</v>
      </c>
      <c r="Y14" s="14">
        <v>2.29842925071716</v>
      </c>
      <c r="Z14" s="14">
        <v>2.30875253677368</v>
      </c>
      <c r="AA14" s="14">
        <v>2.31607532501221</v>
      </c>
      <c r="AB14" s="14">
        <v>2.312668800354</v>
      </c>
    </row>
    <row r="15" spans="1:28" ht="15.75">
      <c r="A15" s="20" t="s">
        <v>59</v>
      </c>
      <c r="B15" s="14">
        <v>19.3233394622803</v>
      </c>
      <c r="C15" s="27">
        <v>18.7738246917725</v>
      </c>
      <c r="D15" s="14">
        <v>19.1316299438477</v>
      </c>
      <c r="E15" s="14">
        <v>19.6987133026123</v>
      </c>
      <c r="F15" s="14">
        <v>19.9899082183838</v>
      </c>
      <c r="G15" s="14">
        <v>19.9906520843506</v>
      </c>
      <c r="H15" s="14">
        <v>19.9274196624756</v>
      </c>
      <c r="I15" s="14">
        <v>19.7970447540283</v>
      </c>
      <c r="J15" s="14">
        <v>20.0333423614502</v>
      </c>
      <c r="K15" s="14">
        <v>19.8766498565674</v>
      </c>
      <c r="L15" s="14">
        <v>20.2490062713623</v>
      </c>
      <c r="M15" s="14">
        <v>20.1858291625977</v>
      </c>
      <c r="N15" s="14">
        <v>20.1936073303223</v>
      </c>
      <c r="O15" s="14">
        <v>20.3344860076904</v>
      </c>
      <c r="P15" s="14">
        <v>20.7629852294922</v>
      </c>
      <c r="Q15" s="14">
        <v>21.2951812744141</v>
      </c>
      <c r="R15" s="14">
        <v>21.414945602417</v>
      </c>
      <c r="S15" s="14">
        <v>21.5307102203369</v>
      </c>
      <c r="T15" s="14">
        <v>21.6076908111572</v>
      </c>
      <c r="U15" s="14">
        <v>21.5392436981201</v>
      </c>
      <c r="V15" s="14">
        <v>21.4890899658203</v>
      </c>
      <c r="W15" s="14">
        <v>21.2092418670654</v>
      </c>
      <c r="X15" s="14">
        <v>21.0840034484863</v>
      </c>
      <c r="Y15" s="14">
        <v>21.0720481872559</v>
      </c>
      <c r="Z15" s="14">
        <v>21.1436176300049</v>
      </c>
      <c r="AA15" s="14">
        <v>21.1862640380859</v>
      </c>
      <c r="AB15" s="14">
        <v>21.1499214172363</v>
      </c>
    </row>
    <row r="16" spans="1:28" ht="15.75">
      <c r="A16" s="20" t="s">
        <v>25</v>
      </c>
      <c r="B16" s="14">
        <v>22.84889793396</v>
      </c>
      <c r="C16" s="27">
        <v>23.2012977600098</v>
      </c>
      <c r="D16" s="14">
        <v>23.7652893066406</v>
      </c>
      <c r="E16" s="14">
        <v>23.5720500946045</v>
      </c>
      <c r="F16" s="14">
        <v>23.5945014953613</v>
      </c>
      <c r="G16" s="14">
        <v>23.8960075378418</v>
      </c>
      <c r="H16" s="14">
        <v>24.4666881561279</v>
      </c>
      <c r="I16" s="14">
        <v>24.8758010864258</v>
      </c>
      <c r="J16" s="14">
        <v>25.0861206054688</v>
      </c>
      <c r="K16" s="14">
        <v>25.2923889160156</v>
      </c>
      <c r="L16" s="14">
        <v>25.6709518432617</v>
      </c>
      <c r="M16" s="14">
        <v>25.7439460754395</v>
      </c>
      <c r="N16" s="14">
        <v>25.8056888580322</v>
      </c>
      <c r="O16" s="14">
        <v>25.8885269165039</v>
      </c>
      <c r="P16" s="14">
        <v>25.7966136932373</v>
      </c>
      <c r="Q16" s="14">
        <v>26.0926380157471</v>
      </c>
      <c r="R16" s="14">
        <v>26.6093101501465</v>
      </c>
      <c r="S16" s="14">
        <v>27.2159252166748</v>
      </c>
      <c r="T16" s="14">
        <v>27.9209632873535</v>
      </c>
      <c r="U16" s="14">
        <v>28.5208129882813</v>
      </c>
      <c r="V16" s="14">
        <v>29.1564064025879</v>
      </c>
      <c r="W16" s="14">
        <v>30.0928211212158</v>
      </c>
      <c r="X16" s="14">
        <v>30.9819869995117</v>
      </c>
      <c r="Y16" s="14">
        <v>31.557710647583</v>
      </c>
      <c r="Z16" s="14">
        <v>32.2791900634766</v>
      </c>
      <c r="AA16" s="14">
        <v>32.8407363891602</v>
      </c>
      <c r="AB16" s="14">
        <v>33.5200843811035</v>
      </c>
    </row>
    <row r="17" spans="1:28" ht="15.75">
      <c r="A17" s="20" t="s">
        <v>26</v>
      </c>
      <c r="B17" s="14">
        <v>8.2219820022583</v>
      </c>
      <c r="C17" s="27">
        <v>8.13322639465332</v>
      </c>
      <c r="D17" s="14">
        <v>8.20377540588379</v>
      </c>
      <c r="E17" s="14">
        <v>8.28124618530273</v>
      </c>
      <c r="F17" s="14">
        <v>8.25408267974854</v>
      </c>
      <c r="G17" s="14">
        <v>8.20725917816162</v>
      </c>
      <c r="H17" s="14">
        <v>8.22543144226074</v>
      </c>
      <c r="I17" s="14">
        <v>8.25153541564941</v>
      </c>
      <c r="J17" s="14">
        <v>8.38024997711182</v>
      </c>
      <c r="K17" s="14">
        <v>8.39851665496826</v>
      </c>
      <c r="L17" s="14">
        <v>8.42512702941895</v>
      </c>
      <c r="M17" s="14">
        <v>8.46640110015869</v>
      </c>
      <c r="N17" s="14">
        <v>8.61091613769531</v>
      </c>
      <c r="O17" s="14">
        <v>8.82028579711914</v>
      </c>
      <c r="P17" s="14">
        <v>9.03199577331543</v>
      </c>
      <c r="Q17" s="14">
        <v>9.18271541595459</v>
      </c>
      <c r="R17" s="14">
        <v>9.22506332397461</v>
      </c>
      <c r="S17" s="14">
        <v>9.23342990875244</v>
      </c>
      <c r="T17" s="14">
        <v>9.23342990875244</v>
      </c>
      <c r="U17" s="14">
        <v>9.23343086242676</v>
      </c>
      <c r="V17" s="14">
        <v>9.23343372344971</v>
      </c>
      <c r="W17" s="14">
        <v>9.23343658447266</v>
      </c>
      <c r="X17" s="14">
        <v>9.23343658447266</v>
      </c>
      <c r="Y17" s="14">
        <v>9.2939567565918</v>
      </c>
      <c r="Z17" s="14">
        <v>9.37328910827637</v>
      </c>
      <c r="AA17" s="14">
        <v>9.44065475463867</v>
      </c>
      <c r="AB17" s="14">
        <v>9.3342924118042</v>
      </c>
    </row>
    <row r="18" spans="1:28" ht="15.75">
      <c r="A18" s="20" t="s">
        <v>27</v>
      </c>
      <c r="B18" s="15">
        <f>2.71+2.81+0.74</f>
        <v>6.26</v>
      </c>
      <c r="C18" s="28">
        <f>2.71+2.71+0.76</f>
        <v>6.18</v>
      </c>
      <c r="D18" s="15">
        <f>2.84+3.02+0.94</f>
        <v>6.799999999999999</v>
      </c>
      <c r="E18" s="15">
        <f>2.82+3.35+1.14</f>
        <v>7.31</v>
      </c>
      <c r="F18" s="15">
        <f>2.89+3.63+1.16</f>
        <v>7.68</v>
      </c>
      <c r="G18" s="15">
        <f>2.96+4.02+1.17</f>
        <v>8.149999999999999</v>
      </c>
      <c r="H18" s="15">
        <f>3.02+4.22+1.18</f>
        <v>8.42</v>
      </c>
      <c r="I18" s="15">
        <f>3.07+4.28+1.18</f>
        <v>8.53</v>
      </c>
      <c r="J18" s="15">
        <f>3.07+4.33+1.19</f>
        <v>8.59</v>
      </c>
      <c r="K18" s="15">
        <f>3.07+4.35+1.22</f>
        <v>8.64</v>
      </c>
      <c r="L18" s="15">
        <f>3.07+4.38+1.24</f>
        <v>8.69</v>
      </c>
      <c r="M18" s="15">
        <f>3.07+4.45+1.26</f>
        <v>8.78</v>
      </c>
      <c r="N18" s="15">
        <f>3.08+4.5+1.27</f>
        <v>8.85</v>
      </c>
      <c r="O18" s="15">
        <f>3.08+4.59+1.29</f>
        <v>8.96</v>
      </c>
      <c r="P18" s="15">
        <f>3.08+4.63+1.3</f>
        <v>9.01</v>
      </c>
      <c r="Q18" s="15">
        <f>3.08+4.67+1.32</f>
        <v>9.07</v>
      </c>
      <c r="R18" s="15">
        <f>3.08+4.69+1.33</f>
        <v>9.100000000000001</v>
      </c>
      <c r="S18" s="15">
        <f>3.08+4.73+1.33</f>
        <v>9.14</v>
      </c>
      <c r="T18" s="15">
        <f>3.08+4.81+1.35</f>
        <v>9.24</v>
      </c>
      <c r="U18" s="15">
        <f>3.08+4.88+1.35</f>
        <v>9.31</v>
      </c>
      <c r="V18" s="15">
        <f>3.08+4.98+1.36</f>
        <v>9.42</v>
      </c>
      <c r="W18" s="15">
        <f>3.09+5.04+1.37</f>
        <v>9.5</v>
      </c>
      <c r="X18" s="16">
        <f>3.09+5.1+1.39</f>
        <v>9.58</v>
      </c>
      <c r="Y18" s="16">
        <f>3.09+5.15+1.4</f>
        <v>9.64</v>
      </c>
      <c r="Z18" s="16">
        <f>3.09+5.2+1.42</f>
        <v>9.709999999999999</v>
      </c>
      <c r="AA18" s="16">
        <f>3.09+5.21+1.43</f>
        <v>9.73</v>
      </c>
      <c r="AB18" s="16">
        <f>3.09+5.26+1.44</f>
        <v>9.79</v>
      </c>
    </row>
    <row r="19" spans="1:28" ht="15.75">
      <c r="A19" s="20" t="s">
        <v>28</v>
      </c>
      <c r="B19" s="14">
        <v>0.294757425785065</v>
      </c>
      <c r="C19" s="27">
        <v>0.215727627277374</v>
      </c>
      <c r="D19" s="14">
        <v>0.0432204678654671</v>
      </c>
      <c r="E19" s="14">
        <v>0.550242900848389</v>
      </c>
      <c r="F19" s="14">
        <v>0.754887402057648</v>
      </c>
      <c r="G19" s="14">
        <v>0.808206558227539</v>
      </c>
      <c r="H19" s="14">
        <v>0.666827738285065</v>
      </c>
      <c r="I19" s="14">
        <v>0.880614876747131</v>
      </c>
      <c r="J19" s="14">
        <v>0.86022537946701</v>
      </c>
      <c r="K19" s="14">
        <v>0.939255475997925</v>
      </c>
      <c r="L19" s="14">
        <v>0.812484860420227</v>
      </c>
      <c r="M19" s="14">
        <v>0.977697432041168</v>
      </c>
      <c r="N19" s="14">
        <v>0.983924806118011</v>
      </c>
      <c r="O19" s="14">
        <v>0.852016150951385</v>
      </c>
      <c r="P19" s="14">
        <v>0.957888245582581</v>
      </c>
      <c r="Q19" s="14">
        <v>1.01352274417877</v>
      </c>
      <c r="R19" s="14">
        <v>0.886877357959747</v>
      </c>
      <c r="S19" s="14">
        <v>0.993300259113312</v>
      </c>
      <c r="T19" s="14">
        <v>1.07171666622162</v>
      </c>
      <c r="U19" s="14">
        <v>1.028036236763</v>
      </c>
      <c r="V19" s="14">
        <v>1.0335830450058</v>
      </c>
      <c r="W19" s="14">
        <v>0.885126233100891</v>
      </c>
      <c r="X19" s="14">
        <v>1.07489883899689</v>
      </c>
      <c r="Y19" s="14">
        <v>1.09171414375305</v>
      </c>
      <c r="Z19" s="14">
        <v>0.951579689979553</v>
      </c>
      <c r="AA19" s="14">
        <v>0.941261231899261</v>
      </c>
      <c r="AB19" s="14">
        <v>1.11940896511078</v>
      </c>
    </row>
    <row r="20" spans="1:28" ht="15.75">
      <c r="A20" s="21"/>
      <c r="C20" s="2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6"/>
      <c r="Y20" s="16"/>
      <c r="Z20" s="16"/>
      <c r="AA20" s="16"/>
      <c r="AB20" s="16"/>
    </row>
    <row r="21" spans="1:67" ht="16.5">
      <c r="A21" s="19" t="s">
        <v>42</v>
      </c>
      <c r="B21" s="14">
        <v>33.3044700622559</v>
      </c>
      <c r="C21" s="27">
        <v>34.524959564209</v>
      </c>
      <c r="D21" s="14">
        <v>34.3859024047852</v>
      </c>
      <c r="E21" s="14">
        <v>33.123836517334</v>
      </c>
      <c r="F21" s="14">
        <v>33.1554336547852</v>
      </c>
      <c r="G21" s="14">
        <v>33.4555625915527</v>
      </c>
      <c r="H21" s="14">
        <v>34.1828880310059</v>
      </c>
      <c r="I21" s="14">
        <v>34.7668609619141</v>
      </c>
      <c r="J21" s="14">
        <v>35.2786750793457</v>
      </c>
      <c r="K21" s="14">
        <v>36.3366088867188</v>
      </c>
      <c r="L21" s="14">
        <v>36.4227104187012</v>
      </c>
      <c r="M21" s="14">
        <v>36.9679489135742</v>
      </c>
      <c r="N21" s="14">
        <v>37.7528533935547</v>
      </c>
      <c r="O21" s="14">
        <v>38.2466697692871</v>
      </c>
      <c r="P21" s="14">
        <v>38.717472076416</v>
      </c>
      <c r="Q21" s="14">
        <v>38.8833694458008</v>
      </c>
      <c r="R21" s="14">
        <v>39.6627426147461</v>
      </c>
      <c r="S21" s="14">
        <v>39.9999618530273</v>
      </c>
      <c r="T21" s="14">
        <v>40.3903350830078</v>
      </c>
      <c r="U21" s="14">
        <v>41.101245880127</v>
      </c>
      <c r="V21" s="14">
        <v>41.9890441894531</v>
      </c>
      <c r="W21" s="14">
        <v>42.9301452636719</v>
      </c>
      <c r="X21" s="14">
        <v>43.5452766418457</v>
      </c>
      <c r="Y21" s="14">
        <v>44.3709983825684</v>
      </c>
      <c r="Z21" s="14">
        <v>45.1169891357422</v>
      </c>
      <c r="AA21" s="14">
        <v>45.814338684082</v>
      </c>
      <c r="AB21" s="14">
        <v>46.371337890625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28" ht="15.75">
      <c r="A22" s="20" t="s">
        <v>29</v>
      </c>
      <c r="B22" s="14">
        <v>22.0205764770508</v>
      </c>
      <c r="C22" s="27">
        <v>22.088752746582</v>
      </c>
      <c r="D22" s="14">
        <v>22.0145797729492</v>
      </c>
      <c r="E22" s="14">
        <v>21.7446670532227</v>
      </c>
      <c r="F22" s="14">
        <v>21.3103160858154</v>
      </c>
      <c r="G22" s="14">
        <v>21.4835681915283</v>
      </c>
      <c r="H22" s="14">
        <v>21.8807468414307</v>
      </c>
      <c r="I22" s="14">
        <v>22.1545734405518</v>
      </c>
      <c r="J22" s="14">
        <v>22.5007495880127</v>
      </c>
      <c r="K22" s="14">
        <v>22.8863677978516</v>
      </c>
      <c r="L22" s="14">
        <v>22.7471046447754</v>
      </c>
      <c r="M22" s="14">
        <v>22.9560966491699</v>
      </c>
      <c r="N22" s="14">
        <v>23.2193031311035</v>
      </c>
      <c r="O22" s="14">
        <v>23.4605846405029</v>
      </c>
      <c r="P22" s="14">
        <v>23.8589687347412</v>
      </c>
      <c r="Q22" s="14">
        <v>24.3239269256592</v>
      </c>
      <c r="R22" s="14">
        <v>24.7180004119873</v>
      </c>
      <c r="S22" s="14">
        <v>25.2016372680664</v>
      </c>
      <c r="T22" s="14">
        <v>25.716625213623</v>
      </c>
      <c r="U22" s="14">
        <v>25.7434406280518</v>
      </c>
      <c r="V22" s="14">
        <v>26.2223148345947</v>
      </c>
      <c r="W22" s="14">
        <v>26.6984596252441</v>
      </c>
      <c r="X22" s="14">
        <v>26.9112377166748</v>
      </c>
      <c r="Y22" s="14">
        <v>27.4137516021729</v>
      </c>
      <c r="Z22" s="14">
        <v>27.8115825653076</v>
      </c>
      <c r="AA22" s="14">
        <v>28.2764949798584</v>
      </c>
      <c r="AB22" s="14">
        <v>28.6283340454102</v>
      </c>
    </row>
    <row r="23" spans="1:28" ht="15.75">
      <c r="A23" s="20" t="s">
        <v>60</v>
      </c>
      <c r="B23" s="14">
        <v>6.11078977584839</v>
      </c>
      <c r="C23" s="27">
        <v>7.16309642791748</v>
      </c>
      <c r="D23" s="14">
        <v>7.34668445587158</v>
      </c>
      <c r="E23" s="14">
        <v>6.06182909011841</v>
      </c>
      <c r="F23" s="14">
        <v>6.10996341705322</v>
      </c>
      <c r="G23" s="14">
        <v>5.95414304733276</v>
      </c>
      <c r="H23" s="14">
        <v>6.02178764343262</v>
      </c>
      <c r="I23" s="14">
        <v>6.06994962692261</v>
      </c>
      <c r="J23" s="14">
        <v>6.06200742721558</v>
      </c>
      <c r="K23" s="14">
        <v>6.32064390182495</v>
      </c>
      <c r="L23" s="14">
        <v>6.57991600036621</v>
      </c>
      <c r="M23" s="14">
        <v>6.56324672698975</v>
      </c>
      <c r="N23" s="14">
        <v>6.7193169593811</v>
      </c>
      <c r="O23" s="14">
        <v>6.87238597869873</v>
      </c>
      <c r="P23" s="14">
        <v>6.91786623001099</v>
      </c>
      <c r="Q23" s="14">
        <v>6.91972684860229</v>
      </c>
      <c r="R23" s="14">
        <v>7.04614448547363</v>
      </c>
      <c r="S23" s="14">
        <v>7.04304170608521</v>
      </c>
      <c r="T23" s="14">
        <v>6.97138786315918</v>
      </c>
      <c r="U23" s="14">
        <v>7.57057094573975</v>
      </c>
      <c r="V23" s="14">
        <v>7.76338481903076</v>
      </c>
      <c r="W23" s="14">
        <v>7.81307983398438</v>
      </c>
      <c r="X23" s="14">
        <v>8.21509170532227</v>
      </c>
      <c r="Y23" s="14">
        <v>8.41270542144775</v>
      </c>
      <c r="Z23" s="14">
        <v>8.65788269042969</v>
      </c>
      <c r="AA23" s="14">
        <v>8.80654716491699</v>
      </c>
      <c r="AB23" s="14">
        <v>9.01789093017578</v>
      </c>
    </row>
    <row r="24" spans="1:28" ht="15.75">
      <c r="A24" s="20" t="s">
        <v>30</v>
      </c>
      <c r="B24" s="14">
        <v>4.35650539398193</v>
      </c>
      <c r="C24" s="27">
        <v>4.42474889755249</v>
      </c>
      <c r="D24" s="14">
        <v>4.12240219116211</v>
      </c>
      <c r="E24" s="14">
        <v>4.38310623168945</v>
      </c>
      <c r="F24" s="14">
        <v>4.80809783935547</v>
      </c>
      <c r="G24" s="14">
        <v>5.11730432510376</v>
      </c>
      <c r="H24" s="14">
        <v>5.35815143585205</v>
      </c>
      <c r="I24" s="14">
        <v>5.62184762954712</v>
      </c>
      <c r="J24" s="14">
        <v>5.78877544403076</v>
      </c>
      <c r="K24" s="14">
        <v>6.1805534362793</v>
      </c>
      <c r="L24" s="14">
        <v>6.10610342025757</v>
      </c>
      <c r="M24" s="14">
        <v>6.42803859710693</v>
      </c>
      <c r="N24" s="14">
        <v>6.61413383483887</v>
      </c>
      <c r="O24" s="14">
        <v>6.54548645019531</v>
      </c>
      <c r="P24" s="14">
        <v>6.2594051361084</v>
      </c>
      <c r="Q24" s="14">
        <v>5.92207336425781</v>
      </c>
      <c r="R24" s="14">
        <v>6.17175149917603</v>
      </c>
      <c r="S24" s="14">
        <v>6.0661358833313</v>
      </c>
      <c r="T24" s="14">
        <v>5.95877742767334</v>
      </c>
      <c r="U24" s="14">
        <v>6.02604007720947</v>
      </c>
      <c r="V24" s="14">
        <v>6.10503435134888</v>
      </c>
      <c r="W24" s="14">
        <v>6.52980661392212</v>
      </c>
      <c r="X24" s="14">
        <v>6.52461290359497</v>
      </c>
      <c r="Y24" s="14">
        <v>6.58695793151855</v>
      </c>
      <c r="Z24" s="14">
        <v>6.61376810073853</v>
      </c>
      <c r="AA24" s="14">
        <v>6.55665683746338</v>
      </c>
      <c r="AB24" s="14">
        <v>6.46508646011353</v>
      </c>
    </row>
    <row r="25" spans="1:28" ht="15.75">
      <c r="A25" s="20" t="s">
        <v>31</v>
      </c>
      <c r="B25" s="14">
        <v>0.81659722328186</v>
      </c>
      <c r="C25" s="27">
        <v>0.848360478878021</v>
      </c>
      <c r="D25" s="14">
        <v>0.902238428592682</v>
      </c>
      <c r="E25" s="14">
        <v>0.934236288070679</v>
      </c>
      <c r="F25" s="14">
        <v>0.927054047584534</v>
      </c>
      <c r="G25" s="14">
        <v>0.900546371936798</v>
      </c>
      <c r="H25" s="14">
        <v>0.922202289104462</v>
      </c>
      <c r="I25" s="14">
        <v>0.920490920543671</v>
      </c>
      <c r="J25" s="14">
        <v>0.927143216133118</v>
      </c>
      <c r="K25" s="14">
        <v>0.949044644832611</v>
      </c>
      <c r="L25" s="14">
        <v>0.989584684371948</v>
      </c>
      <c r="M25" s="14">
        <v>1.02056694030762</v>
      </c>
      <c r="N25" s="14">
        <v>1.20010161399841</v>
      </c>
      <c r="O25" s="14">
        <v>1.36821448802948</v>
      </c>
      <c r="P25" s="14">
        <v>1.68123316764832</v>
      </c>
      <c r="Q25" s="14">
        <v>1.71764361858368</v>
      </c>
      <c r="R25" s="14">
        <v>1.72684407234192</v>
      </c>
      <c r="S25" s="14">
        <v>1.68914783000946</v>
      </c>
      <c r="T25" s="14">
        <v>1.74354493618011</v>
      </c>
      <c r="U25" s="14">
        <v>1.76119780540466</v>
      </c>
      <c r="V25" s="14">
        <v>1.89831054210663</v>
      </c>
      <c r="W25" s="14">
        <v>1.88879883289337</v>
      </c>
      <c r="X25" s="14">
        <v>1.89433670043945</v>
      </c>
      <c r="Y25" s="14">
        <v>1.95758354663849</v>
      </c>
      <c r="Z25" s="14">
        <v>2.03375101089478</v>
      </c>
      <c r="AA25" s="14">
        <v>2.17464160919189</v>
      </c>
      <c r="AB25" s="14">
        <v>2.26002669334412</v>
      </c>
    </row>
    <row r="26" spans="1:28" ht="15.75">
      <c r="A26" s="21"/>
      <c r="C26" s="2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6"/>
      <c r="Y26" s="16"/>
      <c r="Z26" s="16"/>
      <c r="AA26" s="16"/>
      <c r="AB26" s="16"/>
    </row>
    <row r="27" spans="1:29" ht="16.5">
      <c r="A27" s="19" t="s">
        <v>43</v>
      </c>
      <c r="B27" s="14">
        <v>4.18864011764526</v>
      </c>
      <c r="C27" s="27">
        <v>4.33474493026733</v>
      </c>
      <c r="D27" s="14">
        <v>4.61446857452393</v>
      </c>
      <c r="E27" s="14">
        <v>4.74102783203125</v>
      </c>
      <c r="F27" s="14">
        <v>4.66194248199463</v>
      </c>
      <c r="G27" s="14">
        <v>4.58096694946289</v>
      </c>
      <c r="H27" s="14">
        <v>4.51924228668213</v>
      </c>
      <c r="I27" s="14">
        <v>4.54117727279663</v>
      </c>
      <c r="J27" s="14">
        <v>4.53581523895264</v>
      </c>
      <c r="K27" s="14">
        <v>4.51039123535156</v>
      </c>
      <c r="L27" s="14">
        <v>4.46152925491333</v>
      </c>
      <c r="M27" s="14">
        <v>4.39318656921387</v>
      </c>
      <c r="N27" s="14">
        <v>4.35546445846558</v>
      </c>
      <c r="O27" s="14">
        <v>4.29166698455811</v>
      </c>
      <c r="P27" s="14">
        <v>4.27404356002808</v>
      </c>
      <c r="Q27" s="14">
        <v>4.2593936920166</v>
      </c>
      <c r="R27" s="14">
        <v>4.33054685592651</v>
      </c>
      <c r="S27" s="14">
        <v>4.37322092056274</v>
      </c>
      <c r="T27" s="14">
        <v>4.35808229446411</v>
      </c>
      <c r="U27" s="14">
        <v>4.35017681121826</v>
      </c>
      <c r="V27" s="14">
        <v>4.32730150222778</v>
      </c>
      <c r="W27" s="14">
        <v>4.32456827163696</v>
      </c>
      <c r="X27" s="14">
        <v>4.37916278839111</v>
      </c>
      <c r="Y27" s="14">
        <v>4.42616128921509</v>
      </c>
      <c r="Z27" s="14">
        <v>4.41943454742432</v>
      </c>
      <c r="AA27" s="14">
        <v>4.4682993888855</v>
      </c>
      <c r="AB27" s="14">
        <v>4.46967363357544</v>
      </c>
      <c r="AC27" s="5"/>
    </row>
    <row r="28" spans="1:28" ht="15.75">
      <c r="A28" s="20" t="s">
        <v>32</v>
      </c>
      <c r="B28" s="14">
        <v>2.06879329681396</v>
      </c>
      <c r="C28" s="27">
        <v>2.30989193916321</v>
      </c>
      <c r="D28" s="14">
        <v>2.73034739494324</v>
      </c>
      <c r="E28" s="14">
        <v>2.68764185905457</v>
      </c>
      <c r="F28" s="14">
        <v>2.68863463401794</v>
      </c>
      <c r="G28" s="14">
        <v>2.70064949989319</v>
      </c>
      <c r="H28" s="14">
        <v>2.71407079696655</v>
      </c>
      <c r="I28" s="14">
        <v>2.76209020614624</v>
      </c>
      <c r="J28" s="14">
        <v>2.76984977722168</v>
      </c>
      <c r="K28" s="14">
        <v>2.7497227191925</v>
      </c>
      <c r="L28" s="14">
        <v>2.75771427154541</v>
      </c>
      <c r="M28" s="14">
        <v>2.76898956298828</v>
      </c>
      <c r="N28" s="14">
        <v>2.77922344207764</v>
      </c>
      <c r="O28" s="14">
        <v>2.78289818763733</v>
      </c>
      <c r="P28" s="14">
        <v>2.7940046787262</v>
      </c>
      <c r="Q28" s="14">
        <v>2.83588743209839</v>
      </c>
      <c r="R28" s="14">
        <v>2.84363770484924</v>
      </c>
      <c r="S28" s="14">
        <v>2.85365390777588</v>
      </c>
      <c r="T28" s="14">
        <v>2.86145424842834</v>
      </c>
      <c r="U28" s="14">
        <v>2.86765217781067</v>
      </c>
      <c r="V28" s="14">
        <v>2.87656569480896</v>
      </c>
      <c r="W28" s="14">
        <v>2.85063219070435</v>
      </c>
      <c r="X28" s="14">
        <v>2.86547613143921</v>
      </c>
      <c r="Y28" s="14">
        <v>2.87319374084473</v>
      </c>
      <c r="Z28" s="14">
        <v>2.87894535064697</v>
      </c>
      <c r="AA28" s="14">
        <v>2.89065003395081</v>
      </c>
      <c r="AB28" s="14">
        <v>2.90400624275208</v>
      </c>
    </row>
    <row r="29" spans="1:28" ht="15.75">
      <c r="A29" s="20" t="s">
        <v>30</v>
      </c>
      <c r="B29" s="14">
        <v>0.869846940040588</v>
      </c>
      <c r="C29" s="27">
        <v>0.754853129386902</v>
      </c>
      <c r="D29" s="14">
        <v>0.744888186454773</v>
      </c>
      <c r="E29" s="14">
        <v>0.859914243221283</v>
      </c>
      <c r="F29" s="14">
        <v>0.828057527542114</v>
      </c>
      <c r="G29" s="14">
        <v>0.766413688659668</v>
      </c>
      <c r="H29" s="14">
        <v>0.689735531806946</v>
      </c>
      <c r="I29" s="14">
        <v>0.65961879491806</v>
      </c>
      <c r="J29" s="14">
        <v>0.657539665699005</v>
      </c>
      <c r="K29" s="14">
        <v>0.65822571516037</v>
      </c>
      <c r="L29" s="14">
        <v>0.659666061401367</v>
      </c>
      <c r="M29" s="14">
        <v>0.663453042507172</v>
      </c>
      <c r="N29" s="14">
        <v>0.667037963867188</v>
      </c>
      <c r="O29" s="14">
        <v>0.669325947761536</v>
      </c>
      <c r="P29" s="14">
        <v>0.67408150434494</v>
      </c>
      <c r="Q29" s="14">
        <v>0.655733525753021</v>
      </c>
      <c r="R29" s="14">
        <v>0.688216149806976</v>
      </c>
      <c r="S29" s="14">
        <v>0.722138106822968</v>
      </c>
      <c r="T29" s="14">
        <v>0.730247795581818</v>
      </c>
      <c r="U29" s="14">
        <v>0.762951612472534</v>
      </c>
      <c r="V29" s="14">
        <v>0.794803380966187</v>
      </c>
      <c r="W29" s="14">
        <v>0.802735209465027</v>
      </c>
      <c r="X29" s="14">
        <v>0.836795091629028</v>
      </c>
      <c r="Y29" s="14">
        <v>0.870830833911896</v>
      </c>
      <c r="Z29" s="14">
        <v>0.853653192520142</v>
      </c>
      <c r="AA29" s="14">
        <v>0.886777758598328</v>
      </c>
      <c r="AB29" s="14">
        <v>0.871557772159576</v>
      </c>
    </row>
    <row r="30" spans="1:28" ht="15.75">
      <c r="A30" s="20" t="s">
        <v>25</v>
      </c>
      <c r="B30" s="14">
        <v>1.25</v>
      </c>
      <c r="C30" s="27">
        <v>1.26999998092651</v>
      </c>
      <c r="D30" s="14">
        <v>1.13923287391663</v>
      </c>
      <c r="E30" s="14">
        <v>1.19347167015076</v>
      </c>
      <c r="F30" s="14">
        <v>1.14525008201599</v>
      </c>
      <c r="G30" s="14">
        <v>1.11390376091003</v>
      </c>
      <c r="H30" s="14">
        <v>1.11543583869934</v>
      </c>
      <c r="I30" s="14">
        <v>1.11946833133698</v>
      </c>
      <c r="J30" s="14">
        <v>1.10842561721802</v>
      </c>
      <c r="K30" s="14">
        <v>1.10244286060333</v>
      </c>
      <c r="L30" s="14">
        <v>1.04414892196655</v>
      </c>
      <c r="M30" s="14">
        <v>0.96074366569519</v>
      </c>
      <c r="N30" s="14">
        <v>0.909203112125397</v>
      </c>
      <c r="O30" s="14">
        <v>0.839442729949951</v>
      </c>
      <c r="P30" s="14">
        <v>0.805957198143005</v>
      </c>
      <c r="Q30" s="14">
        <v>0.767772674560547</v>
      </c>
      <c r="R30" s="14">
        <v>0.798692882061005</v>
      </c>
      <c r="S30" s="14">
        <v>0.797428727149963</v>
      </c>
      <c r="T30" s="14">
        <v>0.766380310058594</v>
      </c>
      <c r="U30" s="14">
        <v>0.719573020935059</v>
      </c>
      <c r="V30" s="14">
        <v>0.655932307243347</v>
      </c>
      <c r="W30" s="14">
        <v>0.671200692653656</v>
      </c>
      <c r="X30" s="14">
        <v>0.676891326904297</v>
      </c>
      <c r="Y30" s="14">
        <v>0.682136833667755</v>
      </c>
      <c r="Z30" s="14">
        <v>0.686835885047913</v>
      </c>
      <c r="AA30" s="14">
        <v>0.690871596336365</v>
      </c>
      <c r="AB30" s="14">
        <v>0.694109678268433</v>
      </c>
    </row>
    <row r="31" spans="1:28" ht="15.75">
      <c r="A31" s="21"/>
      <c r="C31" s="2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6"/>
      <c r="Y31" s="16"/>
      <c r="Z31" s="16"/>
      <c r="AA31" s="16"/>
      <c r="AB31" s="16"/>
    </row>
    <row r="32" spans="1:67" ht="16.5">
      <c r="A32" s="22" t="s">
        <v>49</v>
      </c>
      <c r="B32" s="14">
        <v>-0.577643871307373</v>
      </c>
      <c r="C32" s="27">
        <v>-0.197816371917725</v>
      </c>
      <c r="D32" s="14">
        <v>0.117884635925293</v>
      </c>
      <c r="E32" s="14">
        <v>-0.534221649169922</v>
      </c>
      <c r="F32" s="14">
        <v>-0.577569007873535</v>
      </c>
      <c r="G32" s="14">
        <v>-0.671806335449219</v>
      </c>
      <c r="H32" s="14">
        <v>-0.698307991027832</v>
      </c>
      <c r="I32" s="14">
        <v>-0.646813869476318</v>
      </c>
      <c r="J32" s="14">
        <v>-0.643568992614746</v>
      </c>
      <c r="K32" s="14">
        <v>-0.607185363769531</v>
      </c>
      <c r="L32" s="14">
        <v>-0.666962146759033</v>
      </c>
      <c r="M32" s="14">
        <v>-0.57978630065918</v>
      </c>
      <c r="N32" s="14">
        <v>-0.628627300262451</v>
      </c>
      <c r="O32" s="14">
        <v>-0.651511192321777</v>
      </c>
      <c r="P32" s="14">
        <v>-0.616012096405029</v>
      </c>
      <c r="Q32" s="14">
        <v>-0.642938613891602</v>
      </c>
      <c r="R32" s="14">
        <v>-0.743403911590576</v>
      </c>
      <c r="S32" s="14">
        <v>-0.736494541168213</v>
      </c>
      <c r="T32" s="14">
        <v>-0.729969501495361</v>
      </c>
      <c r="U32" s="14">
        <v>-0.736632347106934</v>
      </c>
      <c r="V32" s="14">
        <v>-0.718513965606689</v>
      </c>
      <c r="W32" s="14">
        <v>-0.730566501617432</v>
      </c>
      <c r="X32" s="14">
        <v>-0.684098243713379</v>
      </c>
      <c r="Y32" s="14">
        <v>-0.672876834869385</v>
      </c>
      <c r="Z32" s="14">
        <v>-0.696022987365723</v>
      </c>
      <c r="AA32" s="14">
        <v>-0.687873363494873</v>
      </c>
      <c r="AB32" s="14">
        <v>-0.634727954864502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8" ht="15.75">
      <c r="A33" s="21"/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6"/>
      <c r="Y33" s="16"/>
      <c r="Z33" s="16"/>
      <c r="AA33" s="16"/>
      <c r="AB33" s="16"/>
    </row>
    <row r="34" spans="1:35" ht="16.5">
      <c r="A34" s="19" t="s">
        <v>44</v>
      </c>
      <c r="B34" s="14">
        <v>100.674690246582</v>
      </c>
      <c r="C34" s="27">
        <v>100.192260742188</v>
      </c>
      <c r="D34" s="14">
        <v>100.747344970703</v>
      </c>
      <c r="E34" s="14">
        <v>102.353889465332</v>
      </c>
      <c r="F34" s="14">
        <v>103.734565734863</v>
      </c>
      <c r="G34" s="14">
        <v>105.066116333008</v>
      </c>
      <c r="H34" s="14">
        <v>106.495002746582</v>
      </c>
      <c r="I34" s="14">
        <v>107.721817016602</v>
      </c>
      <c r="J34" s="14">
        <v>108.971923828125</v>
      </c>
      <c r="K34" s="14">
        <v>110.049858093262</v>
      </c>
      <c r="L34" s="14">
        <v>111.24186706543</v>
      </c>
      <c r="M34" s="14">
        <v>112.27823638916</v>
      </c>
      <c r="N34" s="14">
        <v>113.499092102051</v>
      </c>
      <c r="O34" s="14">
        <v>114.501403808594</v>
      </c>
      <c r="P34" s="14">
        <v>115.598640441895</v>
      </c>
      <c r="Q34" s="14">
        <v>116.872673034668</v>
      </c>
      <c r="R34" s="14">
        <v>118.164840698242</v>
      </c>
      <c r="S34" s="14">
        <v>119.275009155273</v>
      </c>
      <c r="T34" s="14">
        <v>120.542297363281</v>
      </c>
      <c r="U34" s="14">
        <v>121.708297729492</v>
      </c>
      <c r="V34" s="14">
        <v>123.02717590332</v>
      </c>
      <c r="W34" s="14">
        <v>124.391426086426</v>
      </c>
      <c r="X34" s="14">
        <v>125.744476318359</v>
      </c>
      <c r="Y34" s="14">
        <v>127.129707336426</v>
      </c>
      <c r="Z34" s="14">
        <v>128.590408325195</v>
      </c>
      <c r="AA34" s="14">
        <v>129.86572265625</v>
      </c>
      <c r="AB34" s="14">
        <v>131.163589477539</v>
      </c>
      <c r="AC34" s="5"/>
      <c r="AD34" s="5"/>
      <c r="AE34" s="5"/>
      <c r="AF34" s="5"/>
      <c r="AG34" s="5"/>
      <c r="AH34" s="5"/>
      <c r="AI34" s="5"/>
    </row>
    <row r="35" spans="1:28" ht="15.75">
      <c r="A35" s="20" t="s">
        <v>61</v>
      </c>
      <c r="B35" s="14">
        <v>40.7881050109863</v>
      </c>
      <c r="C35" s="27">
        <v>40.6137771606445</v>
      </c>
      <c r="D35" s="14">
        <v>40.5678939819336</v>
      </c>
      <c r="E35" s="14">
        <v>40.6653213500977</v>
      </c>
      <c r="F35" s="14">
        <v>41.0174026489258</v>
      </c>
      <c r="G35" s="14">
        <v>41.3865776062012</v>
      </c>
      <c r="H35" s="14">
        <v>41.7603569030762</v>
      </c>
      <c r="I35" s="14">
        <v>42.3775901794434</v>
      </c>
      <c r="J35" s="14">
        <v>42.8391952514648</v>
      </c>
      <c r="K35" s="14">
        <v>43.3925971984863</v>
      </c>
      <c r="L35" s="14">
        <v>43.7581901550293</v>
      </c>
      <c r="M35" s="14">
        <v>44.2637557983398</v>
      </c>
      <c r="N35" s="14">
        <v>44.7724456787109</v>
      </c>
      <c r="O35" s="14">
        <v>45.0970764160156</v>
      </c>
      <c r="P35" s="14">
        <v>45.5809555053711</v>
      </c>
      <c r="Q35" s="14">
        <v>46.0932273864746</v>
      </c>
      <c r="R35" s="14">
        <v>46.5181274414063</v>
      </c>
      <c r="S35" s="14">
        <v>47.0659866333008</v>
      </c>
      <c r="T35" s="14">
        <v>47.6092338562012</v>
      </c>
      <c r="U35" s="14">
        <v>48.0919303894043</v>
      </c>
      <c r="V35" s="14">
        <v>48.6107444763184</v>
      </c>
      <c r="W35" s="14">
        <v>49.0478401184082</v>
      </c>
      <c r="X35" s="14">
        <v>49.7563819885254</v>
      </c>
      <c r="Y35" s="14">
        <v>50.3704719543457</v>
      </c>
      <c r="Z35" s="14">
        <v>50.8564414978027</v>
      </c>
      <c r="AA35" s="14">
        <v>51.4364585876465</v>
      </c>
      <c r="AB35" s="14">
        <v>52.1736068725586</v>
      </c>
    </row>
    <row r="36" spans="1:28" ht="15.75">
      <c r="A36" s="20" t="s">
        <v>30</v>
      </c>
      <c r="B36" s="14">
        <v>23.0503082275391</v>
      </c>
      <c r="C36" s="27">
        <v>22.6319541931152</v>
      </c>
      <c r="D36" s="14">
        <v>22.3675918579102</v>
      </c>
      <c r="E36" s="14">
        <v>23.3509216308594</v>
      </c>
      <c r="F36" s="14">
        <v>24.0999088287354</v>
      </c>
      <c r="G36" s="14">
        <v>24.4730453491211</v>
      </c>
      <c r="H36" s="14">
        <v>24.7326984405518</v>
      </c>
      <c r="I36" s="14">
        <v>24.8987236022949</v>
      </c>
      <c r="J36" s="14">
        <v>25.3046722412109</v>
      </c>
      <c r="K36" s="14">
        <v>25.540096282959</v>
      </c>
      <c r="L36" s="14">
        <v>25.837797164917</v>
      </c>
      <c r="M36" s="14">
        <v>26.0745906829834</v>
      </c>
      <c r="N36" s="14">
        <v>26.2845497131348</v>
      </c>
      <c r="O36" s="14">
        <v>26.3555927276611</v>
      </c>
      <c r="P36" s="14">
        <v>26.491455078125</v>
      </c>
      <c r="Q36" s="14">
        <v>26.7033557891846</v>
      </c>
      <c r="R36" s="14">
        <v>27.0414848327637</v>
      </c>
      <c r="S36" s="14">
        <v>27.016622543335</v>
      </c>
      <c r="T36" s="14">
        <v>26.9779281616211</v>
      </c>
      <c r="U36" s="14">
        <v>26.9449405670166</v>
      </c>
      <c r="V36" s="14">
        <v>26.9417152404785</v>
      </c>
      <c r="W36" s="14">
        <v>27.0809307098389</v>
      </c>
      <c r="X36" s="14">
        <v>26.916130065918</v>
      </c>
      <c r="Y36" s="14">
        <v>26.9325714111328</v>
      </c>
      <c r="Z36" s="14">
        <v>27.0494155883789</v>
      </c>
      <c r="AA36" s="14">
        <v>27.0022010803223</v>
      </c>
      <c r="AB36" s="14">
        <v>26.8875370025635</v>
      </c>
    </row>
    <row r="37" spans="1:28" ht="15.75">
      <c r="A37" s="20" t="s">
        <v>25</v>
      </c>
      <c r="B37" s="14">
        <v>22.6004123687744</v>
      </c>
      <c r="C37" s="27">
        <v>22.8704605102539</v>
      </c>
      <c r="D37" s="14">
        <v>23.1362018585205</v>
      </c>
      <c r="E37" s="14">
        <v>23.2539768218994</v>
      </c>
      <c r="F37" s="14">
        <v>23.3256568908691</v>
      </c>
      <c r="G37" s="14">
        <v>23.6644916534424</v>
      </c>
      <c r="H37" s="14">
        <v>24.236177444458</v>
      </c>
      <c r="I37" s="14">
        <v>24.5633163452148</v>
      </c>
      <c r="J37" s="14">
        <v>24.7794914245605</v>
      </c>
      <c r="K37" s="14">
        <v>25.0010452270508</v>
      </c>
      <c r="L37" s="14">
        <v>25.4556007385254</v>
      </c>
      <c r="M37" s="14">
        <v>25.63720703125</v>
      </c>
      <c r="N37" s="14">
        <v>25.9349136352539</v>
      </c>
      <c r="O37" s="14">
        <v>26.2296257019043</v>
      </c>
      <c r="P37" s="14">
        <v>26.4605827331543</v>
      </c>
      <c r="Q37" s="14">
        <v>26.8129138946533</v>
      </c>
      <c r="R37" s="14">
        <v>27.2947063446045</v>
      </c>
      <c r="S37" s="14">
        <v>27.8434658050537</v>
      </c>
      <c r="T37" s="14">
        <v>28.5274639129639</v>
      </c>
      <c r="U37" s="14">
        <v>29.1778087615967</v>
      </c>
      <c r="V37" s="14">
        <v>29.8849353790283</v>
      </c>
      <c r="W37" s="14">
        <v>30.6178874969482</v>
      </c>
      <c r="X37" s="14">
        <v>31.3730239868164</v>
      </c>
      <c r="Y37" s="14">
        <v>32.0078125</v>
      </c>
      <c r="Z37" s="14">
        <v>32.7282218933105</v>
      </c>
      <c r="AA37" s="14">
        <v>33.4021759033203</v>
      </c>
      <c r="AB37" s="14">
        <v>34.1364059448242</v>
      </c>
    </row>
    <row r="38" spans="1:28" ht="15.75">
      <c r="A38" s="20" t="s">
        <v>26</v>
      </c>
      <c r="B38" s="14">
        <v>8.2219820022583</v>
      </c>
      <c r="C38" s="27">
        <v>8.13322639465332</v>
      </c>
      <c r="D38" s="14">
        <v>8.20377540588379</v>
      </c>
      <c r="E38" s="14">
        <v>8.28124618530273</v>
      </c>
      <c r="F38" s="14">
        <v>8.25408267974854</v>
      </c>
      <c r="G38" s="14">
        <v>8.20725917816162</v>
      </c>
      <c r="H38" s="14">
        <v>8.22543144226074</v>
      </c>
      <c r="I38" s="14">
        <v>8.25153541564941</v>
      </c>
      <c r="J38" s="14">
        <v>8.38024997711182</v>
      </c>
      <c r="K38" s="14">
        <v>8.39851665496826</v>
      </c>
      <c r="L38" s="14">
        <v>8.42512702941895</v>
      </c>
      <c r="M38" s="14">
        <v>8.46640110015869</v>
      </c>
      <c r="N38" s="14">
        <v>8.61091613769531</v>
      </c>
      <c r="O38" s="14">
        <v>8.82028579711914</v>
      </c>
      <c r="P38" s="14">
        <v>9.03199577331543</v>
      </c>
      <c r="Q38" s="14">
        <v>9.18271541595459</v>
      </c>
      <c r="R38" s="14">
        <v>9.22506332397461</v>
      </c>
      <c r="S38" s="14">
        <v>9.23342990875244</v>
      </c>
      <c r="T38" s="14">
        <v>9.23342990875244</v>
      </c>
      <c r="U38" s="14">
        <v>9.23343086242676</v>
      </c>
      <c r="V38" s="14">
        <v>9.23343372344971</v>
      </c>
      <c r="W38" s="14">
        <v>9.23343658447266</v>
      </c>
      <c r="X38" s="14">
        <v>9.23343658447266</v>
      </c>
      <c r="Y38" s="14">
        <v>9.2939567565918</v>
      </c>
      <c r="Z38" s="14">
        <v>9.37328910827637</v>
      </c>
      <c r="AA38" s="14">
        <v>9.44065475463867</v>
      </c>
      <c r="AB38" s="14">
        <v>9.3342924118042</v>
      </c>
    </row>
    <row r="39" spans="1:28" ht="15.75">
      <c r="A39" s="20" t="s">
        <v>45</v>
      </c>
      <c r="B39" s="15">
        <f>2.71+2.53+0.74+0.04</f>
        <v>6.0200000000000005</v>
      </c>
      <c r="C39" s="28">
        <f>2.71+2.38+0.76+0.08</f>
        <v>5.93</v>
      </c>
      <c r="D39" s="15">
        <f>2.84+2.6+0.94+0.09</f>
        <v>6.469999999999999</v>
      </c>
      <c r="E39" s="15">
        <f>2.82+2.78+1.14+0.06</f>
        <v>6.799999999999999</v>
      </c>
      <c r="F39" s="15">
        <f>2.89+2.93+1.16+0.05</f>
        <v>7.03</v>
      </c>
      <c r="G39" s="15">
        <f>2.96+3.19+1.17+0.02</f>
        <v>7.34</v>
      </c>
      <c r="H39" s="15">
        <f>3.02+3.3+1.18+0.04</f>
        <v>7.54</v>
      </c>
      <c r="I39" s="15">
        <f>3.07+3.34+1.18+0.03</f>
        <v>7.62</v>
      </c>
      <c r="J39" s="15">
        <f>3.07+3.36+1.19+0.04</f>
        <v>7.659999999999999</v>
      </c>
      <c r="K39" s="15">
        <f>3.07+3.38+1.22+0.05</f>
        <v>7.719999999999999</v>
      </c>
      <c r="L39" s="15">
        <f>3.07+3.41+1.24+0.04</f>
        <v>7.760000000000001</v>
      </c>
      <c r="M39" s="15">
        <f>3.07+3.48+1.26+0.03</f>
        <v>7.84</v>
      </c>
      <c r="N39" s="15">
        <f>3.08+3.51+1.27+0.03</f>
        <v>7.89</v>
      </c>
      <c r="O39" s="15">
        <f>3.08+3.58+1.29+0.04</f>
        <v>7.99</v>
      </c>
      <c r="P39" s="15">
        <f>3.08+3.61+1.3+0.04</f>
        <v>8.03</v>
      </c>
      <c r="Q39" s="15">
        <f>3.08+3.63+1.32+0.05</f>
        <v>8.08</v>
      </c>
      <c r="R39" s="15">
        <f>3.08+3.64+1.33+0.04</f>
        <v>8.09</v>
      </c>
      <c r="S39" s="15">
        <f>3.08+3.66+1.33+0.04</f>
        <v>8.11</v>
      </c>
      <c r="T39" s="15">
        <f>3.08+3.72+1.35+0.04</f>
        <v>8.19</v>
      </c>
      <c r="U39" s="15">
        <f>3.08+3.78+1.35+0.04</f>
        <v>8.249999999999998</v>
      </c>
      <c r="V39" s="15">
        <f>3.08+3.86+1.36+0.05</f>
        <v>8.35</v>
      </c>
      <c r="W39" s="15">
        <f>3.09+3.91+1.37+0.04</f>
        <v>8.41</v>
      </c>
      <c r="X39" s="16">
        <f>3.09+3.95+1.39+0.04</f>
        <v>8.469999999999999</v>
      </c>
      <c r="Y39" s="16">
        <f>3.09+3.99+1.4+0.04</f>
        <v>8.52</v>
      </c>
      <c r="Z39" s="16">
        <f>3.09+4.03+1.42+0.05</f>
        <v>8.59</v>
      </c>
      <c r="AA39" s="16">
        <f>3.09+4.03+1.43+0.05</f>
        <v>8.600000000000001</v>
      </c>
      <c r="AB39" s="16">
        <f>3.09+4.06+1.44+0.04</f>
        <v>8.629999999999999</v>
      </c>
    </row>
    <row r="40" spans="1:47" ht="15.75">
      <c r="A40" s="23"/>
      <c r="B40" s="15"/>
      <c r="C40" s="2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7"/>
      <c r="Y40" s="17"/>
      <c r="Z40" s="17"/>
      <c r="AA40" s="17"/>
      <c r="AB40" s="1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75" ht="16.5">
      <c r="A41" s="19" t="s">
        <v>46</v>
      </c>
      <c r="B41" s="18">
        <f>SUM(B22:B23)-B28</f>
        <v>26.062572956085226</v>
      </c>
      <c r="C41" s="30">
        <f aca="true" t="shared" si="0" ref="C41:AB41">SUM(C22:C23)-C28</f>
        <v>26.941957235336268</v>
      </c>
      <c r="D41" s="18">
        <f t="shared" si="0"/>
        <v>26.63091683387754</v>
      </c>
      <c r="E41" s="18">
        <f t="shared" si="0"/>
        <v>25.118854284286538</v>
      </c>
      <c r="F41" s="18">
        <f t="shared" si="0"/>
        <v>24.73164486885068</v>
      </c>
      <c r="G41" s="18">
        <f t="shared" si="0"/>
        <v>24.73706173896787</v>
      </c>
      <c r="H41" s="18">
        <f t="shared" si="0"/>
        <v>25.18846368789677</v>
      </c>
      <c r="I41" s="18">
        <f t="shared" si="0"/>
        <v>25.46243286132817</v>
      </c>
      <c r="J41" s="18">
        <f t="shared" si="0"/>
        <v>25.7929072380066</v>
      </c>
      <c r="K41" s="18">
        <f t="shared" si="0"/>
        <v>26.45728898048405</v>
      </c>
      <c r="L41" s="18">
        <f t="shared" si="0"/>
        <v>26.569306373596202</v>
      </c>
      <c r="M41" s="18">
        <f t="shared" si="0"/>
        <v>26.75035381317137</v>
      </c>
      <c r="N41" s="18">
        <f t="shared" si="0"/>
        <v>27.15939664840696</v>
      </c>
      <c r="O41" s="18">
        <f t="shared" si="0"/>
        <v>27.550072431564303</v>
      </c>
      <c r="P41" s="18">
        <f t="shared" si="0"/>
        <v>27.98283028602599</v>
      </c>
      <c r="Q41" s="18">
        <f t="shared" si="0"/>
        <v>28.4077663421631</v>
      </c>
      <c r="R41" s="18">
        <f t="shared" si="0"/>
        <v>28.92050719261169</v>
      </c>
      <c r="S41" s="18">
        <f t="shared" si="0"/>
        <v>29.391025066375732</v>
      </c>
      <c r="T41" s="18">
        <f t="shared" si="0"/>
        <v>29.826558828353843</v>
      </c>
      <c r="U41" s="18">
        <f t="shared" si="0"/>
        <v>30.446359395980878</v>
      </c>
      <c r="V41" s="18">
        <f t="shared" si="0"/>
        <v>31.1091339588165</v>
      </c>
      <c r="W41" s="18">
        <f t="shared" si="0"/>
        <v>31.66090726852413</v>
      </c>
      <c r="X41" s="18">
        <f t="shared" si="0"/>
        <v>32.26085329055786</v>
      </c>
      <c r="Y41" s="18">
        <f t="shared" si="0"/>
        <v>32.95326328277592</v>
      </c>
      <c r="Z41" s="18">
        <f t="shared" si="0"/>
        <v>33.59051990509032</v>
      </c>
      <c r="AA41" s="18">
        <f t="shared" si="0"/>
        <v>34.19239211082458</v>
      </c>
      <c r="AB41" s="18">
        <f t="shared" si="0"/>
        <v>34.7422187328339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28" ht="15.75">
      <c r="A42" s="21"/>
      <c r="C42" s="2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6"/>
      <c r="Y42" s="16"/>
      <c r="Z42" s="16"/>
      <c r="AA42" s="16"/>
      <c r="AB42" s="16"/>
    </row>
    <row r="43" spans="1:28" ht="15.75">
      <c r="A43" s="20" t="s">
        <v>63</v>
      </c>
      <c r="C43" s="2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6"/>
      <c r="Y43" s="16"/>
      <c r="Z43" s="16"/>
      <c r="AA43" s="16"/>
      <c r="AB43" s="16"/>
    </row>
    <row r="44" spans="1:50" ht="15.75">
      <c r="A44" s="20" t="s">
        <v>62</v>
      </c>
      <c r="B44" s="14">
        <v>42.8741264343262</v>
      </c>
      <c r="C44" s="27">
        <v>56.7616767883301</v>
      </c>
      <c r="D44" s="14">
        <v>69.1061553955078</v>
      </c>
      <c r="E44" s="14">
        <v>66.7084274291992</v>
      </c>
      <c r="F44" s="14">
        <v>64.0943984985352</v>
      </c>
      <c r="G44" s="14">
        <v>60.9074821472168</v>
      </c>
      <c r="H44" s="14">
        <v>57.4735908508301</v>
      </c>
      <c r="I44" s="14">
        <v>54.3313064575195</v>
      </c>
      <c r="J44" s="14">
        <v>51.7142486572266</v>
      </c>
      <c r="K44" s="14">
        <v>49.9900588989258</v>
      </c>
      <c r="L44" s="14">
        <v>49.6363410949707</v>
      </c>
      <c r="M44" s="14">
        <v>49.8697700500488</v>
      </c>
      <c r="N44" s="14">
        <v>49.7477607727051</v>
      </c>
      <c r="O44" s="14">
        <v>50.7972221374512</v>
      </c>
      <c r="P44" s="14">
        <v>51.2751312255859</v>
      </c>
      <c r="Q44" s="14">
        <v>51.9512329101563</v>
      </c>
      <c r="R44" s="14">
        <v>52.0428848266602</v>
      </c>
      <c r="S44" s="14">
        <v>52.731502532959</v>
      </c>
      <c r="T44" s="14">
        <v>53.4332542419434</v>
      </c>
      <c r="U44" s="14">
        <v>54.9018630981445</v>
      </c>
      <c r="V44" s="14">
        <v>55.640022277832</v>
      </c>
      <c r="W44" s="14">
        <v>56.3733291625977</v>
      </c>
      <c r="X44" s="14">
        <v>57.1114273071289</v>
      </c>
      <c r="Y44" s="14">
        <v>57.6253395080566</v>
      </c>
      <c r="Z44" s="14">
        <v>58.1178703308105</v>
      </c>
      <c r="AA44" s="14">
        <v>58.6126022338867</v>
      </c>
      <c r="AB44" s="14">
        <v>59.1213989257813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5.75">
      <c r="A45" s="20" t="s">
        <v>50</v>
      </c>
      <c r="B45" s="14">
        <v>37.0866241455078</v>
      </c>
      <c r="C45" s="27">
        <v>49.1921081542969</v>
      </c>
      <c r="D45" s="14">
        <v>61.7518272399902</v>
      </c>
      <c r="E45" s="14">
        <v>59.4893951416016</v>
      </c>
      <c r="F45" s="14">
        <v>57.2274551391602</v>
      </c>
      <c r="G45" s="14">
        <v>54.2115325927734</v>
      </c>
      <c r="H45" s="14">
        <v>51.195613861084</v>
      </c>
      <c r="I45" s="14">
        <v>48.4812889099121</v>
      </c>
      <c r="J45" s="14">
        <v>46.2193489074707</v>
      </c>
      <c r="K45" s="14">
        <v>45.0129852294922</v>
      </c>
      <c r="L45" s="14">
        <v>44.4098014831543</v>
      </c>
      <c r="M45" s="14">
        <v>44.6107521057129</v>
      </c>
      <c r="N45" s="14">
        <v>44.8130416870117</v>
      </c>
      <c r="O45" s="14">
        <v>45.2208976745605</v>
      </c>
      <c r="P45" s="14">
        <v>45.6414985656738</v>
      </c>
      <c r="Q45" s="14">
        <v>46.0493545532227</v>
      </c>
      <c r="R45" s="14">
        <v>46.4699478149414</v>
      </c>
      <c r="S45" s="14">
        <v>47.081729888916</v>
      </c>
      <c r="T45" s="14">
        <v>47.7062644958496</v>
      </c>
      <c r="U45" s="14">
        <v>48.3307876586914</v>
      </c>
      <c r="V45" s="14">
        <v>48.942569732666</v>
      </c>
      <c r="W45" s="14">
        <v>49.5671043395996</v>
      </c>
      <c r="X45" s="14">
        <v>49.9749488830566</v>
      </c>
      <c r="Y45" s="14">
        <v>50.3955535888672</v>
      </c>
      <c r="Z45" s="14">
        <v>50.803409576416</v>
      </c>
      <c r="AA45" s="14">
        <v>51.2112617492676</v>
      </c>
      <c r="AB45" s="14">
        <v>51.6318626403809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31.5">
      <c r="A46" s="33" t="s">
        <v>87</v>
      </c>
      <c r="B46" s="14">
        <v>5.79964447021484</v>
      </c>
      <c r="C46" s="27">
        <v>7.51000022888184</v>
      </c>
      <c r="D46" s="14">
        <v>6.66576766967773</v>
      </c>
      <c r="E46" s="14">
        <v>6.64814138412476</v>
      </c>
      <c r="F46" s="14">
        <v>6.59196710586548</v>
      </c>
      <c r="G46" s="14">
        <v>6.05397605895996</v>
      </c>
      <c r="H46" s="14">
        <v>5.7565336227417</v>
      </c>
      <c r="I46" s="14">
        <v>5.32976865768433</v>
      </c>
      <c r="J46" s="14">
        <v>5.17126607894897</v>
      </c>
      <c r="K46" s="14">
        <v>5.0130786895752</v>
      </c>
      <c r="L46" s="14">
        <v>5.04465913772583</v>
      </c>
      <c r="M46" s="14">
        <v>4.98522853851318</v>
      </c>
      <c r="N46" s="14">
        <v>5.08563899993896</v>
      </c>
      <c r="O46" s="14">
        <v>5.28457546234131</v>
      </c>
      <c r="P46" s="14">
        <v>5.19839525222778</v>
      </c>
      <c r="Q46" s="14">
        <v>5.13971281051636</v>
      </c>
      <c r="R46" s="14">
        <v>5.22497463226318</v>
      </c>
      <c r="S46" s="14">
        <v>5.22293663024902</v>
      </c>
      <c r="T46" s="14">
        <v>5.35205173492432</v>
      </c>
      <c r="U46" s="14">
        <v>5.47849035263062</v>
      </c>
      <c r="V46" s="14">
        <v>5.62988090515137</v>
      </c>
      <c r="W46" s="14">
        <v>5.62378644943237</v>
      </c>
      <c r="X46" s="14">
        <v>5.64952993392944</v>
      </c>
      <c r="Y46" s="14">
        <v>5.73161792755127</v>
      </c>
      <c r="Z46" s="14">
        <v>5.85756587982178</v>
      </c>
      <c r="AA46" s="14">
        <v>5.94315242767334</v>
      </c>
      <c r="AB46" s="14">
        <v>5.97749328613281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5.75">
      <c r="A47" s="20" t="s">
        <v>47</v>
      </c>
      <c r="B47" s="14">
        <v>20.6779003143311</v>
      </c>
      <c r="C47" s="27">
        <v>23.3400001525879</v>
      </c>
      <c r="D47" s="14">
        <v>24.0185127258301</v>
      </c>
      <c r="E47" s="14">
        <v>24.1097545623779</v>
      </c>
      <c r="F47" s="14">
        <v>23.925220489502</v>
      </c>
      <c r="G47" s="14">
        <v>23.7267875671387</v>
      </c>
      <c r="H47" s="14">
        <v>24.1997852325439</v>
      </c>
      <c r="I47" s="14">
        <v>23.5386791229248</v>
      </c>
      <c r="J47" s="14">
        <v>23.1182537078857</v>
      </c>
      <c r="K47" s="14">
        <v>22.9195003509521</v>
      </c>
      <c r="L47" s="14">
        <v>22.6293468475342</v>
      </c>
      <c r="M47" s="14">
        <v>22.4061679840088</v>
      </c>
      <c r="N47" s="14">
        <v>22.1092510223389</v>
      </c>
      <c r="O47" s="14">
        <v>21.9070262908936</v>
      </c>
      <c r="P47" s="14">
        <v>21.5417766571045</v>
      </c>
      <c r="Q47" s="14">
        <v>21.5148468017578</v>
      </c>
      <c r="R47" s="14">
        <v>21.5755310058594</v>
      </c>
      <c r="S47" s="14">
        <v>21.6296482086182</v>
      </c>
      <c r="T47" s="14">
        <v>21.4794864654541</v>
      </c>
      <c r="U47" s="14">
        <v>21.4346561431885</v>
      </c>
      <c r="V47" s="14">
        <v>21.4820423126221</v>
      </c>
      <c r="W47" s="14">
        <v>21.552698135376</v>
      </c>
      <c r="X47" s="14">
        <v>21.7548847198486</v>
      </c>
      <c r="Y47" s="14">
        <v>21.9690742492676</v>
      </c>
      <c r="Z47" s="14">
        <v>22.2445697784424</v>
      </c>
      <c r="AA47" s="14">
        <v>22.361478805542</v>
      </c>
      <c r="AB47" s="14">
        <v>22.6006927490234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ht="31.5">
      <c r="A48" s="34" t="s">
        <v>88</v>
      </c>
      <c r="B48" s="24">
        <v>7.85083866119385</v>
      </c>
      <c r="C48" s="31">
        <v>8.09806537628174</v>
      </c>
      <c r="D48" s="24">
        <v>8.32001209259033</v>
      </c>
      <c r="E48" s="24">
        <v>8.29758262634277</v>
      </c>
      <c r="F48" s="24">
        <v>8.29045391082764</v>
      </c>
      <c r="G48" s="24">
        <v>8.19643497467041</v>
      </c>
      <c r="H48" s="24">
        <v>8.07348251342773</v>
      </c>
      <c r="I48" s="24">
        <v>7.87938022613525</v>
      </c>
      <c r="J48" s="24">
        <v>7.7801833152771</v>
      </c>
      <c r="K48" s="24">
        <v>7.73276853561401</v>
      </c>
      <c r="L48" s="24">
        <v>7.69267129898071</v>
      </c>
      <c r="M48" s="24">
        <v>7.69257307052612</v>
      </c>
      <c r="N48" s="24">
        <v>7.74143362045288</v>
      </c>
      <c r="O48" s="24">
        <v>7.82988786697388</v>
      </c>
      <c r="P48" s="24">
        <v>7.89401721954346</v>
      </c>
      <c r="Q48" s="24">
        <v>7.87829923629761</v>
      </c>
      <c r="R48" s="24">
        <v>7.90020322799683</v>
      </c>
      <c r="S48" s="24">
        <v>7.92047834396362</v>
      </c>
      <c r="T48" s="24">
        <v>7.92626094818115</v>
      </c>
      <c r="U48" s="24">
        <v>7.95156574249268</v>
      </c>
      <c r="V48" s="24">
        <v>7.99400663375854</v>
      </c>
      <c r="W48" s="24">
        <v>8.0082836151123</v>
      </c>
      <c r="X48" s="24">
        <v>7.99561309814453</v>
      </c>
      <c r="Y48" s="24">
        <v>7.99422407150269</v>
      </c>
      <c r="Z48" s="24">
        <v>8.01151657104492</v>
      </c>
      <c r="AA48" s="24">
        <v>8.0485782623291</v>
      </c>
      <c r="AB48" s="24">
        <v>8.05096340179443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50" ht="15.75">
      <c r="A50" s="1" t="s">
        <v>40</v>
      </c>
    </row>
    <row r="51" ht="15.75">
      <c r="A51" s="1" t="s">
        <v>76</v>
      </c>
    </row>
  </sheetData>
  <mergeCells count="31">
    <mergeCell ref="AB9:AB10"/>
    <mergeCell ref="V9:V10"/>
    <mergeCell ref="W9:W10"/>
    <mergeCell ref="X9:X10"/>
    <mergeCell ref="Y9:Y10"/>
    <mergeCell ref="T9:T10"/>
    <mergeCell ref="U9:U10"/>
    <mergeCell ref="Z9:Z10"/>
    <mergeCell ref="AA9:AA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A6:A11"/>
    <mergeCell ref="B11:C11"/>
    <mergeCell ref="D11:AB11"/>
    <mergeCell ref="B6:B10"/>
    <mergeCell ref="C6:C10"/>
    <mergeCell ref="D6:AB8"/>
    <mergeCell ref="D9:D10"/>
    <mergeCell ref="E9:E10"/>
    <mergeCell ref="F9:F10"/>
    <mergeCell ref="G9:G10"/>
  </mergeCells>
  <hyperlinks>
    <hyperlink ref="A4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8" t="s">
        <v>84</v>
      </c>
    </row>
    <row r="2" ht="15.75">
      <c r="A2" s="32" t="s">
        <v>85</v>
      </c>
    </row>
    <row r="3" ht="15.75">
      <c r="A3" s="10" t="s">
        <v>81</v>
      </c>
    </row>
    <row r="5" ht="15.75">
      <c r="A5" t="s">
        <v>82</v>
      </c>
    </row>
    <row r="6" ht="16.5">
      <c r="A6" s="1" t="s">
        <v>77</v>
      </c>
    </row>
    <row r="7" ht="15.75">
      <c r="A7" s="1" t="s">
        <v>58</v>
      </c>
    </row>
    <row r="8" ht="15.75">
      <c r="A8" s="13" t="s">
        <v>83</v>
      </c>
    </row>
    <row r="9" ht="15.75">
      <c r="A9" s="1" t="s">
        <v>0</v>
      </c>
    </row>
    <row r="11" ht="15.75">
      <c r="A11" s="4" t="s">
        <v>33</v>
      </c>
    </row>
    <row r="12" ht="15.75">
      <c r="A12" s="1" t="s">
        <v>64</v>
      </c>
    </row>
    <row r="13" ht="15.75">
      <c r="A13" s="1"/>
    </row>
    <row r="14" ht="15.75">
      <c r="A14" s="1" t="s">
        <v>34</v>
      </c>
    </row>
    <row r="15" ht="15.75">
      <c r="A15" s="1" t="s">
        <v>35</v>
      </c>
    </row>
    <row r="16" ht="15.75">
      <c r="A16" s="1" t="s">
        <v>36</v>
      </c>
    </row>
    <row r="17" ht="15.75">
      <c r="A17" s="1" t="s">
        <v>78</v>
      </c>
    </row>
    <row r="18" ht="15.75">
      <c r="A18" s="1" t="s">
        <v>67</v>
      </c>
    </row>
    <row r="19" ht="15.75">
      <c r="A19" s="1" t="s">
        <v>66</v>
      </c>
    </row>
    <row r="20" ht="15.75">
      <c r="A20" s="1" t="s">
        <v>68</v>
      </c>
    </row>
    <row r="21" ht="15.75">
      <c r="A21" s="1" t="s">
        <v>37</v>
      </c>
    </row>
    <row r="22" ht="15.75">
      <c r="A22" s="1" t="s">
        <v>38</v>
      </c>
    </row>
    <row r="23" ht="15.75">
      <c r="A23" s="1" t="s">
        <v>69</v>
      </c>
    </row>
    <row r="24" ht="15.75">
      <c r="A24" s="1" t="s">
        <v>74</v>
      </c>
    </row>
    <row r="25" ht="15.75">
      <c r="A25" s="1" t="s">
        <v>39</v>
      </c>
    </row>
    <row r="26" ht="15.75">
      <c r="A26" s="1" t="s">
        <v>75</v>
      </c>
    </row>
    <row r="27" ht="15.75">
      <c r="A27" s="1" t="s">
        <v>70</v>
      </c>
    </row>
    <row r="28" ht="15.75">
      <c r="A28" s="1" t="s">
        <v>71</v>
      </c>
    </row>
    <row r="29" ht="15.75">
      <c r="A29" s="1" t="s">
        <v>72</v>
      </c>
    </row>
    <row r="30" ht="15.75">
      <c r="A30" s="1" t="s">
        <v>73</v>
      </c>
    </row>
    <row r="31" ht="15.75">
      <c r="A31" s="1" t="s">
        <v>51</v>
      </c>
    </row>
    <row r="32" ht="15.75">
      <c r="A32" s="1" t="s">
        <v>52</v>
      </c>
    </row>
    <row r="34" ht="15.75">
      <c r="A34" s="1" t="s">
        <v>40</v>
      </c>
    </row>
    <row r="35" ht="15.75">
      <c r="A35" s="1" t="s">
        <v>76</v>
      </c>
    </row>
    <row r="37" ht="15.75">
      <c r="A37" s="4" t="s">
        <v>89</v>
      </c>
    </row>
    <row r="38" ht="15.75">
      <c r="A38" s="10" t="s">
        <v>41</v>
      </c>
    </row>
  </sheetData>
  <hyperlinks>
    <hyperlink ref="A38" r:id="rId1" display="http://www.eia.doe.gov/oiaf/aeo/index.html"/>
    <hyperlink ref="A3" location="Data!A1" display="[Back to data]"/>
    <hyperlink ref="A8" r:id="rId2" display="http://www.eia.doe.gov/oiaf/aeo/index.html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Supply and Disposition by Type of Fuel--Estimates and Projections</dc:title>
  <dc:subject/>
  <dc:creator>US Census Bureau</dc:creator>
  <cp:keywords/>
  <dc:description/>
  <cp:lastModifiedBy>mulli320</cp:lastModifiedBy>
  <cp:lastPrinted>2007-06-19T12:41:21Z</cp:lastPrinted>
  <dcterms:created xsi:type="dcterms:W3CDTF">2005-05-26T15:12:12Z</dcterms:created>
  <dcterms:modified xsi:type="dcterms:W3CDTF">2007-11-05T19:43:59Z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