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000" activeTab="0"/>
  </bookViews>
  <sheets>
    <sheet name="Data" sheetId="1" r:id="rId1"/>
    <sheet name="Notes" sheetId="2" r:id="rId2"/>
  </sheets>
  <definedNames>
    <definedName name="CDROM">'Data'!$A$1:$AS$63</definedName>
    <definedName name="_xlnm.Print_Area" localSheetId="0">'Data'!$B$1:$BD$63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<sst xmlns="http://schemas.openxmlformats.org/spreadsheetml/2006/main" count="917" uniqueCount="98">
  <si>
    <t>-</t>
  </si>
  <si>
    <t>Unit</t>
  </si>
  <si>
    <t xml:space="preserve">1980 </t>
  </si>
  <si>
    <t>1980</t>
  </si>
  <si>
    <t>Fuels: \1</t>
  </si>
  <si>
    <t>(NA)</t>
  </si>
  <si>
    <t xml:space="preserve">  Petroleum (crude)</t>
  </si>
  <si>
    <t xml:space="preserve">  Natural gas (dry, marketable)</t>
  </si>
  <si>
    <t xml:space="preserve">  Natural gas plant liquids</t>
  </si>
  <si>
    <t>Nonmetals:</t>
  </si>
  <si>
    <t>1,000 metric tons</t>
  </si>
  <si>
    <t>(D)</t>
  </si>
  <si>
    <t>(Z)</t>
  </si>
  <si>
    <t xml:space="preserve">  Barite</t>
  </si>
  <si>
    <t xml:space="preserve">  Feldspar</t>
  </si>
  <si>
    <t xml:space="preserve">  Fluorspar</t>
  </si>
  <si>
    <t xml:space="preserve">  Gypsum</t>
  </si>
  <si>
    <t xml:space="preserve">  Potash (k\\2O equivalent)</t>
  </si>
  <si>
    <t>Metals, mine basis:</t>
  </si>
  <si>
    <t xml:space="preserve">  Columbium concentrates</t>
  </si>
  <si>
    <t xml:space="preserve">  Copper </t>
  </si>
  <si>
    <t xml:space="preserve">  Gold</t>
  </si>
  <si>
    <t>Metric tons</t>
  </si>
  <si>
    <t xml:space="preserve">  Mercury</t>
  </si>
  <si>
    <t xml:space="preserve">  Silver</t>
  </si>
  <si>
    <t xml:space="preserve">  Titanium concentrates:</t>
  </si>
  <si>
    <t>Metals, smelter basis:</t>
  </si>
  <si>
    <t xml:space="preserve">  Cadmium</t>
  </si>
  <si>
    <t xml:space="preserve">  Copper</t>
  </si>
  <si>
    <t xml:space="preserve">  Iron, pig </t>
  </si>
  <si>
    <t xml:space="preserve">  Zinc</t>
  </si>
  <si>
    <t>SYMBOLS</t>
  </si>
  <si>
    <t xml:space="preserve">D Withheld to avoid disclosing company data.  </t>
  </si>
  <si>
    <t>FOOTNOTES</t>
  </si>
  <si>
    <t>\1 Source: Energy Information Administration,</t>
  </si>
  <si>
    <t>International Energy Annual.</t>
  </si>
  <si>
    <t xml:space="preserve">\2 Content of ore and concentrate. </t>
  </si>
  <si>
    <t xml:space="preserve">Source: Nonfuels, through 1994, U.S. Bureau of Mines,thereafter, U.S. Geological Survey, </t>
  </si>
  <si>
    <t xml:space="preserve">Minerals Yearbook, annual, and Mineral Commodities Summaries, annual; </t>
  </si>
  <si>
    <t>http://minerals.er.usgs.gov/minerals/pubs/mcs/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</si>
  <si>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</si>
  <si>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</si>
  <si>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</si>
  <si>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</si>
  <si>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</si>
  <si>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</si>
  <si>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</si>
  <si>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</si>
  <si>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</si>
  <si>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 xml:space="preserve">  Coal</t>
  </si>
  <si>
    <t xml:space="preserve">  Asbestos</t>
  </si>
  <si>
    <t xml:space="preserve">  Phosphate rock (gross weight)</t>
  </si>
  <si>
    <t xml:space="preserve">  Bauxite</t>
  </si>
  <si>
    <t xml:space="preserve">  (columbium content)</t>
  </si>
  <si>
    <t xml:space="preserve">  Iron ore (gross weight)</t>
  </si>
  <si>
    <t xml:space="preserve">  Lead \2</t>
  </si>
  <si>
    <t xml:space="preserve">  Molybdenum </t>
  </si>
  <si>
    <t xml:space="preserve">  Nickel  \2</t>
  </si>
  <si>
    <t xml:space="preserve">  Tungsten \2</t>
  </si>
  <si>
    <t xml:space="preserve">  Vanadium \2</t>
  </si>
  <si>
    <t xml:space="preserve">  Zinc \2</t>
  </si>
  <si>
    <t xml:space="preserve">  Aluminum</t>
  </si>
  <si>
    <t xml:space="preserve">  Raw Steel </t>
  </si>
  <si>
    <t xml:space="preserve">  Beryllium \2</t>
  </si>
  <si>
    <t xml:space="preserve">  Lead \5</t>
  </si>
  <si>
    <t xml:space="preserve">  Magnesium \6</t>
  </si>
  <si>
    <t xml:space="preserve">  Tin \7</t>
  </si>
  <si>
    <t>\5 Refinery production.</t>
  </si>
  <si>
    <t>\6 Primary production; no smelter processing necessary.</t>
  </si>
  <si>
    <t>\7 Production from primary sources only.</t>
  </si>
  <si>
    <t>Z Less than half the unit of measure or .5 percent.</t>
  </si>
  <si>
    <t>NA Not available.</t>
  </si>
  <si>
    <t>- Represents or rounds to zero.</t>
  </si>
  <si>
    <t>Millions of short tons</t>
  </si>
  <si>
    <t>Billions of barrels</t>
  </si>
  <si>
    <t>Trillion of cubic feet</t>
  </si>
  <si>
    <t>Millions of metric tons</t>
  </si>
  <si>
    <t xml:space="preserve">World production          </t>
  </si>
  <si>
    <t xml:space="preserve">Percent of U.S. World          </t>
  </si>
  <si>
    <t>Mineral</t>
  </si>
  <si>
    <t xml:space="preserve">  Mica (including scrap)</t>
  </si>
  <si>
    <t xml:space="preserve">  Sulfur, elemental basis</t>
  </si>
  <si>
    <t xml:space="preserve">  Nitrogen (nitrogen content)</t>
  </si>
  <si>
    <t xml:space="preserve">    Titanium slag (gross weight)</t>
  </si>
  <si>
    <t xml:space="preserve">    Ilmenite (gross weight) \3</t>
  </si>
  <si>
    <t xml:space="preserve">    Rutile (gross weight) \4</t>
  </si>
  <si>
    <t>\4 Beginning 2002, excludes U.S. production.</t>
  </si>
  <si>
    <t>\3 Beginning 2002, world production includes U.S. production of rutile; for U.S. share, includes primary production (no smelter processing necessary).</t>
  </si>
  <si>
    <t>http://www.eia.doe.gov/iea/wep.html</t>
  </si>
  <si>
    <t>fuels, U.S. Energy Information Administration, International Energy Annual.</t>
  </si>
  <si>
    <r>
      <t xml:space="preserve">Table 872. </t>
    </r>
    <r>
      <rPr>
        <b/>
        <sz val="12"/>
        <rFont val="Courier New"/>
        <family val="3"/>
      </rPr>
      <t>Principal Fuels, Nonmetals, and Metals -- World Production and U.S. Share: 1980 to 2006</t>
    </r>
  </si>
  <si>
    <t>[In millions of short tons (4,182 represents 4,182,000,000), except as indicated; see Appendix IV]</t>
  </si>
  <si>
    <t>HEADNOTE</t>
  </si>
  <si>
    <t>[Back to data]</t>
  </si>
  <si>
    <r>
      <t xml:space="preserve">  Tantalum concentrates (tantalum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3"/>
      </rPr>
      <t>content)</t>
    </r>
  </si>
  <si>
    <t>[See notes]</t>
  </si>
  <si>
    <t>(\2)</t>
  </si>
  <si>
    <t>For more information: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</si>
</sst>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0_);\(0\)"/>
    <numFmt numFmtId="176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b/>
      <sz val="12"/>
      <name val="Courier New"/>
      <family val="3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 quotePrefix="1">
      <alignment horizontal="right" vertical="center"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Fill="1" applyBorder="1" applyAlignment="1">
      <alignment horizontal="fill"/>
    </xf>
    <xf numFmtId="17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16" applyNumberFormat="1" applyAlignment="1">
      <alignment/>
    </xf>
    <xf numFmtId="0" fontId="0" fillId="0" borderId="2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2" xfId="0" applyFont="1" applyFill="1" applyBorder="1" applyAlignment="1">
      <alignment horizontal="fill"/>
    </xf>
    <xf numFmtId="173" fontId="1" fillId="0" borderId="4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5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right" vertical="center" wrapText="1"/>
    </xf>
    <xf numFmtId="0" fontId="4" fillId="0" borderId="0" xfId="16" applyAlignment="1">
      <alignment/>
    </xf>
    <xf numFmtId="0" fontId="0" fillId="0" borderId="2" xfId="0" applyNumberFormat="1" applyFont="1" applyBorder="1" applyAlignment="1">
      <alignment wrapText="1"/>
    </xf>
    <xf numFmtId="0" fontId="0" fillId="0" borderId="4" xfId="0" applyBorder="1" applyAlignment="1">
      <alignment horizontal="fill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Font="1" applyBorder="1" applyAlignment="1">
      <alignment horizontal="fill" vertical="center" wrapText="1"/>
    </xf>
    <xf numFmtId="0" fontId="0" fillId="0" borderId="6" xfId="0" applyBorder="1" applyAlignment="1">
      <alignment horizontal="fill" vertical="center" wrapText="1"/>
    </xf>
    <xf numFmtId="0" fontId="0" fillId="0" borderId="8" xfId="0" applyBorder="1" applyAlignment="1">
      <alignment horizontal="fill" vertical="center" wrapText="1"/>
    </xf>
    <xf numFmtId="0" fontId="0" fillId="0" borderId="3" xfId="0" applyBorder="1" applyAlignment="1">
      <alignment horizontal="fill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er.usgs.gov/minerals/pubs/mcs/" TargetMode="External" /><Relationship Id="rId2" Type="http://schemas.openxmlformats.org/officeDocument/2006/relationships/hyperlink" Target="http://www.eia.doe.gov/iea/wep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4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6.69921875" defaultRowHeight="15.75" customHeight="1"/>
  <cols>
    <col min="1" max="1" width="31.796875" style="10" customWidth="1"/>
    <col min="2" max="2" width="23.09765625" style="10" customWidth="1"/>
    <col min="3" max="28" width="10.69921875" style="10" customWidth="1"/>
    <col min="29" max="29" width="10.69921875" style="63" customWidth="1"/>
    <col min="30" max="56" width="10.296875" style="10" customWidth="1"/>
    <col min="57" max="16384" width="16.69921875" style="10" customWidth="1"/>
  </cols>
  <sheetData>
    <row r="1" spans="1:53" ht="15.75" customHeight="1">
      <c r="A1" s="4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46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ht="15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46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15.75" customHeight="1">
      <c r="A3" s="73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4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6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7"/>
    </row>
    <row r="5" spans="1:56" ht="15.75" customHeight="1">
      <c r="A5" s="80" t="s">
        <v>79</v>
      </c>
      <c r="B5" s="80" t="s">
        <v>1</v>
      </c>
      <c r="C5" s="82" t="s">
        <v>77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4"/>
      <c r="AD5" s="75" t="s">
        <v>78</v>
      </c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7"/>
    </row>
    <row r="6" spans="1:56" ht="15.75" customHeight="1">
      <c r="A6" s="81"/>
      <c r="B6" s="81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5"/>
      <c r="AD6" s="78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</row>
    <row r="7" spans="1:56" ht="15.75" customHeight="1">
      <c r="A7" s="81"/>
      <c r="B7" s="81"/>
      <c r="C7" s="71" t="s">
        <v>2</v>
      </c>
      <c r="D7" s="69" t="s">
        <v>40</v>
      </c>
      <c r="E7" s="69" t="s">
        <v>41</v>
      </c>
      <c r="F7" s="69" t="s">
        <v>42</v>
      </c>
      <c r="G7" s="69" t="s">
        <v>43</v>
      </c>
      <c r="H7" s="69" t="s">
        <v>44</v>
      </c>
      <c r="I7" s="69" t="s">
        <v>45</v>
      </c>
      <c r="J7" s="69" t="s">
        <v>46</v>
      </c>
      <c r="K7" s="69" t="s">
        <v>47</v>
      </c>
      <c r="L7" s="69" t="s">
        <v>48</v>
      </c>
      <c r="M7" s="69">
        <v>1990</v>
      </c>
      <c r="N7" s="69">
        <v>1991</v>
      </c>
      <c r="O7" s="69">
        <v>1992</v>
      </c>
      <c r="P7" s="69">
        <v>1993</v>
      </c>
      <c r="Q7" s="69">
        <v>1994</v>
      </c>
      <c r="R7" s="68">
        <v>1995</v>
      </c>
      <c r="S7" s="69">
        <v>1996</v>
      </c>
      <c r="T7" s="69">
        <v>1997</v>
      </c>
      <c r="U7" s="69">
        <v>1998</v>
      </c>
      <c r="V7" s="69">
        <v>1999</v>
      </c>
      <c r="W7" s="68">
        <v>2000</v>
      </c>
      <c r="X7" s="68">
        <v>2001</v>
      </c>
      <c r="Y7" s="68">
        <v>2002</v>
      </c>
      <c r="Z7" s="68">
        <v>2003</v>
      </c>
      <c r="AA7" s="70">
        <v>2004</v>
      </c>
      <c r="AB7" s="70">
        <v>2005</v>
      </c>
      <c r="AC7" s="72">
        <v>2006</v>
      </c>
      <c r="AD7" s="68" t="s">
        <v>3</v>
      </c>
      <c r="AE7" s="69" t="s">
        <v>40</v>
      </c>
      <c r="AF7" s="69" t="s">
        <v>41</v>
      </c>
      <c r="AG7" s="69" t="s">
        <v>42</v>
      </c>
      <c r="AH7" s="69" t="s">
        <v>43</v>
      </c>
      <c r="AI7" s="69" t="s">
        <v>44</v>
      </c>
      <c r="AJ7" s="69" t="s">
        <v>45</v>
      </c>
      <c r="AK7" s="69" t="s">
        <v>46</v>
      </c>
      <c r="AL7" s="69" t="s">
        <v>47</v>
      </c>
      <c r="AM7" s="69" t="s">
        <v>48</v>
      </c>
      <c r="AN7" s="68">
        <v>1990</v>
      </c>
      <c r="AO7" s="69">
        <v>1991</v>
      </c>
      <c r="AP7" s="69">
        <v>1992</v>
      </c>
      <c r="AQ7" s="69">
        <v>1993</v>
      </c>
      <c r="AR7" s="69">
        <v>1994</v>
      </c>
      <c r="AS7" s="68">
        <v>1995</v>
      </c>
      <c r="AT7" s="69">
        <v>1996</v>
      </c>
      <c r="AU7" s="69">
        <v>1997</v>
      </c>
      <c r="AV7" s="69">
        <v>1998</v>
      </c>
      <c r="AW7" s="69">
        <v>1999</v>
      </c>
      <c r="AX7" s="68">
        <v>2000</v>
      </c>
      <c r="AY7" s="68">
        <v>2001</v>
      </c>
      <c r="AZ7" s="68">
        <v>2002</v>
      </c>
      <c r="BA7" s="68">
        <v>2003</v>
      </c>
      <c r="BB7" s="68">
        <v>2004</v>
      </c>
      <c r="BC7" s="68">
        <v>2005</v>
      </c>
      <c r="BD7" s="68">
        <v>2006</v>
      </c>
    </row>
    <row r="8" spans="1:57" ht="15.75" customHeight="1">
      <c r="A8" s="34"/>
      <c r="B8" s="34"/>
      <c r="C8" s="38"/>
      <c r="D8" s="29"/>
      <c r="E8" s="29"/>
      <c r="F8" s="29"/>
      <c r="G8" s="29"/>
      <c r="H8" s="29"/>
      <c r="I8" s="29"/>
      <c r="J8" s="29"/>
      <c r="K8" s="29"/>
      <c r="L8" s="29"/>
      <c r="M8" s="2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30"/>
      <c r="AC8" s="3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29"/>
    </row>
    <row r="9" spans="1:58" ht="15.75" customHeight="1">
      <c r="A9" s="35" t="s">
        <v>4</v>
      </c>
      <c r="B9" s="36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7"/>
      <c r="BF9" s="14"/>
    </row>
    <row r="10" spans="1:60" ht="15.75" customHeight="1">
      <c r="A10" s="36" t="s">
        <v>49</v>
      </c>
      <c r="B10" s="36" t="s">
        <v>73</v>
      </c>
      <c r="C10" s="65">
        <v>4181.767234214936</v>
      </c>
      <c r="D10" s="65">
        <v>4220.052023300764</v>
      </c>
      <c r="E10" s="65">
        <v>4380.2822762321675</v>
      </c>
      <c r="F10" s="65">
        <v>4410.118353896013</v>
      </c>
      <c r="G10" s="65">
        <v>4656.71051683775</v>
      </c>
      <c r="H10" s="65">
        <v>4887.209703969876</v>
      </c>
      <c r="I10" s="65">
        <v>5007.7954839054255</v>
      </c>
      <c r="J10" s="65">
        <v>5115.862242161821</v>
      </c>
      <c r="K10" s="65">
        <v>5224.631678111415</v>
      </c>
      <c r="L10" s="65">
        <v>5310.068882354058</v>
      </c>
      <c r="M10" s="65">
        <v>5347.546588265875</v>
      </c>
      <c r="N10" s="65">
        <v>5016.446686146494</v>
      </c>
      <c r="O10" s="65">
        <v>4967.154342672446</v>
      </c>
      <c r="P10" s="65">
        <v>4861.481130579034</v>
      </c>
      <c r="Q10" s="65">
        <v>4951.942365760795</v>
      </c>
      <c r="R10" s="65">
        <v>5095.787241211188</v>
      </c>
      <c r="S10" s="65">
        <v>5106.0935960604265</v>
      </c>
      <c r="T10" s="65">
        <v>5131.751286149331</v>
      </c>
      <c r="U10" s="65">
        <v>5046.1346451437075</v>
      </c>
      <c r="V10" s="65">
        <v>4941.242651689337</v>
      </c>
      <c r="W10" s="65">
        <v>4935.014450161029</v>
      </c>
      <c r="X10" s="65">
        <v>5232.878053086647</v>
      </c>
      <c r="Y10" s="65">
        <v>5265.306049234509</v>
      </c>
      <c r="Z10" s="65">
        <v>5648.341862461967</v>
      </c>
      <c r="AA10" s="65">
        <v>6078.576970400845</v>
      </c>
      <c r="AB10" s="12" t="s">
        <v>5</v>
      </c>
      <c r="AC10" s="43" t="s">
        <v>5</v>
      </c>
      <c r="AD10" s="67">
        <v>19.84089389794894</v>
      </c>
      <c r="AE10" s="67">
        <v>19.520493952478915</v>
      </c>
      <c r="AF10" s="67">
        <v>19.13374406365718</v>
      </c>
      <c r="AG10" s="67">
        <v>17.734013857218816</v>
      </c>
      <c r="AH10" s="67">
        <v>19.239347856389735</v>
      </c>
      <c r="AI10" s="67">
        <v>18.08063145484371</v>
      </c>
      <c r="AJ10" s="67">
        <v>17.778580492374367</v>
      </c>
      <c r="AK10" s="67">
        <v>17.95907347258939</v>
      </c>
      <c r="AL10" s="67">
        <v>18.188162679128915</v>
      </c>
      <c r="AM10" s="67">
        <v>18.46923303121779</v>
      </c>
      <c r="AN10" s="67">
        <v>19.243894934142325</v>
      </c>
      <c r="AO10" s="67">
        <v>19.85437386869785</v>
      </c>
      <c r="AP10" s="67">
        <v>20.082823902818266</v>
      </c>
      <c r="AQ10" s="67">
        <v>19.447247418322522</v>
      </c>
      <c r="AR10" s="67">
        <v>20.870679733772107</v>
      </c>
      <c r="AS10" s="67">
        <v>20.27113227748368</v>
      </c>
      <c r="AT10" s="67">
        <v>20.835017859854023</v>
      </c>
      <c r="AU10" s="67">
        <v>21.23898308970083</v>
      </c>
      <c r="AV10" s="67">
        <v>22.146360443937848</v>
      </c>
      <c r="AW10" s="67">
        <v>22.270338153822575</v>
      </c>
      <c r="AX10" s="67">
        <v>21.754983118741524</v>
      </c>
      <c r="AY10" s="67">
        <v>21.55006851060656</v>
      </c>
      <c r="AZ10" s="67">
        <v>20.782895624656113</v>
      </c>
      <c r="BA10" s="67">
        <v>18.97464067576874</v>
      </c>
      <c r="BB10" s="67">
        <v>18.29538187868416</v>
      </c>
      <c r="BC10" s="6" t="s">
        <v>5</v>
      </c>
      <c r="BD10" s="6" t="s">
        <v>5</v>
      </c>
      <c r="BE10" s="6"/>
      <c r="BF10" s="6"/>
      <c r="BG10" s="7"/>
      <c r="BH10" s="4"/>
    </row>
    <row r="11" spans="1:57" ht="15.75" customHeight="1">
      <c r="A11" s="36" t="s">
        <v>6</v>
      </c>
      <c r="B11" s="36" t="s">
        <v>74</v>
      </c>
      <c r="C11" s="28">
        <v>21.738510495</v>
      </c>
      <c r="D11" s="28">
        <v>20.458201454999998</v>
      </c>
      <c r="E11" s="28">
        <v>19.510564</v>
      </c>
      <c r="F11" s="28">
        <v>19.438655715</v>
      </c>
      <c r="G11" s="28">
        <v>19.892112734999998</v>
      </c>
      <c r="H11" s="28">
        <v>19.697659715000004</v>
      </c>
      <c r="I11" s="28">
        <v>20.51249338</v>
      </c>
      <c r="J11" s="28">
        <v>20.668762187800002</v>
      </c>
      <c r="K11" s="28">
        <v>21.422527074999998</v>
      </c>
      <c r="L11" s="28">
        <v>21.823804789999997</v>
      </c>
      <c r="M11" s="28">
        <v>22.07946393</v>
      </c>
      <c r="N11" s="28">
        <v>21.96848422</v>
      </c>
      <c r="O11" s="28">
        <v>21.942009309999996</v>
      </c>
      <c r="P11" s="28">
        <v>21.961294324439997</v>
      </c>
      <c r="Q11" s="28">
        <v>22.279441319899995</v>
      </c>
      <c r="R11" s="28">
        <v>22.751500141499996</v>
      </c>
      <c r="S11" s="28">
        <v>23.24967239535</v>
      </c>
      <c r="T11" s="28">
        <v>23.976351950199998</v>
      </c>
      <c r="U11" s="28">
        <v>24.424174976199996</v>
      </c>
      <c r="V11" s="28">
        <v>24.034661448450002</v>
      </c>
      <c r="W11" s="28">
        <v>24.954529506350003</v>
      </c>
      <c r="X11" s="28">
        <v>24.813987260099996</v>
      </c>
      <c r="Y11" s="28">
        <v>24.442945572050004</v>
      </c>
      <c r="Z11" s="28">
        <v>25.270675679850005</v>
      </c>
      <c r="AA11" s="28">
        <v>26.361732252700012</v>
      </c>
      <c r="AB11" s="62" t="s">
        <v>5</v>
      </c>
      <c r="AC11" s="44" t="s">
        <v>5</v>
      </c>
      <c r="AD11" s="67">
        <v>14.434774639788401</v>
      </c>
      <c r="AE11" s="67">
        <v>15.29352424689964</v>
      </c>
      <c r="AF11" s="67">
        <v>16.18038822455363</v>
      </c>
      <c r="AG11" s="67">
        <v>16.31347376327561</v>
      </c>
      <c r="AH11" s="67">
        <v>16.292060291302185</v>
      </c>
      <c r="AI11" s="67">
        <v>16.623370732242336</v>
      </c>
      <c r="AJ11" s="67">
        <v>15.445221316142113</v>
      </c>
      <c r="AK11" s="67">
        <v>14.744157754153209</v>
      </c>
      <c r="AL11" s="67">
        <v>13.86904537265009</v>
      </c>
      <c r="AM11" s="67">
        <v>12.732633134957583</v>
      </c>
      <c r="AN11" s="67">
        <v>12.159203971217067</v>
      </c>
      <c r="AO11" s="67">
        <v>12.322374624897995</v>
      </c>
      <c r="AP11" s="67">
        <v>11.928989082176269</v>
      </c>
      <c r="AQ11" s="67">
        <v>11.379261409100593</v>
      </c>
      <c r="AR11" s="67">
        <v>10.913541162399822</v>
      </c>
      <c r="AS11" s="67">
        <v>10.523565420342198</v>
      </c>
      <c r="AT11" s="67">
        <v>10.14875149734117</v>
      </c>
      <c r="AU11" s="67">
        <v>9.82147327746562</v>
      </c>
      <c r="AV11" s="67">
        <v>9.342870346382647</v>
      </c>
      <c r="AW11" s="67">
        <v>8.931817088642381</v>
      </c>
      <c r="AX11" s="67">
        <v>8.515024886801797</v>
      </c>
      <c r="AY11" s="67">
        <v>8.533541900800778</v>
      </c>
      <c r="AZ11" s="67">
        <v>8.579669667341637</v>
      </c>
      <c r="BA11" s="67">
        <v>8.204980452910103</v>
      </c>
      <c r="BB11" s="67">
        <v>7.502849058022059</v>
      </c>
      <c r="BC11" s="6" t="s">
        <v>5</v>
      </c>
      <c r="BD11" s="6" t="s">
        <v>5</v>
      </c>
      <c r="BE11" s="4"/>
    </row>
    <row r="12" spans="1:57" ht="15.75" customHeight="1">
      <c r="A12" s="36" t="s">
        <v>7</v>
      </c>
      <c r="B12" s="36" t="s">
        <v>75</v>
      </c>
      <c r="C12" s="66">
        <v>53.35107866999999</v>
      </c>
      <c r="D12" s="66">
        <v>54.73051081</v>
      </c>
      <c r="E12" s="66">
        <v>54.55939119</v>
      </c>
      <c r="F12" s="66">
        <v>55.152396195</v>
      </c>
      <c r="G12" s="66">
        <v>60.04978932</v>
      </c>
      <c r="H12" s="66">
        <v>62.38644001000001</v>
      </c>
      <c r="I12" s="66">
        <v>63.57345229</v>
      </c>
      <c r="J12" s="66">
        <v>66.60781298000002</v>
      </c>
      <c r="K12" s="66">
        <v>69.80179886999998</v>
      </c>
      <c r="L12" s="66">
        <v>72.12528523000002</v>
      </c>
      <c r="M12" s="66">
        <v>73.57163078</v>
      </c>
      <c r="N12" s="66">
        <v>74.779704035095</v>
      </c>
      <c r="O12" s="66">
        <v>74.84317146930277</v>
      </c>
      <c r="P12" s="66">
        <v>76.35827673499999</v>
      </c>
      <c r="Q12" s="66">
        <v>76.93252936500002</v>
      </c>
      <c r="R12" s="66">
        <v>77.96015429389206</v>
      </c>
      <c r="S12" s="66">
        <v>81.6863856039446</v>
      </c>
      <c r="T12" s="66">
        <v>81.57157948500002</v>
      </c>
      <c r="U12" s="66">
        <v>83.07199616500002</v>
      </c>
      <c r="V12" s="66">
        <v>84.96328144</v>
      </c>
      <c r="W12" s="66">
        <v>88.29953504500001</v>
      </c>
      <c r="X12" s="66">
        <v>90.45164510999997</v>
      </c>
      <c r="Y12" s="66">
        <v>92.21055082999997</v>
      </c>
      <c r="Z12" s="66">
        <v>95.38805804000002</v>
      </c>
      <c r="AA12" s="66">
        <v>98.620253875</v>
      </c>
      <c r="AB12" s="62" t="s">
        <v>5</v>
      </c>
      <c r="AC12" s="44" t="s">
        <v>5</v>
      </c>
      <c r="AD12" s="67">
        <v>36.36852428048575</v>
      </c>
      <c r="AE12" s="67">
        <v>35.046265266165534</v>
      </c>
      <c r="AF12" s="67">
        <v>32.66165477899644</v>
      </c>
      <c r="AG12" s="67">
        <v>29.180962406596304</v>
      </c>
      <c r="AH12" s="67">
        <v>29.08586391023828</v>
      </c>
      <c r="AI12" s="67">
        <v>26.374321082213648</v>
      </c>
      <c r="AJ12" s="67">
        <v>25.26054417611997</v>
      </c>
      <c r="AK12" s="67">
        <v>24.953529107750015</v>
      </c>
      <c r="AL12" s="67">
        <v>24.502233863417917</v>
      </c>
      <c r="AM12" s="67">
        <v>24.001291564805637</v>
      </c>
      <c r="AN12" s="67">
        <v>24.207700456249146</v>
      </c>
      <c r="AO12" s="67">
        <v>23.6665852337343</v>
      </c>
      <c r="AP12" s="67">
        <v>23.836509931059172</v>
      </c>
      <c r="AQ12" s="67">
        <v>23.69749655665799</v>
      </c>
      <c r="AR12" s="67">
        <v>24.464293784889517</v>
      </c>
      <c r="AS12" s="67">
        <v>23.857058991810096</v>
      </c>
      <c r="AT12" s="67">
        <v>23.080957567902903</v>
      </c>
      <c r="AU12" s="67">
        <v>23.172286376379216</v>
      </c>
      <c r="AV12" s="67">
        <v>22.900617390021516</v>
      </c>
      <c r="AW12" s="67">
        <v>22.165139670716556</v>
      </c>
      <c r="AX12" s="67">
        <v>21.723783698548687</v>
      </c>
      <c r="AY12" s="67">
        <v>21.68672551631826</v>
      </c>
      <c r="AZ12" s="67">
        <v>20.52693518217432</v>
      </c>
      <c r="BA12" s="67">
        <v>20.02242250491254</v>
      </c>
      <c r="BB12" s="67">
        <v>19.019419706396494</v>
      </c>
      <c r="BC12" s="6" t="s">
        <v>5</v>
      </c>
      <c r="BD12" s="6" t="s">
        <v>5</v>
      </c>
      <c r="BE12" s="4"/>
    </row>
    <row r="13" spans="1:57" ht="15.75" customHeight="1">
      <c r="A13" s="36" t="s">
        <v>8</v>
      </c>
      <c r="B13" s="36" t="s">
        <v>74</v>
      </c>
      <c r="C13" s="28">
        <v>1.25787093875</v>
      </c>
      <c r="D13" s="28">
        <v>1.32533325</v>
      </c>
      <c r="E13" s="28">
        <v>1.325640945</v>
      </c>
      <c r="F13" s="28">
        <v>1.3298712950000002</v>
      </c>
      <c r="G13" s="28">
        <v>1.415507595</v>
      </c>
      <c r="H13" s="28">
        <v>1.4410532150000002</v>
      </c>
      <c r="I13" s="28">
        <v>1.5194997449999998</v>
      </c>
      <c r="J13" s="28">
        <v>1.5675570685</v>
      </c>
      <c r="K13" s="28">
        <v>1.63840616</v>
      </c>
      <c r="L13" s="28">
        <v>1.6471778400000001</v>
      </c>
      <c r="M13" s="28">
        <v>1.6937609650000003</v>
      </c>
      <c r="N13" s="28">
        <v>1.75840867</v>
      </c>
      <c r="O13" s="28">
        <v>1.8120500555</v>
      </c>
      <c r="P13" s="28">
        <v>1.8891989265500002</v>
      </c>
      <c r="Q13" s="28">
        <v>2.0311813241</v>
      </c>
      <c r="R13" s="28">
        <v>2.0975141245999995</v>
      </c>
      <c r="S13" s="28">
        <v>2.14315929085</v>
      </c>
      <c r="T13" s="28">
        <v>2.1918965838</v>
      </c>
      <c r="U13" s="28">
        <v>2.2452348696499995</v>
      </c>
      <c r="V13" s="28">
        <v>2.32236978675</v>
      </c>
      <c r="W13" s="28">
        <v>2.41199517175</v>
      </c>
      <c r="X13" s="28">
        <v>2.5166237248000005</v>
      </c>
      <c r="Y13" s="28">
        <v>2.5657898015000002</v>
      </c>
      <c r="Z13" s="28">
        <v>2.6737251852000004</v>
      </c>
      <c r="AA13" s="28">
        <v>2.785242</v>
      </c>
      <c r="AB13" s="62" t="s">
        <v>5</v>
      </c>
      <c r="AC13" s="44" t="s">
        <v>5</v>
      </c>
      <c r="AD13" s="67">
        <v>45.64418990159296</v>
      </c>
      <c r="AE13" s="67">
        <v>44.312251277178774</v>
      </c>
      <c r="AF13" s="67">
        <v>42.677468747014295</v>
      </c>
      <c r="AG13" s="67">
        <v>42.78872716024749</v>
      </c>
      <c r="AH13" s="67">
        <v>42.03085890189095</v>
      </c>
      <c r="AI13" s="67">
        <v>40.753873200997646</v>
      </c>
      <c r="AJ13" s="67">
        <v>37.256669628463804</v>
      </c>
      <c r="AK13" s="67">
        <v>37.14831027218834</v>
      </c>
      <c r="AL13" s="67">
        <v>36.201340942224</v>
      </c>
      <c r="AM13" s="67">
        <v>34.25798880344335</v>
      </c>
      <c r="AN13" s="67">
        <v>33.59594486817093</v>
      </c>
      <c r="AO13" s="67">
        <v>34.44352927354481</v>
      </c>
      <c r="AP13" s="67">
        <v>34.18674435177599</v>
      </c>
      <c r="AQ13" s="67">
        <v>33.531302217434025</v>
      </c>
      <c r="AR13" s="67">
        <v>31.026279713320847</v>
      </c>
      <c r="AS13" s="67">
        <v>30.664823280875847</v>
      </c>
      <c r="AT13" s="67">
        <v>31.168466744488605</v>
      </c>
      <c r="AU13" s="67">
        <v>30.25991297683047</v>
      </c>
      <c r="AV13" s="67">
        <v>28.60017044676047</v>
      </c>
      <c r="AW13" s="67">
        <v>29.06879884511139</v>
      </c>
      <c r="AX13" s="67">
        <v>28.918135488800857</v>
      </c>
      <c r="AY13" s="67">
        <v>27.09836965612317</v>
      </c>
      <c r="AZ13" s="67">
        <v>26.747631512869276</v>
      </c>
      <c r="BA13" s="67">
        <v>23.469502538012748</v>
      </c>
      <c r="BB13" s="67">
        <v>23.70860198144362</v>
      </c>
      <c r="BC13" s="6" t="s">
        <v>5</v>
      </c>
      <c r="BD13" s="6" t="s">
        <v>5</v>
      </c>
      <c r="BE13" s="4"/>
    </row>
    <row r="14" spans="1:55" ht="15.75" customHeight="1">
      <c r="A14" s="36"/>
      <c r="B14" s="36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8"/>
      <c r="O14" s="26"/>
      <c r="P14" s="26"/>
      <c r="Q14" s="26"/>
      <c r="R14" s="11"/>
      <c r="S14" s="26"/>
      <c r="T14" s="26"/>
      <c r="U14" s="49"/>
      <c r="V14" s="49"/>
      <c r="W14" s="49"/>
      <c r="X14" s="49"/>
      <c r="Y14" s="50"/>
      <c r="Z14" s="50"/>
      <c r="AA14" s="50"/>
      <c r="AB14" s="50"/>
      <c r="AC14" s="51"/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2"/>
      <c r="AO14" s="25"/>
      <c r="AP14" s="25"/>
      <c r="AQ14" s="25"/>
      <c r="AR14" s="25"/>
      <c r="AS14" s="2"/>
      <c r="AT14" s="25"/>
      <c r="AU14" s="25"/>
      <c r="AV14" s="25"/>
      <c r="AW14" s="25"/>
      <c r="AX14" s="25"/>
      <c r="AY14" s="6"/>
      <c r="AZ14" s="2"/>
      <c r="BA14" s="25"/>
      <c r="BB14" s="25"/>
      <c r="BC14" s="25"/>
    </row>
    <row r="15" spans="1:55" ht="15.75" customHeight="1">
      <c r="A15" s="35" t="s">
        <v>9</v>
      </c>
      <c r="B15" s="36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8"/>
      <c r="O15" s="23"/>
      <c r="P15" s="23"/>
      <c r="Q15" s="23"/>
      <c r="R15" s="11"/>
      <c r="S15" s="26"/>
      <c r="T15" s="26"/>
      <c r="U15" s="49"/>
      <c r="V15" s="49"/>
      <c r="W15" s="49"/>
      <c r="X15" s="49"/>
      <c r="Y15" s="50"/>
      <c r="Z15" s="50"/>
      <c r="AA15" s="50"/>
      <c r="AB15" s="50"/>
      <c r="AC15" s="51"/>
      <c r="AD15" s="3"/>
      <c r="AE15" s="1"/>
      <c r="AF15" s="1"/>
      <c r="AG15" s="1"/>
      <c r="AH15" s="1"/>
      <c r="AI15" s="1"/>
      <c r="AJ15" s="1"/>
      <c r="AK15" s="1"/>
      <c r="AL15" s="1"/>
      <c r="AM15" s="1"/>
      <c r="AN15" s="2"/>
      <c r="AO15" s="25"/>
      <c r="AP15" s="25"/>
      <c r="AQ15" s="25"/>
      <c r="AR15" s="25"/>
      <c r="AS15" s="2"/>
      <c r="AT15" s="25"/>
      <c r="AU15" s="25"/>
      <c r="AV15" s="25"/>
      <c r="AW15" s="25"/>
      <c r="AX15" s="6"/>
      <c r="AY15" s="6"/>
      <c r="AZ15" s="2"/>
      <c r="BA15" s="25"/>
      <c r="BB15" s="25"/>
      <c r="BC15" s="25"/>
    </row>
    <row r="16" spans="1:56" ht="15.75" customHeight="1">
      <c r="A16" s="36" t="s">
        <v>50</v>
      </c>
      <c r="B16" s="36" t="s">
        <v>10</v>
      </c>
      <c r="C16" s="52">
        <v>4670</v>
      </c>
      <c r="D16" s="21" t="s">
        <v>5</v>
      </c>
      <c r="E16" s="21" t="s">
        <v>5</v>
      </c>
      <c r="F16" s="21" t="s">
        <v>5</v>
      </c>
      <c r="G16" s="21" t="s">
        <v>5</v>
      </c>
      <c r="H16" s="22">
        <v>4249</v>
      </c>
      <c r="I16" s="21" t="s">
        <v>5</v>
      </c>
      <c r="J16" s="21" t="s">
        <v>5</v>
      </c>
      <c r="K16" s="21" t="s">
        <v>5</v>
      </c>
      <c r="L16" s="21" t="s">
        <v>5</v>
      </c>
      <c r="M16" s="11">
        <v>4010</v>
      </c>
      <c r="N16" s="26">
        <v>3533</v>
      </c>
      <c r="O16" s="26">
        <v>3121</v>
      </c>
      <c r="P16" s="26">
        <v>2650</v>
      </c>
      <c r="Q16" s="26">
        <v>2510</v>
      </c>
      <c r="R16" s="11">
        <v>2180</v>
      </c>
      <c r="S16" s="26">
        <v>2290</v>
      </c>
      <c r="T16" s="26">
        <v>2070</v>
      </c>
      <c r="U16" s="26">
        <v>1980</v>
      </c>
      <c r="V16" s="26">
        <v>1850</v>
      </c>
      <c r="W16" s="26">
        <v>2110</v>
      </c>
      <c r="X16" s="26">
        <v>2160</v>
      </c>
      <c r="Y16" s="11">
        <v>2320</v>
      </c>
      <c r="Z16" s="11">
        <v>2360</v>
      </c>
      <c r="AA16" s="11">
        <v>2360</v>
      </c>
      <c r="AB16" s="11">
        <v>2400</v>
      </c>
      <c r="AC16" s="53">
        <v>2300</v>
      </c>
      <c r="AD16" s="2">
        <v>2</v>
      </c>
      <c r="AE16" s="6" t="s">
        <v>5</v>
      </c>
      <c r="AF16" s="6" t="s">
        <v>5</v>
      </c>
      <c r="AG16" s="6" t="s">
        <v>5</v>
      </c>
      <c r="AH16" s="6" t="s">
        <v>5</v>
      </c>
      <c r="AI16" s="25">
        <v>1</v>
      </c>
      <c r="AJ16" s="6" t="s">
        <v>5</v>
      </c>
      <c r="AK16" s="6" t="s">
        <v>5</v>
      </c>
      <c r="AL16" s="6" t="s">
        <v>5</v>
      </c>
      <c r="AM16" s="6" t="s">
        <v>5</v>
      </c>
      <c r="AN16" s="5" t="s">
        <v>11</v>
      </c>
      <c r="AO16" s="25">
        <v>1</v>
      </c>
      <c r="AP16" s="6" t="s">
        <v>12</v>
      </c>
      <c r="AQ16" s="25">
        <v>1</v>
      </c>
      <c r="AR16" s="6" t="s">
        <v>96</v>
      </c>
      <c r="AS16" s="5" t="s">
        <v>12</v>
      </c>
      <c r="AT16" s="6" t="s">
        <v>12</v>
      </c>
      <c r="AU16" s="6" t="s">
        <v>12</v>
      </c>
      <c r="AV16" s="6" t="s">
        <v>12</v>
      </c>
      <c r="AW16" s="6" t="s">
        <v>12</v>
      </c>
      <c r="AX16" s="6" t="s">
        <v>12</v>
      </c>
      <c r="AY16" s="6" t="s">
        <v>12</v>
      </c>
      <c r="AZ16" s="5" t="s">
        <v>12</v>
      </c>
      <c r="BA16" s="5" t="s">
        <v>0</v>
      </c>
      <c r="BB16" s="5" t="s">
        <v>0</v>
      </c>
      <c r="BC16" s="5" t="s">
        <v>0</v>
      </c>
      <c r="BD16" s="5" t="s">
        <v>0</v>
      </c>
    </row>
    <row r="17" spans="1:56" ht="15.75" customHeight="1">
      <c r="A17" s="36" t="s">
        <v>13</v>
      </c>
      <c r="B17" s="36" t="s">
        <v>10</v>
      </c>
      <c r="C17" s="52">
        <v>7495</v>
      </c>
      <c r="D17" s="21" t="s">
        <v>5</v>
      </c>
      <c r="E17" s="21" t="s">
        <v>5</v>
      </c>
      <c r="F17" s="21" t="s">
        <v>5</v>
      </c>
      <c r="G17" s="21" t="s">
        <v>5</v>
      </c>
      <c r="H17" s="22">
        <v>6067</v>
      </c>
      <c r="I17" s="21" t="s">
        <v>5</v>
      </c>
      <c r="J17" s="21" t="s">
        <v>5</v>
      </c>
      <c r="K17" s="21" t="s">
        <v>5</v>
      </c>
      <c r="L17" s="21" t="s">
        <v>5</v>
      </c>
      <c r="M17" s="11">
        <v>5770</v>
      </c>
      <c r="N17" s="26">
        <v>5685</v>
      </c>
      <c r="O17" s="26">
        <v>5436</v>
      </c>
      <c r="P17" s="26">
        <v>4080</v>
      </c>
      <c r="Q17" s="26">
        <v>4206</v>
      </c>
      <c r="R17" s="11">
        <v>4870</v>
      </c>
      <c r="S17" s="26">
        <v>4460</v>
      </c>
      <c r="T17" s="26">
        <v>6930</v>
      </c>
      <c r="U17" s="26">
        <v>6460</v>
      </c>
      <c r="V17" s="26">
        <v>6160</v>
      </c>
      <c r="W17" s="26">
        <v>6470</v>
      </c>
      <c r="X17" s="26">
        <v>6560</v>
      </c>
      <c r="Y17" s="11">
        <v>6020</v>
      </c>
      <c r="Z17" s="11">
        <v>6700</v>
      </c>
      <c r="AA17" s="11">
        <v>7240</v>
      </c>
      <c r="AB17" s="11">
        <v>7870</v>
      </c>
      <c r="AC17" s="53">
        <v>8080</v>
      </c>
      <c r="AD17" s="2">
        <v>27</v>
      </c>
      <c r="AE17" s="6" t="s">
        <v>5</v>
      </c>
      <c r="AF17" s="6" t="s">
        <v>5</v>
      </c>
      <c r="AG17" s="6" t="s">
        <v>5</v>
      </c>
      <c r="AH17" s="6" t="s">
        <v>5</v>
      </c>
      <c r="AI17" s="25">
        <v>11</v>
      </c>
      <c r="AJ17" s="6" t="s">
        <v>5</v>
      </c>
      <c r="AK17" s="6" t="s">
        <v>5</v>
      </c>
      <c r="AL17" s="6" t="s">
        <v>5</v>
      </c>
      <c r="AM17" s="6" t="s">
        <v>5</v>
      </c>
      <c r="AN17" s="2">
        <v>7</v>
      </c>
      <c r="AO17" s="25">
        <v>8</v>
      </c>
      <c r="AP17" s="25">
        <v>8</v>
      </c>
      <c r="AQ17" s="25">
        <v>8</v>
      </c>
      <c r="AR17" s="25">
        <v>14</v>
      </c>
      <c r="AS17" s="2">
        <v>11</v>
      </c>
      <c r="AT17" s="25">
        <v>14.84304932735426</v>
      </c>
      <c r="AU17" s="25">
        <v>10.4</v>
      </c>
      <c r="AV17" s="6">
        <v>7</v>
      </c>
      <c r="AW17" s="6">
        <v>7</v>
      </c>
      <c r="AX17" s="6">
        <v>6</v>
      </c>
      <c r="AY17" s="6">
        <v>6</v>
      </c>
      <c r="AZ17" s="2">
        <f>(420/5960)*100</f>
        <v>7.046979865771812</v>
      </c>
      <c r="BA17" s="2">
        <f>(468/6700)*100</f>
        <v>6.985074626865671</v>
      </c>
      <c r="BB17" s="32">
        <v>8</v>
      </c>
      <c r="BC17" s="25">
        <v>6</v>
      </c>
      <c r="BD17" s="10">
        <v>7</v>
      </c>
    </row>
    <row r="18" spans="1:56" ht="15.75" customHeight="1">
      <c r="A18" s="36" t="s">
        <v>14</v>
      </c>
      <c r="B18" s="36" t="s">
        <v>10</v>
      </c>
      <c r="C18" s="52">
        <v>3202</v>
      </c>
      <c r="D18" s="21" t="s">
        <v>5</v>
      </c>
      <c r="E18" s="21" t="s">
        <v>5</v>
      </c>
      <c r="F18" s="21" t="s">
        <v>5</v>
      </c>
      <c r="G18" s="21" t="s">
        <v>5</v>
      </c>
      <c r="H18" s="22">
        <v>4039</v>
      </c>
      <c r="I18" s="21" t="s">
        <v>5</v>
      </c>
      <c r="J18" s="21" t="s">
        <v>5</v>
      </c>
      <c r="K18" s="21" t="s">
        <v>5</v>
      </c>
      <c r="L18" s="21" t="s">
        <v>5</v>
      </c>
      <c r="M18" s="11">
        <v>5990</v>
      </c>
      <c r="N18" s="26">
        <v>5544</v>
      </c>
      <c r="O18" s="26">
        <v>5771</v>
      </c>
      <c r="P18" s="26">
        <v>6390</v>
      </c>
      <c r="Q18" s="26">
        <v>6420</v>
      </c>
      <c r="R18" s="11">
        <v>7910</v>
      </c>
      <c r="S18" s="26">
        <v>6750</v>
      </c>
      <c r="T18" s="26">
        <v>8050</v>
      </c>
      <c r="U18" s="26">
        <v>9330</v>
      </c>
      <c r="V18" s="26">
        <v>9980</v>
      </c>
      <c r="W18" s="26">
        <v>9580</v>
      </c>
      <c r="X18" s="26">
        <v>9870</v>
      </c>
      <c r="Y18" s="11">
        <v>12000</v>
      </c>
      <c r="Z18" s="11">
        <v>12200</v>
      </c>
      <c r="AA18" s="11">
        <v>12600</v>
      </c>
      <c r="AB18" s="11">
        <v>12900</v>
      </c>
      <c r="AC18" s="53">
        <v>13300</v>
      </c>
      <c r="AD18" s="2">
        <v>20</v>
      </c>
      <c r="AE18" s="6" t="s">
        <v>5</v>
      </c>
      <c r="AF18" s="6" t="s">
        <v>5</v>
      </c>
      <c r="AG18" s="6" t="s">
        <v>5</v>
      </c>
      <c r="AH18" s="6" t="s">
        <v>5</v>
      </c>
      <c r="AI18" s="25">
        <v>16</v>
      </c>
      <c r="AJ18" s="6" t="s">
        <v>5</v>
      </c>
      <c r="AK18" s="6" t="s">
        <v>5</v>
      </c>
      <c r="AL18" s="6" t="s">
        <v>5</v>
      </c>
      <c r="AM18" s="6" t="s">
        <v>5</v>
      </c>
      <c r="AN18" s="2">
        <v>11</v>
      </c>
      <c r="AO18" s="25">
        <v>10</v>
      </c>
      <c r="AP18" s="25">
        <v>13</v>
      </c>
      <c r="AQ18" s="25">
        <v>12</v>
      </c>
      <c r="AR18" s="25">
        <v>12</v>
      </c>
      <c r="AS18" s="2">
        <v>11</v>
      </c>
      <c r="AT18" s="25">
        <v>13.18518518518519</v>
      </c>
      <c r="AU18" s="25">
        <v>11</v>
      </c>
      <c r="AV18" s="6">
        <v>9</v>
      </c>
      <c r="AW18" s="6">
        <v>9</v>
      </c>
      <c r="AX18" s="6">
        <v>8</v>
      </c>
      <c r="AY18" s="6">
        <v>8</v>
      </c>
      <c r="AZ18" s="2">
        <v>7</v>
      </c>
      <c r="BA18" s="2">
        <f>(800/10800)*100</f>
        <v>7.4074074074074066</v>
      </c>
      <c r="BB18" s="2">
        <v>6</v>
      </c>
      <c r="BC18" s="25">
        <v>6</v>
      </c>
      <c r="BD18" s="2">
        <v>6</v>
      </c>
    </row>
    <row r="19" spans="1:56" ht="15.75" customHeight="1">
      <c r="A19" s="36" t="s">
        <v>15</v>
      </c>
      <c r="B19" s="36" t="s">
        <v>10</v>
      </c>
      <c r="C19" s="52">
        <v>5006</v>
      </c>
      <c r="D19" s="21" t="s">
        <v>5</v>
      </c>
      <c r="E19" s="21" t="s">
        <v>5</v>
      </c>
      <c r="F19" s="21" t="s">
        <v>5</v>
      </c>
      <c r="G19" s="21" t="s">
        <v>5</v>
      </c>
      <c r="H19" s="22">
        <v>4979</v>
      </c>
      <c r="I19" s="21" t="s">
        <v>5</v>
      </c>
      <c r="J19" s="21" t="s">
        <v>5</v>
      </c>
      <c r="K19" s="21" t="s">
        <v>5</v>
      </c>
      <c r="L19" s="21" t="s">
        <v>5</v>
      </c>
      <c r="M19" s="11">
        <v>5120</v>
      </c>
      <c r="N19" s="26">
        <v>4077</v>
      </c>
      <c r="O19" s="26">
        <v>3846</v>
      </c>
      <c r="P19" s="26">
        <v>3930</v>
      </c>
      <c r="Q19" s="26">
        <v>3680</v>
      </c>
      <c r="R19" s="11">
        <v>4170</v>
      </c>
      <c r="S19" s="26">
        <v>4140</v>
      </c>
      <c r="T19" s="26">
        <v>4620</v>
      </c>
      <c r="U19" s="26">
        <v>4430</v>
      </c>
      <c r="V19" s="26">
        <v>4300</v>
      </c>
      <c r="W19" s="26">
        <v>4470</v>
      </c>
      <c r="X19" s="26">
        <v>4590</v>
      </c>
      <c r="Y19" s="11">
        <v>4430</v>
      </c>
      <c r="Z19" s="54">
        <v>4750</v>
      </c>
      <c r="AA19" s="11">
        <v>5060</v>
      </c>
      <c r="AB19" s="11">
        <v>5260</v>
      </c>
      <c r="AC19" s="53">
        <v>5350</v>
      </c>
      <c r="AD19" s="2">
        <v>2</v>
      </c>
      <c r="AE19" s="6" t="s">
        <v>5</v>
      </c>
      <c r="AF19" s="6" t="s">
        <v>5</v>
      </c>
      <c r="AG19" s="6" t="s">
        <v>5</v>
      </c>
      <c r="AH19" s="6" t="s">
        <v>5</v>
      </c>
      <c r="AI19" s="25">
        <v>1</v>
      </c>
      <c r="AJ19" s="6" t="s">
        <v>5</v>
      </c>
      <c r="AK19" s="6" t="s">
        <v>5</v>
      </c>
      <c r="AL19" s="6" t="s">
        <v>5</v>
      </c>
      <c r="AM19" s="6" t="s">
        <v>5</v>
      </c>
      <c r="AN19" s="2">
        <v>1</v>
      </c>
      <c r="AO19" s="25">
        <v>1</v>
      </c>
      <c r="AP19" s="25">
        <v>1</v>
      </c>
      <c r="AQ19" s="25">
        <v>2</v>
      </c>
      <c r="AR19" s="25">
        <v>1</v>
      </c>
      <c r="AS19" s="2">
        <v>1</v>
      </c>
      <c r="AT19" s="6" t="s">
        <v>12</v>
      </c>
      <c r="AU19" s="6" t="s">
        <v>12</v>
      </c>
      <c r="AV19" s="6">
        <v>0</v>
      </c>
      <c r="AW19" s="6">
        <v>0</v>
      </c>
      <c r="AX19" s="6" t="s">
        <v>5</v>
      </c>
      <c r="AY19" s="6" t="s">
        <v>5</v>
      </c>
      <c r="AZ19" s="5" t="s">
        <v>0</v>
      </c>
      <c r="BA19" s="5" t="s">
        <v>0</v>
      </c>
      <c r="BB19" s="5" t="s">
        <v>0</v>
      </c>
      <c r="BC19" s="5" t="s">
        <v>0</v>
      </c>
      <c r="BD19" s="5" t="s">
        <v>0</v>
      </c>
    </row>
    <row r="20" spans="1:56" ht="15.75" customHeight="1">
      <c r="A20" s="36" t="s">
        <v>16</v>
      </c>
      <c r="B20" s="36" t="s">
        <v>76</v>
      </c>
      <c r="C20" s="52">
        <v>78.4</v>
      </c>
      <c r="D20" s="21" t="s">
        <v>5</v>
      </c>
      <c r="E20" s="21" t="s">
        <v>5</v>
      </c>
      <c r="F20" s="21" t="s">
        <v>5</v>
      </c>
      <c r="G20" s="21" t="s">
        <v>5</v>
      </c>
      <c r="H20" s="22">
        <v>87</v>
      </c>
      <c r="I20" s="21" t="s">
        <v>5</v>
      </c>
      <c r="J20" s="21" t="s">
        <v>5</v>
      </c>
      <c r="K20" s="21" t="s">
        <v>5</v>
      </c>
      <c r="L20" s="21" t="s">
        <v>5</v>
      </c>
      <c r="M20" s="11">
        <v>104</v>
      </c>
      <c r="N20" s="26">
        <v>97.8</v>
      </c>
      <c r="O20" s="26">
        <v>97.8</v>
      </c>
      <c r="P20" s="26">
        <v>99</v>
      </c>
      <c r="Q20" s="26">
        <v>96</v>
      </c>
      <c r="R20" s="11">
        <v>98</v>
      </c>
      <c r="S20" s="26">
        <v>100</v>
      </c>
      <c r="T20" s="26">
        <v>104</v>
      </c>
      <c r="U20" s="26">
        <v>104</v>
      </c>
      <c r="V20" s="26">
        <v>109</v>
      </c>
      <c r="W20" s="26">
        <v>106</v>
      </c>
      <c r="X20" s="26">
        <v>102</v>
      </c>
      <c r="Y20" s="54">
        <v>101</v>
      </c>
      <c r="Z20" s="54">
        <v>104</v>
      </c>
      <c r="AA20" s="54">
        <v>109</v>
      </c>
      <c r="AB20" s="54">
        <v>118</v>
      </c>
      <c r="AC20" s="55">
        <v>119</v>
      </c>
      <c r="AD20" s="2">
        <v>14</v>
      </c>
      <c r="AE20" s="6" t="s">
        <v>5</v>
      </c>
      <c r="AF20" s="6" t="s">
        <v>5</v>
      </c>
      <c r="AG20" s="6" t="s">
        <v>5</v>
      </c>
      <c r="AH20" s="6" t="s">
        <v>5</v>
      </c>
      <c r="AI20" s="25">
        <v>15</v>
      </c>
      <c r="AJ20" s="6" t="s">
        <v>5</v>
      </c>
      <c r="AK20" s="6" t="s">
        <v>5</v>
      </c>
      <c r="AL20" s="6" t="s">
        <v>5</v>
      </c>
      <c r="AM20" s="6" t="s">
        <v>5</v>
      </c>
      <c r="AN20" s="2">
        <v>15</v>
      </c>
      <c r="AO20" s="25">
        <v>14</v>
      </c>
      <c r="AP20" s="25">
        <v>15</v>
      </c>
      <c r="AQ20" s="25">
        <v>16</v>
      </c>
      <c r="AR20" s="25">
        <v>18</v>
      </c>
      <c r="AS20" s="2">
        <v>17</v>
      </c>
      <c r="AT20" s="25">
        <v>17.55265797392176</v>
      </c>
      <c r="AU20" s="25">
        <v>17.5</v>
      </c>
      <c r="AV20" s="6">
        <v>18</v>
      </c>
      <c r="AW20" s="6">
        <v>20</v>
      </c>
      <c r="AX20" s="6">
        <v>19</v>
      </c>
      <c r="AY20" s="6">
        <v>16</v>
      </c>
      <c r="AZ20" s="8">
        <f>(16/101)*100</f>
        <v>15.841584158415841</v>
      </c>
      <c r="BA20" s="8">
        <f>(16.7/104)*100</f>
        <v>16.057692307692307</v>
      </c>
      <c r="BB20" s="8">
        <v>16</v>
      </c>
      <c r="BC20" s="25">
        <v>18</v>
      </c>
      <c r="BD20" s="10">
        <v>18</v>
      </c>
    </row>
    <row r="21" spans="1:56" ht="15.75" customHeight="1">
      <c r="A21" s="36" t="s">
        <v>80</v>
      </c>
      <c r="B21" s="36" t="s">
        <v>10</v>
      </c>
      <c r="C21" s="52">
        <v>227</v>
      </c>
      <c r="D21" s="21" t="s">
        <v>5</v>
      </c>
      <c r="E21" s="21" t="s">
        <v>5</v>
      </c>
      <c r="F21" s="21" t="s">
        <v>5</v>
      </c>
      <c r="G21" s="21" t="s">
        <v>5</v>
      </c>
      <c r="H21" s="22">
        <v>255</v>
      </c>
      <c r="I21" s="21" t="s">
        <v>5</v>
      </c>
      <c r="J21" s="21" t="s">
        <v>5</v>
      </c>
      <c r="K21" s="21" t="s">
        <v>5</v>
      </c>
      <c r="L21" s="21" t="s">
        <v>5</v>
      </c>
      <c r="M21" s="11">
        <v>217</v>
      </c>
      <c r="N21" s="26">
        <v>211</v>
      </c>
      <c r="O21" s="26">
        <v>186</v>
      </c>
      <c r="P21" s="26">
        <v>196</v>
      </c>
      <c r="Q21" s="26">
        <v>238</v>
      </c>
      <c r="R21" s="11">
        <v>328</v>
      </c>
      <c r="S21" s="26">
        <v>225</v>
      </c>
      <c r="T21" s="26">
        <v>315</v>
      </c>
      <c r="U21" s="26">
        <v>289</v>
      </c>
      <c r="V21" s="26">
        <v>278</v>
      </c>
      <c r="W21" s="26">
        <v>328</v>
      </c>
      <c r="X21" s="26">
        <v>369</v>
      </c>
      <c r="Y21" s="11">
        <v>269</v>
      </c>
      <c r="Z21" s="11">
        <v>271</v>
      </c>
      <c r="AA21" s="11">
        <v>319</v>
      </c>
      <c r="AB21" s="11">
        <v>294</v>
      </c>
      <c r="AC21" s="53">
        <v>280</v>
      </c>
      <c r="AD21" s="2">
        <v>46</v>
      </c>
      <c r="AE21" s="6" t="s">
        <v>5</v>
      </c>
      <c r="AF21" s="6" t="s">
        <v>5</v>
      </c>
      <c r="AG21" s="6" t="s">
        <v>5</v>
      </c>
      <c r="AH21" s="6" t="s">
        <v>5</v>
      </c>
      <c r="AI21" s="25">
        <v>49</v>
      </c>
      <c r="AJ21" s="6" t="s">
        <v>5</v>
      </c>
      <c r="AK21" s="6" t="s">
        <v>5</v>
      </c>
      <c r="AL21" s="6" t="s">
        <v>5</v>
      </c>
      <c r="AM21" s="6" t="s">
        <v>5</v>
      </c>
      <c r="AN21" s="2">
        <v>51</v>
      </c>
      <c r="AO21" s="25">
        <v>49</v>
      </c>
      <c r="AP21" s="25">
        <v>46</v>
      </c>
      <c r="AQ21" s="25">
        <v>45</v>
      </c>
      <c r="AR21" s="25">
        <v>46</v>
      </c>
      <c r="AS21" s="2">
        <v>43</v>
      </c>
      <c r="AT21" s="25">
        <v>43.11111111111111</v>
      </c>
      <c r="AU21" s="25">
        <v>37.1</v>
      </c>
      <c r="AV21" s="6">
        <v>30</v>
      </c>
      <c r="AW21" s="6">
        <v>34</v>
      </c>
      <c r="AX21" s="6">
        <v>31</v>
      </c>
      <c r="AY21" s="6">
        <v>27</v>
      </c>
      <c r="AZ21" s="2">
        <v>30</v>
      </c>
      <c r="BA21" s="25">
        <v>29</v>
      </c>
      <c r="BB21" s="25">
        <v>34</v>
      </c>
      <c r="BC21" s="25">
        <v>27</v>
      </c>
      <c r="BD21" s="25">
        <v>33</v>
      </c>
    </row>
    <row r="22" spans="1:56" ht="15.75" customHeight="1">
      <c r="A22" s="36" t="s">
        <v>82</v>
      </c>
      <c r="B22" s="36" t="s">
        <v>76</v>
      </c>
      <c r="C22" s="52">
        <v>73.6</v>
      </c>
      <c r="D22" s="21" t="s">
        <v>5</v>
      </c>
      <c r="E22" s="21" t="s">
        <v>5</v>
      </c>
      <c r="F22" s="21" t="s">
        <v>5</v>
      </c>
      <c r="G22" s="21" t="s">
        <v>5</v>
      </c>
      <c r="H22" s="22">
        <v>91</v>
      </c>
      <c r="I22" s="21" t="s">
        <v>5</v>
      </c>
      <c r="J22" s="21" t="s">
        <v>5</v>
      </c>
      <c r="K22" s="21" t="s">
        <v>5</v>
      </c>
      <c r="L22" s="21" t="s">
        <v>5</v>
      </c>
      <c r="M22" s="11">
        <v>98</v>
      </c>
      <c r="N22" s="26">
        <v>94</v>
      </c>
      <c r="O22" s="26">
        <v>92.5</v>
      </c>
      <c r="P22" s="26">
        <v>92</v>
      </c>
      <c r="Q22" s="26">
        <v>92</v>
      </c>
      <c r="R22" s="11">
        <v>100</v>
      </c>
      <c r="S22" s="26">
        <v>96</v>
      </c>
      <c r="T22" s="26">
        <v>101</v>
      </c>
      <c r="U22" s="26">
        <v>104</v>
      </c>
      <c r="V22" s="26">
        <v>107</v>
      </c>
      <c r="W22" s="26">
        <v>108</v>
      </c>
      <c r="X22" s="26">
        <v>105</v>
      </c>
      <c r="Y22" s="11">
        <v>109</v>
      </c>
      <c r="Z22" s="11">
        <v>110</v>
      </c>
      <c r="AA22" s="11">
        <v>117</v>
      </c>
      <c r="AB22" s="11">
        <v>121</v>
      </c>
      <c r="AC22" s="53">
        <v>122</v>
      </c>
      <c r="AD22" s="2">
        <v>20</v>
      </c>
      <c r="AE22" s="6" t="s">
        <v>5</v>
      </c>
      <c r="AF22" s="6" t="s">
        <v>5</v>
      </c>
      <c r="AG22" s="6" t="s">
        <v>5</v>
      </c>
      <c r="AH22" s="6" t="s">
        <v>5</v>
      </c>
      <c r="AI22" s="25">
        <v>14</v>
      </c>
      <c r="AJ22" s="6" t="s">
        <v>5</v>
      </c>
      <c r="AK22" s="6" t="s">
        <v>5</v>
      </c>
      <c r="AL22" s="6" t="s">
        <v>5</v>
      </c>
      <c r="AM22" s="6" t="s">
        <v>5</v>
      </c>
      <c r="AN22" s="2">
        <v>13</v>
      </c>
      <c r="AO22" s="25">
        <v>14</v>
      </c>
      <c r="AP22" s="25">
        <v>14</v>
      </c>
      <c r="AQ22" s="25">
        <v>14</v>
      </c>
      <c r="AR22" s="25">
        <v>15</v>
      </c>
      <c r="AS22" s="2">
        <v>13</v>
      </c>
      <c r="AT22" s="25">
        <v>13.75</v>
      </c>
      <c r="AU22" s="25">
        <v>12.8</v>
      </c>
      <c r="AV22" s="6">
        <v>13</v>
      </c>
      <c r="AW22" s="6">
        <v>12</v>
      </c>
      <c r="AX22" s="6">
        <v>11</v>
      </c>
      <c r="AY22" s="6">
        <v>9</v>
      </c>
      <c r="AZ22" s="2">
        <v>9</v>
      </c>
      <c r="BA22" s="2">
        <f>(9/109)*100</f>
        <v>8.256880733944955</v>
      </c>
      <c r="BB22" s="2">
        <f>(9/109)*100</f>
        <v>8.256880733944955</v>
      </c>
      <c r="BC22" s="25">
        <v>7</v>
      </c>
      <c r="BD22" s="10">
        <v>6</v>
      </c>
    </row>
    <row r="23" spans="1:56" ht="15.75" customHeight="1">
      <c r="A23" s="36" t="s">
        <v>51</v>
      </c>
      <c r="B23" s="36" t="s">
        <v>76</v>
      </c>
      <c r="C23" s="52">
        <v>147</v>
      </c>
      <c r="D23" s="21" t="s">
        <v>5</v>
      </c>
      <c r="E23" s="21" t="s">
        <v>5</v>
      </c>
      <c r="F23" s="21" t="s">
        <v>5</v>
      </c>
      <c r="G23" s="21" t="s">
        <v>5</v>
      </c>
      <c r="H23" s="22">
        <v>149</v>
      </c>
      <c r="I23" s="21" t="s">
        <v>5</v>
      </c>
      <c r="J23" s="21" t="s">
        <v>5</v>
      </c>
      <c r="K23" s="21" t="s">
        <v>5</v>
      </c>
      <c r="L23" s="21" t="s">
        <v>5</v>
      </c>
      <c r="M23" s="11">
        <v>162</v>
      </c>
      <c r="N23" s="26">
        <v>150</v>
      </c>
      <c r="O23" s="26">
        <v>144</v>
      </c>
      <c r="P23" s="26">
        <v>121</v>
      </c>
      <c r="Q23" s="26">
        <v>128</v>
      </c>
      <c r="R23" s="11">
        <v>130</v>
      </c>
      <c r="S23" s="26">
        <v>133</v>
      </c>
      <c r="T23" s="26">
        <v>138</v>
      </c>
      <c r="U23" s="26">
        <v>144</v>
      </c>
      <c r="V23" s="26">
        <v>135</v>
      </c>
      <c r="W23" s="26">
        <v>132</v>
      </c>
      <c r="X23" s="26">
        <v>126</v>
      </c>
      <c r="Y23" s="11">
        <v>135</v>
      </c>
      <c r="Z23" s="11">
        <v>138</v>
      </c>
      <c r="AA23" s="11">
        <v>141</v>
      </c>
      <c r="AB23" s="11">
        <v>147</v>
      </c>
      <c r="AC23" s="53">
        <v>145</v>
      </c>
      <c r="AD23" s="2">
        <v>37</v>
      </c>
      <c r="AE23" s="6" t="s">
        <v>5</v>
      </c>
      <c r="AF23" s="6" t="s">
        <v>5</v>
      </c>
      <c r="AG23" s="6" t="s">
        <v>5</v>
      </c>
      <c r="AH23" s="6" t="s">
        <v>5</v>
      </c>
      <c r="AI23" s="25">
        <v>34</v>
      </c>
      <c r="AJ23" s="6" t="s">
        <v>5</v>
      </c>
      <c r="AK23" s="6" t="s">
        <v>5</v>
      </c>
      <c r="AL23" s="6" t="s">
        <v>5</v>
      </c>
      <c r="AM23" s="6" t="s">
        <v>5</v>
      </c>
      <c r="AN23" s="2">
        <v>29</v>
      </c>
      <c r="AO23" s="25">
        <v>32</v>
      </c>
      <c r="AP23" s="25">
        <v>33</v>
      </c>
      <c r="AQ23" s="25">
        <v>29</v>
      </c>
      <c r="AR23" s="25">
        <v>32</v>
      </c>
      <c r="AS23" s="2">
        <v>33</v>
      </c>
      <c r="AT23" s="25">
        <v>34.13533834586466</v>
      </c>
      <c r="AU23" s="25">
        <v>31.9</v>
      </c>
      <c r="AV23" s="6">
        <v>31</v>
      </c>
      <c r="AW23" s="6">
        <v>31</v>
      </c>
      <c r="AX23" s="6">
        <v>30</v>
      </c>
      <c r="AY23" s="6">
        <v>25</v>
      </c>
      <c r="AZ23" s="2">
        <f>(36/135)*100</f>
        <v>26.666666666666668</v>
      </c>
      <c r="BA23" s="2">
        <f>(35/137)*100</f>
        <v>25.547445255474454</v>
      </c>
      <c r="BB23" s="2">
        <f>(37/138)*100</f>
        <v>26.811594202898554</v>
      </c>
      <c r="BC23" s="25">
        <v>25</v>
      </c>
      <c r="BD23" s="10">
        <v>21</v>
      </c>
    </row>
    <row r="24" spans="1:56" ht="15.75" customHeight="1">
      <c r="A24" s="36" t="s">
        <v>17</v>
      </c>
      <c r="B24" s="36" t="s">
        <v>76</v>
      </c>
      <c r="C24" s="52">
        <v>27.9</v>
      </c>
      <c r="D24" s="21" t="s">
        <v>5</v>
      </c>
      <c r="E24" s="21" t="s">
        <v>5</v>
      </c>
      <c r="F24" s="21" t="s">
        <v>5</v>
      </c>
      <c r="G24" s="21" t="s">
        <v>5</v>
      </c>
      <c r="H24" s="22">
        <v>29.2</v>
      </c>
      <c r="I24" s="21" t="s">
        <v>5</v>
      </c>
      <c r="J24" s="21" t="s">
        <v>5</v>
      </c>
      <c r="K24" s="21" t="s">
        <v>5</v>
      </c>
      <c r="L24" s="21" t="s">
        <v>5</v>
      </c>
      <c r="M24" s="11">
        <v>27.8</v>
      </c>
      <c r="N24" s="26">
        <v>26.1</v>
      </c>
      <c r="O24" s="26">
        <v>24.3</v>
      </c>
      <c r="P24" s="26">
        <v>20</v>
      </c>
      <c r="Q24" s="26">
        <v>23</v>
      </c>
      <c r="R24" s="11">
        <v>25</v>
      </c>
      <c r="S24" s="26">
        <v>23</v>
      </c>
      <c r="T24" s="26">
        <v>26</v>
      </c>
      <c r="U24" s="26">
        <v>25</v>
      </c>
      <c r="V24" s="26">
        <v>27</v>
      </c>
      <c r="W24" s="26">
        <v>27</v>
      </c>
      <c r="X24" s="26">
        <v>26</v>
      </c>
      <c r="Y24" s="11">
        <v>26.3</v>
      </c>
      <c r="Z24" s="11">
        <v>28.4</v>
      </c>
      <c r="AA24" s="11">
        <v>28.9</v>
      </c>
      <c r="AB24" s="11">
        <v>31</v>
      </c>
      <c r="AC24" s="53">
        <v>30</v>
      </c>
      <c r="AD24" s="2">
        <v>8</v>
      </c>
      <c r="AE24" s="6" t="s">
        <v>5</v>
      </c>
      <c r="AF24" s="6" t="s">
        <v>5</v>
      </c>
      <c r="AG24" s="6" t="s">
        <v>5</v>
      </c>
      <c r="AH24" s="6" t="s">
        <v>5</v>
      </c>
      <c r="AI24" s="25">
        <v>4</v>
      </c>
      <c r="AJ24" s="6" t="s">
        <v>5</v>
      </c>
      <c r="AK24" s="6" t="s">
        <v>5</v>
      </c>
      <c r="AL24" s="6" t="s">
        <v>5</v>
      </c>
      <c r="AM24" s="6" t="s">
        <v>5</v>
      </c>
      <c r="AN24" s="2">
        <v>6</v>
      </c>
      <c r="AO24" s="25">
        <v>7</v>
      </c>
      <c r="AP24" s="25">
        <v>7</v>
      </c>
      <c r="AQ24" s="25">
        <v>7</v>
      </c>
      <c r="AR24" s="25">
        <v>6</v>
      </c>
      <c r="AS24" s="2">
        <v>6</v>
      </c>
      <c r="AT24" s="25">
        <v>6.03448275862069</v>
      </c>
      <c r="AU24" s="25">
        <v>5.5</v>
      </c>
      <c r="AV24" s="6">
        <v>4</v>
      </c>
      <c r="AW24" s="6">
        <v>4</v>
      </c>
      <c r="AX24" s="6">
        <v>4</v>
      </c>
      <c r="AY24" s="6">
        <v>4</v>
      </c>
      <c r="AZ24" s="2">
        <v>5</v>
      </c>
      <c r="BA24" s="25">
        <f>(1.1/28.4)*100</f>
        <v>3.873239436619719</v>
      </c>
      <c r="BB24" s="25">
        <f>(1.2/30)*100</f>
        <v>4</v>
      </c>
      <c r="BC24" s="25">
        <f>(1200/31000)*100</f>
        <v>3.870967741935484</v>
      </c>
      <c r="BD24" s="10">
        <v>4</v>
      </c>
    </row>
    <row r="25" spans="1:56" ht="15.75" customHeight="1">
      <c r="A25" s="36" t="s">
        <v>81</v>
      </c>
      <c r="B25" s="36" t="s">
        <v>76</v>
      </c>
      <c r="C25" s="52">
        <v>55</v>
      </c>
      <c r="D25" s="21" t="s">
        <v>5</v>
      </c>
      <c r="E25" s="21" t="s">
        <v>5</v>
      </c>
      <c r="F25" s="21" t="s">
        <v>5</v>
      </c>
      <c r="G25" s="21" t="s">
        <v>5</v>
      </c>
      <c r="H25" s="22">
        <v>53.8</v>
      </c>
      <c r="I25" s="21" t="s">
        <v>5</v>
      </c>
      <c r="J25" s="21" t="s">
        <v>5</v>
      </c>
      <c r="K25" s="21" t="s">
        <v>5</v>
      </c>
      <c r="L25" s="21" t="s">
        <v>5</v>
      </c>
      <c r="M25" s="11">
        <v>58.1</v>
      </c>
      <c r="N25" s="26">
        <v>55</v>
      </c>
      <c r="O25" s="26">
        <v>52.4</v>
      </c>
      <c r="P25" s="26">
        <v>49</v>
      </c>
      <c r="Q25" s="26">
        <v>54</v>
      </c>
      <c r="R25" s="11">
        <v>54</v>
      </c>
      <c r="S25" s="26">
        <v>52</v>
      </c>
      <c r="T25" s="49">
        <v>54</v>
      </c>
      <c r="U25" s="26">
        <v>57</v>
      </c>
      <c r="V25" s="26">
        <v>57</v>
      </c>
      <c r="W25" s="26">
        <v>58</v>
      </c>
      <c r="X25" s="26">
        <v>58</v>
      </c>
      <c r="Y25" s="56">
        <v>61</v>
      </c>
      <c r="Z25" s="56">
        <v>61.8</v>
      </c>
      <c r="AA25" s="56">
        <v>64.1</v>
      </c>
      <c r="AB25" s="56">
        <v>66</v>
      </c>
      <c r="AC25" s="57">
        <v>66</v>
      </c>
      <c r="AD25" s="2">
        <v>22</v>
      </c>
      <c r="AE25" s="6" t="s">
        <v>5</v>
      </c>
      <c r="AF25" s="6" t="s">
        <v>5</v>
      </c>
      <c r="AG25" s="6" t="s">
        <v>5</v>
      </c>
      <c r="AH25" s="6" t="s">
        <v>5</v>
      </c>
      <c r="AI25" s="25">
        <v>22</v>
      </c>
      <c r="AJ25" s="6" t="s">
        <v>5</v>
      </c>
      <c r="AK25" s="6" t="s">
        <v>5</v>
      </c>
      <c r="AL25" s="6" t="s">
        <v>5</v>
      </c>
      <c r="AM25" s="6" t="s">
        <v>5</v>
      </c>
      <c r="AN25" s="2">
        <v>20</v>
      </c>
      <c r="AO25" s="25">
        <v>20</v>
      </c>
      <c r="AP25" s="25">
        <v>20</v>
      </c>
      <c r="AQ25" s="25">
        <v>22</v>
      </c>
      <c r="AR25" s="25">
        <v>21</v>
      </c>
      <c r="AS25" s="2">
        <v>22</v>
      </c>
      <c r="AT25" s="25">
        <v>22.51908396946565</v>
      </c>
      <c r="AU25" s="25">
        <v>20.6</v>
      </c>
      <c r="AV25" s="6">
        <v>21</v>
      </c>
      <c r="AW25" s="6">
        <v>19</v>
      </c>
      <c r="AX25" s="6">
        <v>19</v>
      </c>
      <c r="AY25" s="6">
        <v>16</v>
      </c>
      <c r="AZ25" s="2">
        <v>15</v>
      </c>
      <c r="BA25" s="2">
        <f>(9.6/61.8)*100</f>
        <v>15.533980582524274</v>
      </c>
      <c r="BB25" s="2">
        <f>(10/63)*100</f>
        <v>15.873015873015872</v>
      </c>
      <c r="BC25" s="25">
        <v>14</v>
      </c>
      <c r="BD25" s="10">
        <v>14</v>
      </c>
    </row>
    <row r="26" spans="1:55" ht="15.75" customHeight="1">
      <c r="A26" s="36"/>
      <c r="B26" s="36"/>
      <c r="C26" s="52"/>
      <c r="D26" s="22"/>
      <c r="E26" s="22"/>
      <c r="F26" s="22"/>
      <c r="G26" s="22"/>
      <c r="H26" s="22"/>
      <c r="I26" s="22"/>
      <c r="J26" s="22"/>
      <c r="K26" s="22"/>
      <c r="L26" s="22"/>
      <c r="M26" s="11"/>
      <c r="N26" s="26"/>
      <c r="O26" s="26"/>
      <c r="P26" s="26"/>
      <c r="Q26" s="26"/>
      <c r="R26" s="11"/>
      <c r="S26" s="26"/>
      <c r="T26" s="26"/>
      <c r="U26" s="26"/>
      <c r="V26" s="26"/>
      <c r="W26" s="26"/>
      <c r="X26" s="26"/>
      <c r="Y26" s="11"/>
      <c r="Z26" s="11"/>
      <c r="AA26" s="11"/>
      <c r="AB26" s="11"/>
      <c r="AC26" s="53"/>
      <c r="AD26" s="2"/>
      <c r="AE26" s="25"/>
      <c r="AF26" s="25"/>
      <c r="AG26" s="25"/>
      <c r="AH26" s="25"/>
      <c r="AI26" s="25"/>
      <c r="AJ26" s="25"/>
      <c r="AK26" s="25"/>
      <c r="AL26" s="25"/>
      <c r="AM26" s="25"/>
      <c r="AN26" s="2"/>
      <c r="AO26" s="25"/>
      <c r="AP26" s="25"/>
      <c r="AQ26" s="25"/>
      <c r="AR26" s="25"/>
      <c r="AS26" s="2"/>
      <c r="AT26" s="25"/>
      <c r="AU26" s="25"/>
      <c r="AV26" s="6"/>
      <c r="AW26" s="6"/>
      <c r="AX26" s="6"/>
      <c r="AY26" s="6"/>
      <c r="AZ26" s="2"/>
      <c r="BA26" s="25"/>
      <c r="BB26" s="25"/>
      <c r="BC26" s="25"/>
    </row>
    <row r="27" spans="1:55" ht="15.75" customHeight="1">
      <c r="A27" s="35" t="s">
        <v>18</v>
      </c>
      <c r="B27" s="36"/>
      <c r="C27" s="52"/>
      <c r="D27" s="22"/>
      <c r="E27" s="22"/>
      <c r="F27" s="22"/>
      <c r="G27" s="22"/>
      <c r="H27" s="22"/>
      <c r="I27" s="22"/>
      <c r="J27" s="22"/>
      <c r="K27" s="22"/>
      <c r="L27" s="22"/>
      <c r="M27" s="47"/>
      <c r="N27" s="23"/>
      <c r="O27" s="23"/>
      <c r="P27" s="23"/>
      <c r="Q27" s="23"/>
      <c r="R27" s="11"/>
      <c r="S27" s="26"/>
      <c r="T27" s="26"/>
      <c r="U27" s="26"/>
      <c r="V27" s="26"/>
      <c r="W27" s="26"/>
      <c r="X27" s="26"/>
      <c r="Y27" s="11"/>
      <c r="Z27" s="11"/>
      <c r="AA27" s="11"/>
      <c r="AB27" s="11"/>
      <c r="AC27" s="53"/>
      <c r="AD27" s="2"/>
      <c r="AE27" s="25"/>
      <c r="AF27" s="25"/>
      <c r="AG27" s="25"/>
      <c r="AH27" s="25"/>
      <c r="AI27" s="25"/>
      <c r="AJ27" s="25"/>
      <c r="AK27" s="25"/>
      <c r="AL27" s="25"/>
      <c r="AM27" s="25"/>
      <c r="AN27" s="2"/>
      <c r="AO27" s="25"/>
      <c r="AP27" s="25"/>
      <c r="AQ27" s="25"/>
      <c r="AR27" s="25"/>
      <c r="AS27" s="2"/>
      <c r="AT27" s="25"/>
      <c r="AU27" s="25"/>
      <c r="AV27" s="6"/>
      <c r="AW27" s="6"/>
      <c r="AX27" s="6"/>
      <c r="AY27" s="6"/>
      <c r="AZ27" s="2"/>
      <c r="BA27" s="25"/>
      <c r="BB27" s="25"/>
      <c r="BC27" s="25"/>
    </row>
    <row r="28" spans="1:56" ht="15.75" customHeight="1">
      <c r="A28" s="36" t="s">
        <v>52</v>
      </c>
      <c r="B28" s="36" t="s">
        <v>76</v>
      </c>
      <c r="C28" s="52">
        <v>89.2</v>
      </c>
      <c r="D28" s="21" t="s">
        <v>5</v>
      </c>
      <c r="E28" s="21" t="s">
        <v>5</v>
      </c>
      <c r="F28" s="21" t="s">
        <v>5</v>
      </c>
      <c r="G28" s="21" t="s">
        <v>5</v>
      </c>
      <c r="H28" s="22">
        <v>84.2</v>
      </c>
      <c r="I28" s="21" t="s">
        <v>5</v>
      </c>
      <c r="J28" s="21" t="s">
        <v>5</v>
      </c>
      <c r="K28" s="21" t="s">
        <v>5</v>
      </c>
      <c r="L28" s="21" t="s">
        <v>5</v>
      </c>
      <c r="M28" s="11">
        <v>113</v>
      </c>
      <c r="N28" s="26">
        <v>108.2</v>
      </c>
      <c r="O28" s="26">
        <v>103.6</v>
      </c>
      <c r="P28" s="26">
        <v>108</v>
      </c>
      <c r="Q28" s="26">
        <v>104</v>
      </c>
      <c r="R28" s="11">
        <v>112</v>
      </c>
      <c r="S28" s="26">
        <v>114</v>
      </c>
      <c r="T28" s="26">
        <v>123</v>
      </c>
      <c r="U28" s="26">
        <v>123</v>
      </c>
      <c r="V28" s="26">
        <v>129</v>
      </c>
      <c r="W28" s="26">
        <v>136</v>
      </c>
      <c r="X28" s="26">
        <v>137</v>
      </c>
      <c r="Y28" s="11">
        <v>144</v>
      </c>
      <c r="Z28" s="11">
        <v>155</v>
      </c>
      <c r="AA28" s="11">
        <v>159</v>
      </c>
      <c r="AB28" s="11">
        <v>169</v>
      </c>
      <c r="AC28" s="53">
        <v>177</v>
      </c>
      <c r="AD28" s="2">
        <v>2</v>
      </c>
      <c r="AE28" s="6" t="s">
        <v>5</v>
      </c>
      <c r="AF28" s="6" t="s">
        <v>5</v>
      </c>
      <c r="AG28" s="6" t="s">
        <v>5</v>
      </c>
      <c r="AH28" s="6" t="s">
        <v>5</v>
      </c>
      <c r="AI28" s="25">
        <v>1</v>
      </c>
      <c r="AJ28" s="6" t="s">
        <v>5</v>
      </c>
      <c r="AK28" s="6" t="s">
        <v>5</v>
      </c>
      <c r="AL28" s="6" t="s">
        <v>5</v>
      </c>
      <c r="AM28" s="6" t="s">
        <v>5</v>
      </c>
      <c r="AN28" s="5" t="s">
        <v>11</v>
      </c>
      <c r="AO28" s="6" t="s">
        <v>11</v>
      </c>
      <c r="AP28" s="6" t="s">
        <v>11</v>
      </c>
      <c r="AQ28" s="6" t="s">
        <v>5</v>
      </c>
      <c r="AR28" s="6" t="s">
        <v>11</v>
      </c>
      <c r="AS28" s="5" t="s">
        <v>11</v>
      </c>
      <c r="AT28" s="6" t="s">
        <v>11</v>
      </c>
      <c r="AU28" s="6" t="s">
        <v>11</v>
      </c>
      <c r="AV28" s="6" t="s">
        <v>5</v>
      </c>
      <c r="AW28" s="6" t="s">
        <v>5</v>
      </c>
      <c r="AX28" s="6" t="s">
        <v>5</v>
      </c>
      <c r="AY28" s="5" t="s">
        <v>5</v>
      </c>
      <c r="AZ28" s="5" t="s">
        <v>5</v>
      </c>
      <c r="BA28" s="5" t="s">
        <v>5</v>
      </c>
      <c r="BB28" s="5" t="s">
        <v>5</v>
      </c>
      <c r="BC28" s="5" t="s">
        <v>5</v>
      </c>
      <c r="BD28" s="5" t="s">
        <v>5</v>
      </c>
    </row>
    <row r="29" spans="1:56" ht="15.75" customHeight="1">
      <c r="A29" s="36" t="s">
        <v>63</v>
      </c>
      <c r="B29" s="36" t="s">
        <v>22</v>
      </c>
      <c r="C29" s="52"/>
      <c r="D29" s="21"/>
      <c r="E29" s="21"/>
      <c r="F29" s="21"/>
      <c r="G29" s="21"/>
      <c r="H29" s="22"/>
      <c r="I29" s="21"/>
      <c r="J29" s="21"/>
      <c r="K29" s="21"/>
      <c r="L29" s="21"/>
      <c r="M29" s="11">
        <v>284</v>
      </c>
      <c r="N29" s="26"/>
      <c r="O29" s="26"/>
      <c r="P29" s="26"/>
      <c r="Q29" s="26"/>
      <c r="R29" s="11">
        <v>247</v>
      </c>
      <c r="S29" s="26"/>
      <c r="T29" s="26"/>
      <c r="U29" s="26"/>
      <c r="V29" s="26"/>
      <c r="W29" s="12" t="s">
        <v>5</v>
      </c>
      <c r="X29" s="26"/>
      <c r="Y29" s="11">
        <v>102</v>
      </c>
      <c r="Z29" s="11">
        <v>108</v>
      </c>
      <c r="AA29" s="11">
        <v>112</v>
      </c>
      <c r="AB29" s="11">
        <v>138</v>
      </c>
      <c r="AC29" s="53">
        <v>127</v>
      </c>
      <c r="AD29" s="2">
        <v>73</v>
      </c>
      <c r="AE29" s="6"/>
      <c r="AF29" s="6"/>
      <c r="AG29" s="6"/>
      <c r="AH29" s="6"/>
      <c r="AI29" s="25"/>
      <c r="AJ29" s="6"/>
      <c r="AK29" s="6"/>
      <c r="AL29" s="6"/>
      <c r="AM29" s="6"/>
      <c r="AN29" s="5">
        <v>64</v>
      </c>
      <c r="AO29" s="6"/>
      <c r="AP29" s="6"/>
      <c r="AQ29" s="6"/>
      <c r="AR29" s="6"/>
      <c r="AS29" s="5">
        <v>82</v>
      </c>
      <c r="AT29" s="6"/>
      <c r="AU29" s="6"/>
      <c r="AV29" s="6"/>
      <c r="AW29" s="6"/>
      <c r="AX29" s="6" t="s">
        <v>5</v>
      </c>
      <c r="AY29" s="6"/>
      <c r="AZ29" s="27">
        <v>78</v>
      </c>
      <c r="BA29" s="27">
        <v>79</v>
      </c>
      <c r="BB29" s="27">
        <v>80</v>
      </c>
      <c r="BC29" s="27">
        <v>80</v>
      </c>
      <c r="BD29" s="5">
        <v>79</v>
      </c>
    </row>
    <row r="30" spans="1:55" ht="15.75" customHeight="1">
      <c r="A30" s="36" t="s">
        <v>19</v>
      </c>
      <c r="B30" s="36"/>
      <c r="C30" s="52"/>
      <c r="D30" s="22"/>
      <c r="E30" s="22"/>
      <c r="F30" s="22"/>
      <c r="G30" s="22"/>
      <c r="H30" s="22"/>
      <c r="I30" s="22"/>
      <c r="J30" s="22"/>
      <c r="K30" s="22"/>
      <c r="L30" s="22"/>
      <c r="M30" s="47"/>
      <c r="N30" s="23"/>
      <c r="O30" s="23"/>
      <c r="P30" s="23"/>
      <c r="Q30" s="23"/>
      <c r="R30" s="11"/>
      <c r="S30" s="26"/>
      <c r="T30" s="23"/>
      <c r="U30" s="23"/>
      <c r="V30" s="26"/>
      <c r="W30" s="26"/>
      <c r="X30" s="26"/>
      <c r="Y30" s="11"/>
      <c r="Z30" s="11"/>
      <c r="AA30" s="11"/>
      <c r="AB30" s="11"/>
      <c r="AC30" s="53"/>
      <c r="AD30" s="2"/>
      <c r="AE30" s="25"/>
      <c r="AF30" s="25"/>
      <c r="AG30" s="25"/>
      <c r="AH30" s="25"/>
      <c r="AI30" s="25"/>
      <c r="AJ30" s="25"/>
      <c r="AK30" s="25"/>
      <c r="AL30" s="25"/>
      <c r="AM30" s="25"/>
      <c r="AN30" s="2"/>
      <c r="AO30" s="25"/>
      <c r="AP30" s="25"/>
      <c r="AQ30" s="25"/>
      <c r="AR30" s="25"/>
      <c r="AS30" s="2"/>
      <c r="AT30" s="25"/>
      <c r="AU30" s="25"/>
      <c r="AV30" s="6"/>
      <c r="AW30" s="6"/>
      <c r="AX30" s="6"/>
      <c r="AY30" s="6"/>
      <c r="AZ30" s="2"/>
      <c r="BA30" s="25"/>
      <c r="BB30" s="25"/>
      <c r="BC30" s="25"/>
    </row>
    <row r="31" spans="1:56" ht="15.75" customHeight="1">
      <c r="A31" s="36" t="s">
        <v>53</v>
      </c>
      <c r="B31" s="36" t="s">
        <v>10</v>
      </c>
      <c r="C31" s="52">
        <v>15.1</v>
      </c>
      <c r="D31" s="21" t="s">
        <v>5</v>
      </c>
      <c r="E31" s="21" t="s">
        <v>5</v>
      </c>
      <c r="F31" s="21" t="s">
        <v>5</v>
      </c>
      <c r="G31" s="21" t="s">
        <v>5</v>
      </c>
      <c r="H31" s="22">
        <v>14.8</v>
      </c>
      <c r="I31" s="21" t="s">
        <v>5</v>
      </c>
      <c r="J31" s="21" t="s">
        <v>5</v>
      </c>
      <c r="K31" s="21" t="s">
        <v>5</v>
      </c>
      <c r="L31" s="21" t="s">
        <v>5</v>
      </c>
      <c r="M31" s="11">
        <v>12</v>
      </c>
      <c r="N31" s="26">
        <v>15.8</v>
      </c>
      <c r="O31" s="26">
        <v>14.6</v>
      </c>
      <c r="P31" s="26">
        <v>30</v>
      </c>
      <c r="Q31" s="26">
        <v>15</v>
      </c>
      <c r="R31" s="11">
        <v>18</v>
      </c>
      <c r="S31" s="26">
        <v>16</v>
      </c>
      <c r="T31" s="26">
        <v>21</v>
      </c>
      <c r="U31" s="26">
        <v>19</v>
      </c>
      <c r="V31" s="26">
        <v>24</v>
      </c>
      <c r="W31" s="26">
        <v>32.6</v>
      </c>
      <c r="X31" s="26">
        <v>26</v>
      </c>
      <c r="Y31" s="11">
        <v>29.9</v>
      </c>
      <c r="Z31" s="11">
        <v>32.8</v>
      </c>
      <c r="AA31" s="11">
        <v>34</v>
      </c>
      <c r="AB31" s="11">
        <v>39</v>
      </c>
      <c r="AC31" s="53">
        <v>60</v>
      </c>
      <c r="AD31" s="5" t="s">
        <v>0</v>
      </c>
      <c r="AE31" s="6" t="s">
        <v>5</v>
      </c>
      <c r="AF31" s="6" t="s">
        <v>5</v>
      </c>
      <c r="AG31" s="6" t="s">
        <v>5</v>
      </c>
      <c r="AH31" s="6" t="s">
        <v>5</v>
      </c>
      <c r="AI31" s="7" t="s">
        <v>0</v>
      </c>
      <c r="AJ31" s="6" t="s">
        <v>5</v>
      </c>
      <c r="AK31" s="6" t="s">
        <v>5</v>
      </c>
      <c r="AL31" s="6" t="s">
        <v>5</v>
      </c>
      <c r="AM31" s="6" t="s">
        <v>5</v>
      </c>
      <c r="AN31" s="5" t="s">
        <v>0</v>
      </c>
      <c r="AO31" s="6" t="s">
        <v>5</v>
      </c>
      <c r="AP31" s="6" t="s">
        <v>5</v>
      </c>
      <c r="AQ31" s="6" t="s">
        <v>5</v>
      </c>
      <c r="AR31" s="6" t="s">
        <v>5</v>
      </c>
      <c r="AS31" s="5" t="s">
        <v>0</v>
      </c>
      <c r="AT31" s="6" t="s">
        <v>5</v>
      </c>
      <c r="AU31" s="6" t="s">
        <v>5</v>
      </c>
      <c r="AV31" s="5" t="s">
        <v>0</v>
      </c>
      <c r="AW31" s="5" t="s">
        <v>0</v>
      </c>
      <c r="AX31" s="5" t="s">
        <v>0</v>
      </c>
      <c r="AY31" s="6">
        <v>0</v>
      </c>
      <c r="AZ31" s="5" t="s">
        <v>0</v>
      </c>
      <c r="BA31" s="5" t="s">
        <v>0</v>
      </c>
      <c r="BB31" s="5" t="s">
        <v>0</v>
      </c>
      <c r="BC31" s="5" t="s">
        <v>0</v>
      </c>
      <c r="BD31" s="5" t="s">
        <v>0</v>
      </c>
    </row>
    <row r="32" spans="1:56" ht="15.75" customHeight="1">
      <c r="A32" s="36" t="s">
        <v>20</v>
      </c>
      <c r="B32" s="36" t="s">
        <v>10</v>
      </c>
      <c r="C32" s="52">
        <v>7405</v>
      </c>
      <c r="D32" s="21" t="s">
        <v>5</v>
      </c>
      <c r="E32" s="21" t="s">
        <v>5</v>
      </c>
      <c r="F32" s="21" t="s">
        <v>5</v>
      </c>
      <c r="G32" s="21" t="s">
        <v>5</v>
      </c>
      <c r="H32" s="22">
        <v>7988</v>
      </c>
      <c r="I32" s="21" t="s">
        <v>5</v>
      </c>
      <c r="J32" s="21" t="s">
        <v>5</v>
      </c>
      <c r="K32" s="21" t="s">
        <v>5</v>
      </c>
      <c r="L32" s="21" t="s">
        <v>5</v>
      </c>
      <c r="M32" s="11">
        <v>8950</v>
      </c>
      <c r="N32" s="26">
        <v>9187</v>
      </c>
      <c r="O32" s="26">
        <v>9290</v>
      </c>
      <c r="P32" s="26">
        <v>9430</v>
      </c>
      <c r="Q32" s="26">
        <v>9500</v>
      </c>
      <c r="R32" s="11">
        <v>10100</v>
      </c>
      <c r="S32" s="26">
        <v>11000</v>
      </c>
      <c r="T32" s="26">
        <v>11400</v>
      </c>
      <c r="U32" s="26">
        <v>12146</v>
      </c>
      <c r="V32" s="26">
        <v>12755</v>
      </c>
      <c r="W32" s="26">
        <v>13200</v>
      </c>
      <c r="X32" s="26">
        <v>13700</v>
      </c>
      <c r="Y32" s="54">
        <v>13600</v>
      </c>
      <c r="Z32" s="54">
        <v>13600</v>
      </c>
      <c r="AA32" s="54">
        <v>14600</v>
      </c>
      <c r="AB32" s="54">
        <v>15000</v>
      </c>
      <c r="AC32" s="55">
        <v>15000</v>
      </c>
      <c r="AD32" s="2">
        <v>16</v>
      </c>
      <c r="AE32" s="6" t="s">
        <v>5</v>
      </c>
      <c r="AF32" s="6" t="s">
        <v>5</v>
      </c>
      <c r="AG32" s="6" t="s">
        <v>5</v>
      </c>
      <c r="AH32" s="6" t="s">
        <v>5</v>
      </c>
      <c r="AI32" s="25">
        <v>14</v>
      </c>
      <c r="AJ32" s="6" t="s">
        <v>5</v>
      </c>
      <c r="AK32" s="6" t="s">
        <v>5</v>
      </c>
      <c r="AL32" s="6" t="s">
        <v>5</v>
      </c>
      <c r="AM32" s="6" t="s">
        <v>5</v>
      </c>
      <c r="AN32" s="2">
        <v>18</v>
      </c>
      <c r="AO32" s="25">
        <v>18</v>
      </c>
      <c r="AP32" s="25">
        <v>19</v>
      </c>
      <c r="AQ32" s="25">
        <v>19</v>
      </c>
      <c r="AR32" s="25">
        <v>19</v>
      </c>
      <c r="AS32" s="2">
        <v>18</v>
      </c>
      <c r="AT32" s="25">
        <v>17</v>
      </c>
      <c r="AU32" s="25">
        <v>17</v>
      </c>
      <c r="AV32" s="6">
        <v>15</v>
      </c>
      <c r="AW32" s="6">
        <v>13</v>
      </c>
      <c r="AX32" s="6">
        <v>11</v>
      </c>
      <c r="AY32" s="6">
        <v>10</v>
      </c>
      <c r="AZ32" s="8">
        <f>(1140/13600)*100</f>
        <v>8.38235294117647</v>
      </c>
      <c r="BA32" s="8">
        <f>(1120/13600)*100</f>
        <v>8.235294117647058</v>
      </c>
      <c r="BB32" s="8">
        <f>(1160/14500)*100</f>
        <v>8</v>
      </c>
      <c r="BC32" s="25">
        <f>(1150/14900)*100</f>
        <v>7.718120805369128</v>
      </c>
      <c r="BD32" s="10">
        <v>8</v>
      </c>
    </row>
    <row r="33" spans="1:56" ht="15.75" customHeight="1">
      <c r="A33" s="36" t="s">
        <v>21</v>
      </c>
      <c r="B33" s="36" t="s">
        <v>22</v>
      </c>
      <c r="C33" s="52">
        <v>1219</v>
      </c>
      <c r="D33" s="21" t="s">
        <v>5</v>
      </c>
      <c r="E33" s="21" t="s">
        <v>5</v>
      </c>
      <c r="F33" s="21" t="s">
        <v>5</v>
      </c>
      <c r="G33" s="21" t="s">
        <v>5</v>
      </c>
      <c r="H33" s="22">
        <v>1532</v>
      </c>
      <c r="I33" s="21" t="s">
        <v>5</v>
      </c>
      <c r="J33" s="21" t="s">
        <v>5</v>
      </c>
      <c r="K33" s="21" t="s">
        <v>5</v>
      </c>
      <c r="L33" s="21" t="s">
        <v>5</v>
      </c>
      <c r="M33" s="11">
        <v>2180</v>
      </c>
      <c r="N33" s="26">
        <v>2149</v>
      </c>
      <c r="O33" s="26">
        <v>2248</v>
      </c>
      <c r="P33" s="26">
        <v>2310</v>
      </c>
      <c r="Q33" s="26">
        <v>2240</v>
      </c>
      <c r="R33" s="11">
        <v>2230</v>
      </c>
      <c r="S33" s="26">
        <v>2250</v>
      </c>
      <c r="T33" s="26">
        <v>2410</v>
      </c>
      <c r="U33" s="26">
        <v>2500</v>
      </c>
      <c r="V33" s="26">
        <v>2570</v>
      </c>
      <c r="W33" s="26">
        <v>2590</v>
      </c>
      <c r="X33" s="26">
        <v>2600</v>
      </c>
      <c r="Y33" s="11">
        <v>2550</v>
      </c>
      <c r="Z33" s="11">
        <v>2550</v>
      </c>
      <c r="AA33" s="11">
        <v>2430</v>
      </c>
      <c r="AB33" s="11">
        <v>2470</v>
      </c>
      <c r="AC33" s="53">
        <v>2500</v>
      </c>
      <c r="AD33" s="2">
        <v>2</v>
      </c>
      <c r="AE33" s="6" t="s">
        <v>5</v>
      </c>
      <c r="AF33" s="6" t="s">
        <v>5</v>
      </c>
      <c r="AG33" s="6" t="s">
        <v>5</v>
      </c>
      <c r="AH33" s="6" t="s">
        <v>5</v>
      </c>
      <c r="AI33" s="25">
        <v>5</v>
      </c>
      <c r="AJ33" s="6" t="s">
        <v>5</v>
      </c>
      <c r="AK33" s="6" t="s">
        <v>5</v>
      </c>
      <c r="AL33" s="6" t="s">
        <v>5</v>
      </c>
      <c r="AM33" s="6" t="s">
        <v>5</v>
      </c>
      <c r="AN33" s="2">
        <v>14</v>
      </c>
      <c r="AO33" s="25">
        <v>14</v>
      </c>
      <c r="AP33" s="25">
        <v>15</v>
      </c>
      <c r="AQ33" s="25">
        <v>14</v>
      </c>
      <c r="AR33" s="25">
        <v>15</v>
      </c>
      <c r="AS33" s="2">
        <v>14</v>
      </c>
      <c r="AT33" s="25">
        <v>14.13333333333333</v>
      </c>
      <c r="AU33" s="25">
        <v>14.93775933609959</v>
      </c>
      <c r="AV33" s="6">
        <v>15</v>
      </c>
      <c r="AW33" s="6">
        <v>13</v>
      </c>
      <c r="AX33" s="6">
        <v>14</v>
      </c>
      <c r="AY33" s="6">
        <v>13</v>
      </c>
      <c r="AZ33" s="2">
        <f>(298/2550)*100</f>
        <v>11.686274509803923</v>
      </c>
      <c r="BA33" s="2">
        <f>(277/2590)*100</f>
        <v>10.694980694980694</v>
      </c>
      <c r="BB33" s="2">
        <v>11</v>
      </c>
      <c r="BC33" s="25">
        <v>10</v>
      </c>
      <c r="BD33" s="10">
        <v>10</v>
      </c>
    </row>
    <row r="34" spans="1:56" ht="15.75" customHeight="1">
      <c r="A34" s="36" t="s">
        <v>54</v>
      </c>
      <c r="B34" s="36" t="s">
        <v>76</v>
      </c>
      <c r="C34" s="52">
        <v>877</v>
      </c>
      <c r="D34" s="21" t="s">
        <v>5</v>
      </c>
      <c r="E34" s="21" t="s">
        <v>5</v>
      </c>
      <c r="F34" s="21" t="s">
        <v>5</v>
      </c>
      <c r="G34" s="21" t="s">
        <v>5</v>
      </c>
      <c r="H34" s="22">
        <v>861</v>
      </c>
      <c r="I34" s="21" t="s">
        <v>5</v>
      </c>
      <c r="J34" s="21" t="s">
        <v>5</v>
      </c>
      <c r="K34" s="21" t="s">
        <v>5</v>
      </c>
      <c r="L34" s="21" t="s">
        <v>5</v>
      </c>
      <c r="M34" s="11">
        <v>983</v>
      </c>
      <c r="N34" s="26">
        <v>956</v>
      </c>
      <c r="O34" s="26">
        <v>930</v>
      </c>
      <c r="P34" s="26">
        <v>983</v>
      </c>
      <c r="Q34" s="26">
        <v>981</v>
      </c>
      <c r="R34" s="11">
        <v>1030</v>
      </c>
      <c r="S34" s="26">
        <v>1020</v>
      </c>
      <c r="T34" s="26">
        <v>1040</v>
      </c>
      <c r="U34" s="26">
        <v>1050</v>
      </c>
      <c r="V34" s="26">
        <v>1020</v>
      </c>
      <c r="W34" s="26">
        <v>1070</v>
      </c>
      <c r="X34" s="26">
        <v>1050</v>
      </c>
      <c r="Y34" s="11">
        <v>1090</v>
      </c>
      <c r="Z34" s="11">
        <v>1190</v>
      </c>
      <c r="AA34" s="11">
        <v>1340</v>
      </c>
      <c r="AB34" s="11">
        <v>1540</v>
      </c>
      <c r="AC34" s="53">
        <v>1690</v>
      </c>
      <c r="AD34" s="2">
        <v>8</v>
      </c>
      <c r="AE34" s="6" t="s">
        <v>5</v>
      </c>
      <c r="AF34" s="6" t="s">
        <v>5</v>
      </c>
      <c r="AG34" s="6" t="s">
        <v>5</v>
      </c>
      <c r="AH34" s="6" t="s">
        <v>5</v>
      </c>
      <c r="AI34" s="25">
        <v>6</v>
      </c>
      <c r="AJ34" s="6" t="s">
        <v>5</v>
      </c>
      <c r="AK34" s="6" t="s">
        <v>5</v>
      </c>
      <c r="AL34" s="6" t="s">
        <v>5</v>
      </c>
      <c r="AM34" s="6" t="s">
        <v>5</v>
      </c>
      <c r="AN34" s="2">
        <v>6</v>
      </c>
      <c r="AO34" s="25">
        <v>6</v>
      </c>
      <c r="AP34" s="25">
        <v>6</v>
      </c>
      <c r="AQ34" s="25">
        <v>6</v>
      </c>
      <c r="AR34" s="25">
        <v>6</v>
      </c>
      <c r="AS34" s="2">
        <v>6</v>
      </c>
      <c r="AT34" s="25">
        <v>6.078431372549019</v>
      </c>
      <c r="AU34" s="25">
        <v>5.9</v>
      </c>
      <c r="AV34" s="6">
        <v>6</v>
      </c>
      <c r="AW34" s="6">
        <v>6</v>
      </c>
      <c r="AX34" s="6">
        <v>6</v>
      </c>
      <c r="AY34" s="6">
        <v>4</v>
      </c>
      <c r="AZ34" s="2">
        <f>(52/1080)*100</f>
        <v>4.814814814814815</v>
      </c>
      <c r="BA34" s="2">
        <f>(46/1160)*100</f>
        <v>3.9655172413793105</v>
      </c>
      <c r="BB34" s="2">
        <f>(54/1250)*100</f>
        <v>4.32</v>
      </c>
      <c r="BC34" s="25">
        <f>(55/1520)*100</f>
        <v>3.618421052631579</v>
      </c>
      <c r="BD34" s="10">
        <v>3</v>
      </c>
    </row>
    <row r="35" spans="1:56" ht="15.75" customHeight="1">
      <c r="A35" s="36" t="s">
        <v>55</v>
      </c>
      <c r="B35" s="36" t="s">
        <v>10</v>
      </c>
      <c r="C35" s="52">
        <v>3470</v>
      </c>
      <c r="D35" s="21" t="s">
        <v>5</v>
      </c>
      <c r="E35" s="21" t="s">
        <v>5</v>
      </c>
      <c r="F35" s="21" t="s">
        <v>5</v>
      </c>
      <c r="G35" s="21" t="s">
        <v>5</v>
      </c>
      <c r="H35" s="22">
        <v>3431</v>
      </c>
      <c r="I35" s="21" t="s">
        <v>5</v>
      </c>
      <c r="J35" s="21" t="s">
        <v>5</v>
      </c>
      <c r="K35" s="21" t="s">
        <v>5</v>
      </c>
      <c r="L35" s="21" t="s">
        <v>5</v>
      </c>
      <c r="M35" s="11">
        <v>3370</v>
      </c>
      <c r="N35" s="26">
        <v>3276</v>
      </c>
      <c r="O35" s="26">
        <v>3242</v>
      </c>
      <c r="P35" s="26">
        <v>2830</v>
      </c>
      <c r="Q35" s="26">
        <v>2790</v>
      </c>
      <c r="R35" s="11">
        <v>2830</v>
      </c>
      <c r="S35" s="26">
        <v>2920</v>
      </c>
      <c r="T35" s="26">
        <v>3010</v>
      </c>
      <c r="U35" s="26">
        <v>3062</v>
      </c>
      <c r="V35" s="26">
        <v>3070</v>
      </c>
      <c r="W35" s="26">
        <v>3184</v>
      </c>
      <c r="X35" s="26">
        <v>3152</v>
      </c>
      <c r="Y35" s="11">
        <v>2880</v>
      </c>
      <c r="Z35" s="11">
        <v>2950</v>
      </c>
      <c r="AA35" s="11">
        <v>3150</v>
      </c>
      <c r="AB35" s="11">
        <v>3270</v>
      </c>
      <c r="AC35" s="53">
        <v>3360</v>
      </c>
      <c r="AD35" s="2">
        <v>17</v>
      </c>
      <c r="AE35" s="6" t="s">
        <v>5</v>
      </c>
      <c r="AF35" s="6" t="s">
        <v>5</v>
      </c>
      <c r="AG35" s="6" t="s">
        <v>5</v>
      </c>
      <c r="AH35" s="6" t="s">
        <v>5</v>
      </c>
      <c r="AI35" s="25">
        <v>12</v>
      </c>
      <c r="AJ35" s="6" t="s">
        <v>5</v>
      </c>
      <c r="AK35" s="6" t="s">
        <v>5</v>
      </c>
      <c r="AL35" s="6" t="s">
        <v>5</v>
      </c>
      <c r="AM35" s="6" t="s">
        <v>5</v>
      </c>
      <c r="AN35" s="2">
        <v>15</v>
      </c>
      <c r="AO35" s="25">
        <v>15</v>
      </c>
      <c r="AP35" s="25">
        <v>13</v>
      </c>
      <c r="AQ35" s="25">
        <v>13</v>
      </c>
      <c r="AR35" s="25">
        <v>13</v>
      </c>
      <c r="AS35" s="2">
        <v>14</v>
      </c>
      <c r="AT35" s="25">
        <v>15</v>
      </c>
      <c r="AU35" s="25">
        <v>14.6</v>
      </c>
      <c r="AV35" s="6">
        <v>16</v>
      </c>
      <c r="AW35" s="6">
        <v>17</v>
      </c>
      <c r="AX35" s="6">
        <v>15</v>
      </c>
      <c r="AY35" s="6">
        <v>15</v>
      </c>
      <c r="AZ35" s="2">
        <v>16</v>
      </c>
      <c r="BA35" s="6">
        <f>(460/2950)*100</f>
        <v>15.593220338983052</v>
      </c>
      <c r="BB35" s="6">
        <f>(440/3150)*100</f>
        <v>13.968253968253968</v>
      </c>
      <c r="BC35" s="25">
        <f>(440/3280)*100</f>
        <v>13.414634146341465</v>
      </c>
      <c r="BD35" s="10">
        <v>13</v>
      </c>
    </row>
    <row r="36" spans="1:56" ht="15.75" customHeight="1">
      <c r="A36" s="36" t="s">
        <v>23</v>
      </c>
      <c r="B36" s="36" t="s">
        <v>22</v>
      </c>
      <c r="C36" s="52">
        <v>6806</v>
      </c>
      <c r="D36" s="21" t="s">
        <v>5</v>
      </c>
      <c r="E36" s="21" t="s">
        <v>5</v>
      </c>
      <c r="F36" s="21" t="s">
        <v>5</v>
      </c>
      <c r="G36" s="21" t="s">
        <v>5</v>
      </c>
      <c r="H36" s="22">
        <v>6136</v>
      </c>
      <c r="I36" s="21" t="s">
        <v>5</v>
      </c>
      <c r="J36" s="21" t="s">
        <v>5</v>
      </c>
      <c r="K36" s="21" t="s">
        <v>5</v>
      </c>
      <c r="L36" s="21" t="s">
        <v>5</v>
      </c>
      <c r="M36" s="11">
        <v>4523</v>
      </c>
      <c r="N36" s="26">
        <v>3213</v>
      </c>
      <c r="O36" s="26">
        <v>3014</v>
      </c>
      <c r="P36" s="26">
        <v>2290</v>
      </c>
      <c r="Q36" s="26">
        <v>1980</v>
      </c>
      <c r="R36" s="11">
        <v>3160</v>
      </c>
      <c r="S36" s="26">
        <v>2890</v>
      </c>
      <c r="T36" s="26">
        <v>2730</v>
      </c>
      <c r="U36" s="26">
        <v>1580</v>
      </c>
      <c r="V36" s="26">
        <v>1310</v>
      </c>
      <c r="W36" s="26">
        <v>1350</v>
      </c>
      <c r="X36" s="26">
        <v>1490</v>
      </c>
      <c r="Y36" s="11">
        <v>1490</v>
      </c>
      <c r="Z36" s="11">
        <v>1370</v>
      </c>
      <c r="AA36" s="11">
        <v>1890</v>
      </c>
      <c r="AB36" s="11">
        <v>1680</v>
      </c>
      <c r="AC36" s="53">
        <v>1400</v>
      </c>
      <c r="AD36" s="2">
        <v>16</v>
      </c>
      <c r="AE36" s="6" t="s">
        <v>5</v>
      </c>
      <c r="AF36" s="6" t="s">
        <v>5</v>
      </c>
      <c r="AG36" s="6" t="s">
        <v>5</v>
      </c>
      <c r="AH36" s="6" t="s">
        <v>5</v>
      </c>
      <c r="AI36" s="25">
        <v>9</v>
      </c>
      <c r="AJ36" s="6" t="s">
        <v>5</v>
      </c>
      <c r="AK36" s="6" t="s">
        <v>5</v>
      </c>
      <c r="AL36" s="6" t="s">
        <v>5</v>
      </c>
      <c r="AM36" s="6" t="s">
        <v>5</v>
      </c>
      <c r="AN36" s="2">
        <v>12</v>
      </c>
      <c r="AO36" s="6" t="s">
        <v>5</v>
      </c>
      <c r="AP36" s="25">
        <v>2</v>
      </c>
      <c r="AQ36" s="6" t="s">
        <v>5</v>
      </c>
      <c r="AR36" s="6" t="s">
        <v>11</v>
      </c>
      <c r="AS36" s="5" t="s">
        <v>11</v>
      </c>
      <c r="AT36" s="6" t="s">
        <v>11</v>
      </c>
      <c r="AU36" s="6" t="s">
        <v>11</v>
      </c>
      <c r="AV36" s="6" t="s">
        <v>11</v>
      </c>
      <c r="AW36" s="6" t="s">
        <v>11</v>
      </c>
      <c r="AX36" s="6" t="s">
        <v>5</v>
      </c>
      <c r="AY36" s="6" t="s">
        <v>5</v>
      </c>
      <c r="AZ36" s="5" t="s">
        <v>11</v>
      </c>
      <c r="BA36" s="5" t="s">
        <v>11</v>
      </c>
      <c r="BB36" s="5" t="s">
        <v>11</v>
      </c>
      <c r="BC36" s="5" t="s">
        <v>11</v>
      </c>
      <c r="BD36" s="5" t="s">
        <v>11</v>
      </c>
    </row>
    <row r="37" spans="1:56" ht="15.75" customHeight="1">
      <c r="A37" s="36" t="s">
        <v>56</v>
      </c>
      <c r="B37" s="36" t="s">
        <v>10</v>
      </c>
      <c r="C37" s="52">
        <v>108</v>
      </c>
      <c r="D37" s="21" t="s">
        <v>5</v>
      </c>
      <c r="E37" s="21" t="s">
        <v>5</v>
      </c>
      <c r="F37" s="21" t="s">
        <v>5</v>
      </c>
      <c r="G37" s="21" t="s">
        <v>5</v>
      </c>
      <c r="H37" s="22">
        <v>98</v>
      </c>
      <c r="I37" s="21" t="s">
        <v>5</v>
      </c>
      <c r="J37" s="21" t="s">
        <v>5</v>
      </c>
      <c r="K37" s="21" t="s">
        <v>5</v>
      </c>
      <c r="L37" s="21" t="s">
        <v>5</v>
      </c>
      <c r="M37" s="11">
        <v>111</v>
      </c>
      <c r="N37" s="26">
        <v>118</v>
      </c>
      <c r="O37" s="26">
        <v>112</v>
      </c>
      <c r="P37" s="26">
        <v>94</v>
      </c>
      <c r="Q37" s="26">
        <v>112</v>
      </c>
      <c r="R37" s="11">
        <v>126</v>
      </c>
      <c r="S37" s="26">
        <v>128</v>
      </c>
      <c r="T37" s="26">
        <v>140</v>
      </c>
      <c r="U37" s="26">
        <v>136</v>
      </c>
      <c r="V37" s="26">
        <v>129</v>
      </c>
      <c r="W37" s="26">
        <v>133</v>
      </c>
      <c r="X37" s="26">
        <v>132</v>
      </c>
      <c r="Y37" s="11">
        <v>123</v>
      </c>
      <c r="Z37" s="11">
        <v>125</v>
      </c>
      <c r="AA37" s="11">
        <v>141</v>
      </c>
      <c r="AB37" s="11">
        <v>185</v>
      </c>
      <c r="AC37" s="53">
        <v>179</v>
      </c>
      <c r="AD37" s="2">
        <v>63</v>
      </c>
      <c r="AE37" s="6" t="s">
        <v>5</v>
      </c>
      <c r="AF37" s="6" t="s">
        <v>5</v>
      </c>
      <c r="AG37" s="6" t="s">
        <v>5</v>
      </c>
      <c r="AH37" s="6" t="s">
        <v>5</v>
      </c>
      <c r="AI37" s="25">
        <v>50</v>
      </c>
      <c r="AJ37" s="6" t="s">
        <v>5</v>
      </c>
      <c r="AK37" s="6" t="s">
        <v>5</v>
      </c>
      <c r="AL37" s="6" t="s">
        <v>5</v>
      </c>
      <c r="AM37" s="6" t="s">
        <v>5</v>
      </c>
      <c r="AN37" s="2">
        <v>55</v>
      </c>
      <c r="AO37" s="25">
        <v>45</v>
      </c>
      <c r="AP37" s="25">
        <v>45</v>
      </c>
      <c r="AQ37" s="25">
        <v>39</v>
      </c>
      <c r="AR37" s="25">
        <v>42</v>
      </c>
      <c r="AS37" s="2">
        <v>48</v>
      </c>
      <c r="AT37" s="25">
        <v>42.890625</v>
      </c>
      <c r="AU37" s="25">
        <v>43.4</v>
      </c>
      <c r="AV37" s="6">
        <v>39</v>
      </c>
      <c r="AW37" s="6">
        <v>33</v>
      </c>
      <c r="AX37" s="6">
        <v>31</v>
      </c>
      <c r="AY37" s="6">
        <v>29</v>
      </c>
      <c r="AZ37" s="2">
        <v>27</v>
      </c>
      <c r="BA37" s="25">
        <f>(33.6/125)*100</f>
        <v>26.880000000000003</v>
      </c>
      <c r="BB37" s="25">
        <f>(39.9/139)*100</f>
        <v>28.70503597122302</v>
      </c>
      <c r="BC37" s="25">
        <v>31</v>
      </c>
      <c r="BD37" s="10">
        <v>34</v>
      </c>
    </row>
    <row r="38" spans="1:56" ht="15.75" customHeight="1">
      <c r="A38" s="36" t="s">
        <v>57</v>
      </c>
      <c r="B38" s="36" t="s">
        <v>10</v>
      </c>
      <c r="C38" s="52">
        <v>779</v>
      </c>
      <c r="D38" s="21" t="s">
        <v>5</v>
      </c>
      <c r="E38" s="21" t="s">
        <v>5</v>
      </c>
      <c r="F38" s="21" t="s">
        <v>5</v>
      </c>
      <c r="G38" s="21" t="s">
        <v>5</v>
      </c>
      <c r="H38" s="22">
        <v>813</v>
      </c>
      <c r="I38" s="21" t="s">
        <v>5</v>
      </c>
      <c r="J38" s="21" t="s">
        <v>5</v>
      </c>
      <c r="K38" s="21" t="s">
        <v>5</v>
      </c>
      <c r="L38" s="21" t="s">
        <v>5</v>
      </c>
      <c r="M38" s="11">
        <v>974</v>
      </c>
      <c r="N38" s="26">
        <v>949</v>
      </c>
      <c r="O38" s="26">
        <v>922</v>
      </c>
      <c r="P38" s="26">
        <v>899</v>
      </c>
      <c r="Q38" s="26">
        <v>929</v>
      </c>
      <c r="R38" s="11">
        <v>1040</v>
      </c>
      <c r="S38" s="26">
        <v>1080</v>
      </c>
      <c r="T38" s="26">
        <v>1120</v>
      </c>
      <c r="U38" s="26">
        <v>1180</v>
      </c>
      <c r="V38" s="26">
        <v>1160</v>
      </c>
      <c r="W38" s="26">
        <v>1270</v>
      </c>
      <c r="X38" s="26">
        <v>1340</v>
      </c>
      <c r="Y38" s="54">
        <v>1350</v>
      </c>
      <c r="Z38" s="54">
        <v>1370</v>
      </c>
      <c r="AA38" s="54">
        <v>1400</v>
      </c>
      <c r="AB38" s="54">
        <v>1480</v>
      </c>
      <c r="AC38" s="55">
        <v>1550</v>
      </c>
      <c r="AD38" s="2">
        <v>2</v>
      </c>
      <c r="AE38" s="6" t="s">
        <v>5</v>
      </c>
      <c r="AF38" s="6" t="s">
        <v>5</v>
      </c>
      <c r="AG38" s="6" t="s">
        <v>5</v>
      </c>
      <c r="AH38" s="6" t="s">
        <v>5</v>
      </c>
      <c r="AI38" s="25">
        <v>1</v>
      </c>
      <c r="AJ38" s="6" t="s">
        <v>5</v>
      </c>
      <c r="AK38" s="6" t="s">
        <v>5</v>
      </c>
      <c r="AL38" s="6" t="s">
        <v>5</v>
      </c>
      <c r="AM38" s="6" t="s">
        <v>5</v>
      </c>
      <c r="AN38" s="5" t="s">
        <v>12</v>
      </c>
      <c r="AO38" s="25">
        <v>1</v>
      </c>
      <c r="AP38" s="25">
        <v>1</v>
      </c>
      <c r="AQ38" s="6" t="s">
        <v>5</v>
      </c>
      <c r="AR38" s="6" t="s">
        <v>12</v>
      </c>
      <c r="AS38" s="5" t="s">
        <v>12</v>
      </c>
      <c r="AT38" s="6" t="s">
        <v>12</v>
      </c>
      <c r="AU38" s="6" t="s">
        <v>12</v>
      </c>
      <c r="AV38" s="6" t="s">
        <v>12</v>
      </c>
      <c r="AW38" s="6" t="s">
        <v>12</v>
      </c>
      <c r="AX38" s="6" t="s">
        <v>12</v>
      </c>
      <c r="AY38" s="6" t="s">
        <v>12</v>
      </c>
      <c r="AZ38" s="5" t="s">
        <v>0</v>
      </c>
      <c r="BA38" s="5" t="s">
        <v>0</v>
      </c>
      <c r="BB38" s="5" t="s">
        <v>0</v>
      </c>
      <c r="BC38" s="5" t="s">
        <v>0</v>
      </c>
      <c r="BD38" s="5" t="s">
        <v>0</v>
      </c>
    </row>
    <row r="39" spans="1:56" ht="15.75" customHeight="1">
      <c r="A39" s="36" t="s">
        <v>24</v>
      </c>
      <c r="B39" s="36" t="s">
        <v>10</v>
      </c>
      <c r="C39" s="52">
        <v>10.7</v>
      </c>
      <c r="D39" s="21" t="s">
        <v>5</v>
      </c>
      <c r="E39" s="21" t="s">
        <v>5</v>
      </c>
      <c r="F39" s="21" t="s">
        <v>5</v>
      </c>
      <c r="G39" s="21" t="s">
        <v>5</v>
      </c>
      <c r="H39" s="22">
        <v>13.1</v>
      </c>
      <c r="I39" s="21" t="s">
        <v>5</v>
      </c>
      <c r="J39" s="21" t="s">
        <v>5</v>
      </c>
      <c r="K39" s="21" t="s">
        <v>5</v>
      </c>
      <c r="L39" s="21" t="s">
        <v>5</v>
      </c>
      <c r="M39" s="11">
        <v>16.2</v>
      </c>
      <c r="N39" s="26">
        <v>15.7</v>
      </c>
      <c r="O39" s="26">
        <v>15.3</v>
      </c>
      <c r="P39" s="26">
        <v>14</v>
      </c>
      <c r="Q39" s="26">
        <v>14</v>
      </c>
      <c r="R39" s="11">
        <v>15</v>
      </c>
      <c r="S39" s="26">
        <v>15</v>
      </c>
      <c r="T39" s="26">
        <v>16</v>
      </c>
      <c r="U39" s="26">
        <v>17</v>
      </c>
      <c r="V39" s="26">
        <v>18</v>
      </c>
      <c r="W39" s="26">
        <v>18</v>
      </c>
      <c r="X39" s="26">
        <v>19</v>
      </c>
      <c r="Y39" s="54">
        <v>20</v>
      </c>
      <c r="Z39" s="54">
        <v>18.8</v>
      </c>
      <c r="AA39" s="54">
        <v>19.7</v>
      </c>
      <c r="AB39" s="54">
        <v>19</v>
      </c>
      <c r="AC39" s="55">
        <v>20</v>
      </c>
      <c r="AD39" s="2">
        <v>9</v>
      </c>
      <c r="AE39" s="6" t="s">
        <v>5</v>
      </c>
      <c r="AF39" s="6" t="s">
        <v>5</v>
      </c>
      <c r="AG39" s="6" t="s">
        <v>5</v>
      </c>
      <c r="AH39" s="6" t="s">
        <v>5</v>
      </c>
      <c r="AI39" s="25">
        <v>9</v>
      </c>
      <c r="AJ39" s="6" t="s">
        <v>5</v>
      </c>
      <c r="AK39" s="6" t="s">
        <v>5</v>
      </c>
      <c r="AL39" s="6" t="s">
        <v>5</v>
      </c>
      <c r="AM39" s="6" t="s">
        <v>5</v>
      </c>
      <c r="AN39" s="2">
        <v>13</v>
      </c>
      <c r="AO39" s="25">
        <v>12</v>
      </c>
      <c r="AP39" s="25">
        <v>12</v>
      </c>
      <c r="AQ39" s="25">
        <v>12</v>
      </c>
      <c r="AR39" s="25">
        <v>10</v>
      </c>
      <c r="AS39" s="2">
        <v>10</v>
      </c>
      <c r="AT39" s="25">
        <v>10.52631578947368</v>
      </c>
      <c r="AU39" s="25">
        <v>13.6</v>
      </c>
      <c r="AV39" s="6">
        <v>12</v>
      </c>
      <c r="AW39" s="6">
        <v>11</v>
      </c>
      <c r="AX39" s="6">
        <v>11</v>
      </c>
      <c r="AY39" s="6">
        <v>9</v>
      </c>
      <c r="AZ39" s="8">
        <f>(1.4/20)*100</f>
        <v>6.999999999999999</v>
      </c>
      <c r="BA39" s="8">
        <f>(1.2/18.8)*100</f>
        <v>6.382978723404255</v>
      </c>
      <c r="BB39" s="8">
        <f>(1.2/19.5)*100</f>
        <v>6.153846153846153</v>
      </c>
      <c r="BC39" s="25">
        <f>(1300/20300)*100</f>
        <v>6.403940886699508</v>
      </c>
      <c r="BD39" s="10">
        <v>6</v>
      </c>
    </row>
    <row r="40" spans="1:56" ht="30.75" customHeight="1">
      <c r="A40" s="74" t="s">
        <v>94</v>
      </c>
      <c r="B40" s="36" t="s">
        <v>22</v>
      </c>
      <c r="C40" s="52">
        <v>443</v>
      </c>
      <c r="D40" s="21" t="s">
        <v>5</v>
      </c>
      <c r="E40" s="21" t="s">
        <v>5</v>
      </c>
      <c r="F40" s="21" t="s">
        <v>5</v>
      </c>
      <c r="G40" s="21" t="s">
        <v>5</v>
      </c>
      <c r="H40" s="22">
        <v>315</v>
      </c>
      <c r="I40" s="21" t="s">
        <v>5</v>
      </c>
      <c r="J40" s="21" t="s">
        <v>5</v>
      </c>
      <c r="K40" s="21" t="s">
        <v>5</v>
      </c>
      <c r="L40" s="21" t="s">
        <v>5</v>
      </c>
      <c r="M40" s="11">
        <v>344</v>
      </c>
      <c r="N40" s="26">
        <v>463</v>
      </c>
      <c r="O40" s="26">
        <v>353</v>
      </c>
      <c r="P40" s="12" t="s">
        <v>5</v>
      </c>
      <c r="Q40" s="26">
        <v>333</v>
      </c>
      <c r="R40" s="11">
        <v>356</v>
      </c>
      <c r="S40" s="26">
        <v>383</v>
      </c>
      <c r="T40" s="26">
        <v>413</v>
      </c>
      <c r="U40" s="26">
        <v>779</v>
      </c>
      <c r="V40" s="26">
        <v>645</v>
      </c>
      <c r="W40" s="26">
        <v>1040</v>
      </c>
      <c r="X40" s="26">
        <v>1170</v>
      </c>
      <c r="Y40" s="11">
        <v>1540</v>
      </c>
      <c r="Z40" s="11">
        <v>1210</v>
      </c>
      <c r="AA40" s="11">
        <v>1510</v>
      </c>
      <c r="AB40" s="11">
        <v>1260</v>
      </c>
      <c r="AC40" s="53">
        <v>1290</v>
      </c>
      <c r="AD40" s="5" t="s">
        <v>0</v>
      </c>
      <c r="AE40" s="5" t="s">
        <v>0</v>
      </c>
      <c r="AF40" s="5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5" t="s">
        <v>0</v>
      </c>
      <c r="AM40" s="5" t="s">
        <v>0</v>
      </c>
      <c r="AN40" s="5" t="s">
        <v>0</v>
      </c>
      <c r="AO40" s="5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6" t="s">
        <v>5</v>
      </c>
      <c r="AU40" s="6" t="s">
        <v>0</v>
      </c>
      <c r="AV40" s="5" t="s">
        <v>0</v>
      </c>
      <c r="AW40" s="5" t="s">
        <v>0</v>
      </c>
      <c r="AX40" s="9" t="s">
        <v>0</v>
      </c>
      <c r="AY40" s="9" t="s">
        <v>0</v>
      </c>
      <c r="AZ40" s="5" t="s">
        <v>0</v>
      </c>
      <c r="BA40" s="5" t="s">
        <v>0</v>
      </c>
      <c r="BB40" s="5" t="s">
        <v>0</v>
      </c>
      <c r="BC40" s="5" t="s">
        <v>0</v>
      </c>
      <c r="BD40" s="5" t="s">
        <v>0</v>
      </c>
    </row>
    <row r="41" spans="1:55" ht="15.75" customHeight="1">
      <c r="A41" s="36" t="s">
        <v>25</v>
      </c>
      <c r="B41" s="36"/>
      <c r="C41" s="52"/>
      <c r="D41" s="22"/>
      <c r="E41" s="22"/>
      <c r="F41" s="22"/>
      <c r="G41" s="22"/>
      <c r="H41" s="22"/>
      <c r="I41" s="22"/>
      <c r="J41" s="22"/>
      <c r="K41" s="22"/>
      <c r="L41" s="22"/>
      <c r="M41" s="11"/>
      <c r="N41" s="26"/>
      <c r="O41" s="26"/>
      <c r="P41" s="26"/>
      <c r="Q41" s="26"/>
      <c r="R41" s="11"/>
      <c r="S41" s="26"/>
      <c r="T41" s="26"/>
      <c r="U41" s="26"/>
      <c r="V41" s="26"/>
      <c r="W41" s="26"/>
      <c r="X41" s="26"/>
      <c r="Y41" s="11"/>
      <c r="Z41" s="11"/>
      <c r="AA41" s="11"/>
      <c r="AB41" s="11"/>
      <c r="AC41" s="53"/>
      <c r="AD41" s="2"/>
      <c r="AE41" s="25"/>
      <c r="AF41" s="25"/>
      <c r="AG41" s="25"/>
      <c r="AH41" s="25"/>
      <c r="AI41" s="25"/>
      <c r="AJ41" s="25"/>
      <c r="AK41" s="25"/>
      <c r="AL41" s="25"/>
      <c r="AM41" s="25"/>
      <c r="AN41" s="2"/>
      <c r="AO41" s="25"/>
      <c r="AP41" s="25"/>
      <c r="AQ41" s="25"/>
      <c r="AR41" s="25"/>
      <c r="AS41" s="2"/>
      <c r="AT41" s="25"/>
      <c r="AU41" s="25"/>
      <c r="AV41" s="6"/>
      <c r="AW41" s="6"/>
      <c r="AX41" s="6"/>
      <c r="AY41" s="6"/>
      <c r="AZ41" s="2"/>
      <c r="BA41" s="25"/>
      <c r="BB41" s="25"/>
      <c r="BC41" s="25"/>
    </row>
    <row r="42" spans="1:56" ht="15.75" customHeight="1">
      <c r="A42" s="36" t="s">
        <v>84</v>
      </c>
      <c r="B42" s="36" t="s">
        <v>10</v>
      </c>
      <c r="C42" s="52">
        <v>3726</v>
      </c>
      <c r="D42" s="21" t="s">
        <v>5</v>
      </c>
      <c r="E42" s="21" t="s">
        <v>5</v>
      </c>
      <c r="F42" s="21" t="s">
        <v>5</v>
      </c>
      <c r="G42" s="21" t="s">
        <v>5</v>
      </c>
      <c r="H42" s="22">
        <v>3457</v>
      </c>
      <c r="I42" s="21" t="s">
        <v>5</v>
      </c>
      <c r="J42" s="21" t="s">
        <v>5</v>
      </c>
      <c r="K42" s="21" t="s">
        <v>5</v>
      </c>
      <c r="L42" s="21" t="s">
        <v>5</v>
      </c>
      <c r="M42" s="11">
        <v>4070</v>
      </c>
      <c r="N42" s="26">
        <v>3411</v>
      </c>
      <c r="O42" s="26">
        <v>3581</v>
      </c>
      <c r="P42" s="26">
        <v>3579</v>
      </c>
      <c r="Q42" s="26">
        <v>3950</v>
      </c>
      <c r="R42" s="11">
        <v>4010</v>
      </c>
      <c r="S42" s="26">
        <v>3620</v>
      </c>
      <c r="T42" s="26">
        <v>3660</v>
      </c>
      <c r="U42" s="26">
        <v>4560</v>
      </c>
      <c r="V42" s="26">
        <v>4147</v>
      </c>
      <c r="W42" s="26">
        <v>5010</v>
      </c>
      <c r="X42" s="26">
        <v>5110</v>
      </c>
      <c r="Y42" s="11">
        <v>5470</v>
      </c>
      <c r="Z42" s="11">
        <v>5720</v>
      </c>
      <c r="AA42" s="11">
        <v>5640</v>
      </c>
      <c r="AB42" s="11">
        <v>5840</v>
      </c>
      <c r="AC42" s="53">
        <v>4080</v>
      </c>
      <c r="AD42" s="2">
        <v>14</v>
      </c>
      <c r="AE42" s="6" t="s">
        <v>5</v>
      </c>
      <c r="AF42" s="6" t="s">
        <v>5</v>
      </c>
      <c r="AG42" s="6" t="s">
        <v>5</v>
      </c>
      <c r="AH42" s="6" t="s">
        <v>5</v>
      </c>
      <c r="AI42" s="6" t="s">
        <v>11</v>
      </c>
      <c r="AJ42" s="6" t="s">
        <v>5</v>
      </c>
      <c r="AK42" s="6" t="s">
        <v>5</v>
      </c>
      <c r="AL42" s="6" t="s">
        <v>5</v>
      </c>
      <c r="AM42" s="6" t="s">
        <v>5</v>
      </c>
      <c r="AN42" s="5" t="s">
        <v>11</v>
      </c>
      <c r="AO42" s="6" t="s">
        <v>11</v>
      </c>
      <c r="AP42" s="6" t="s">
        <v>11</v>
      </c>
      <c r="AQ42" s="6" t="s">
        <v>5</v>
      </c>
      <c r="AR42" s="6" t="s">
        <v>11</v>
      </c>
      <c r="AS42" s="5" t="s">
        <v>11</v>
      </c>
      <c r="AT42" s="6" t="s">
        <v>11</v>
      </c>
      <c r="AU42" s="6" t="s">
        <v>11</v>
      </c>
      <c r="AV42" s="6" t="s">
        <v>11</v>
      </c>
      <c r="AW42" s="6" t="s">
        <v>5</v>
      </c>
      <c r="AX42" s="6">
        <v>7</v>
      </c>
      <c r="AY42" s="6">
        <v>7</v>
      </c>
      <c r="AZ42" s="5" t="s">
        <v>11</v>
      </c>
      <c r="BA42" s="25">
        <f>(300/4900)*100</f>
        <v>6.122448979591836</v>
      </c>
      <c r="BB42" s="25">
        <f>(300/4800)*100</f>
        <v>6.25</v>
      </c>
      <c r="BC42" s="25">
        <f>(300/4800)*100</f>
        <v>6.25</v>
      </c>
      <c r="BD42" s="10">
        <v>6</v>
      </c>
    </row>
    <row r="43" spans="1:56" ht="15.75" customHeight="1">
      <c r="A43" s="36" t="s">
        <v>85</v>
      </c>
      <c r="B43" s="36" t="s">
        <v>10</v>
      </c>
      <c r="C43" s="52">
        <v>436</v>
      </c>
      <c r="D43" s="21" t="s">
        <v>5</v>
      </c>
      <c r="E43" s="21" t="s">
        <v>5</v>
      </c>
      <c r="F43" s="21" t="s">
        <v>5</v>
      </c>
      <c r="G43" s="21" t="s">
        <v>5</v>
      </c>
      <c r="H43" s="22">
        <v>373</v>
      </c>
      <c r="I43" s="21" t="s">
        <v>5</v>
      </c>
      <c r="J43" s="21" t="s">
        <v>5</v>
      </c>
      <c r="K43" s="21" t="s">
        <v>5</v>
      </c>
      <c r="L43" s="21" t="s">
        <v>5</v>
      </c>
      <c r="M43" s="11">
        <v>481</v>
      </c>
      <c r="N43" s="26">
        <v>458</v>
      </c>
      <c r="O43" s="26">
        <v>442</v>
      </c>
      <c r="P43" s="26">
        <v>464</v>
      </c>
      <c r="Q43" s="26">
        <v>546</v>
      </c>
      <c r="R43" s="11">
        <v>416</v>
      </c>
      <c r="S43" s="26">
        <v>395</v>
      </c>
      <c r="T43" s="26">
        <v>395</v>
      </c>
      <c r="U43" s="26">
        <v>438</v>
      </c>
      <c r="V43" s="26">
        <v>348</v>
      </c>
      <c r="W43" s="26">
        <v>387</v>
      </c>
      <c r="X43" s="26">
        <v>377</v>
      </c>
      <c r="Y43" s="11">
        <v>446</v>
      </c>
      <c r="Z43" s="11">
        <v>361</v>
      </c>
      <c r="AA43" s="11">
        <v>354</v>
      </c>
      <c r="AB43" s="11">
        <v>369</v>
      </c>
      <c r="AC43" s="53">
        <v>462</v>
      </c>
      <c r="AD43" s="5" t="s">
        <v>11</v>
      </c>
      <c r="AE43" s="6" t="s">
        <v>5</v>
      </c>
      <c r="AF43" s="6" t="s">
        <v>5</v>
      </c>
      <c r="AG43" s="6" t="s">
        <v>5</v>
      </c>
      <c r="AH43" s="6" t="s">
        <v>5</v>
      </c>
      <c r="AI43" s="6" t="s">
        <v>11</v>
      </c>
      <c r="AJ43" s="6" t="s">
        <v>5</v>
      </c>
      <c r="AK43" s="6" t="s">
        <v>5</v>
      </c>
      <c r="AL43" s="6" t="s">
        <v>5</v>
      </c>
      <c r="AM43" s="6" t="s">
        <v>5</v>
      </c>
      <c r="AN43" s="5" t="s">
        <v>11</v>
      </c>
      <c r="AO43" s="6" t="s">
        <v>11</v>
      </c>
      <c r="AP43" s="6" t="s">
        <v>11</v>
      </c>
      <c r="AQ43" s="6" t="s">
        <v>5</v>
      </c>
      <c r="AR43" s="6" t="s">
        <v>11</v>
      </c>
      <c r="AS43" s="5" t="s">
        <v>11</v>
      </c>
      <c r="AT43" s="6" t="s">
        <v>11</v>
      </c>
      <c r="AU43" s="6" t="s">
        <v>11</v>
      </c>
      <c r="AV43" s="6" t="s">
        <v>11</v>
      </c>
      <c r="AW43" s="6" t="s">
        <v>11</v>
      </c>
      <c r="AX43" s="6" t="s">
        <v>11</v>
      </c>
      <c r="AY43" s="6" t="s">
        <v>11</v>
      </c>
      <c r="AZ43" s="5" t="s">
        <v>11</v>
      </c>
      <c r="BA43" s="5" t="s">
        <v>11</v>
      </c>
      <c r="BB43" s="5" t="s">
        <v>11</v>
      </c>
      <c r="BC43" s="5" t="s">
        <v>11</v>
      </c>
      <c r="BD43" s="5" t="s">
        <v>11</v>
      </c>
    </row>
    <row r="44" spans="1:56" ht="15.75" customHeight="1">
      <c r="A44" s="36" t="s">
        <v>83</v>
      </c>
      <c r="B44" s="36" t="s">
        <v>10</v>
      </c>
      <c r="C44" s="52"/>
      <c r="D44" s="21"/>
      <c r="E44" s="21"/>
      <c r="F44" s="21"/>
      <c r="G44" s="21"/>
      <c r="H44" s="22"/>
      <c r="I44" s="21"/>
      <c r="J44" s="21"/>
      <c r="K44" s="21"/>
      <c r="L44" s="21"/>
      <c r="M44" s="11">
        <v>1720</v>
      </c>
      <c r="N44" s="26"/>
      <c r="O44" s="26"/>
      <c r="P44" s="26"/>
      <c r="Q44" s="26"/>
      <c r="R44" s="11">
        <v>1810</v>
      </c>
      <c r="S44" s="26"/>
      <c r="T44" s="26"/>
      <c r="U44" s="26"/>
      <c r="V44" s="26"/>
      <c r="W44" s="26"/>
      <c r="X44" s="26"/>
      <c r="Y44" s="11">
        <v>1870</v>
      </c>
      <c r="Z44" s="11">
        <v>1880</v>
      </c>
      <c r="AA44" s="11">
        <v>1880</v>
      </c>
      <c r="AB44" s="11">
        <v>1880</v>
      </c>
      <c r="AC44" s="53">
        <v>2000</v>
      </c>
      <c r="AD44" s="5"/>
      <c r="AE44" s="6"/>
      <c r="AF44" s="6"/>
      <c r="AG44" s="6"/>
      <c r="AH44" s="6"/>
      <c r="AI44" s="6"/>
      <c r="AJ44" s="6"/>
      <c r="AK44" s="6"/>
      <c r="AL44" s="6"/>
      <c r="AM44" s="6"/>
      <c r="AN44" s="5" t="s">
        <v>0</v>
      </c>
      <c r="AO44" s="6"/>
      <c r="AP44" s="6"/>
      <c r="AQ44" s="6"/>
      <c r="AR44" s="6"/>
      <c r="AS44" s="5" t="s">
        <v>0</v>
      </c>
      <c r="AT44" s="6"/>
      <c r="AU44" s="6"/>
      <c r="AV44" s="6"/>
      <c r="AW44" s="6"/>
      <c r="AX44" s="6"/>
      <c r="AY44" s="6"/>
      <c r="AZ44" s="5" t="s">
        <v>0</v>
      </c>
      <c r="BA44" s="5" t="s">
        <v>0</v>
      </c>
      <c r="BB44" s="5" t="s">
        <v>0</v>
      </c>
      <c r="BC44" s="5" t="s">
        <v>0</v>
      </c>
      <c r="BD44" s="5" t="s">
        <v>0</v>
      </c>
    </row>
    <row r="45" spans="1:56" ht="15.75" customHeight="1">
      <c r="A45" s="36" t="s">
        <v>58</v>
      </c>
      <c r="B45" s="36" t="s">
        <v>10</v>
      </c>
      <c r="C45" s="52">
        <v>52</v>
      </c>
      <c r="D45" s="21" t="s">
        <v>5</v>
      </c>
      <c r="E45" s="21" t="s">
        <v>5</v>
      </c>
      <c r="F45" s="21" t="s">
        <v>5</v>
      </c>
      <c r="G45" s="21" t="s">
        <v>5</v>
      </c>
      <c r="H45" s="22">
        <v>46.6</v>
      </c>
      <c r="I45" s="21" t="s">
        <v>5</v>
      </c>
      <c r="J45" s="21" t="s">
        <v>5</v>
      </c>
      <c r="K45" s="21" t="s">
        <v>5</v>
      </c>
      <c r="L45" s="21" t="s">
        <v>5</v>
      </c>
      <c r="M45" s="11">
        <v>52</v>
      </c>
      <c r="N45" s="26">
        <v>41.7</v>
      </c>
      <c r="O45" s="26">
        <v>32.9</v>
      </c>
      <c r="P45" s="26">
        <v>32</v>
      </c>
      <c r="Q45" s="26">
        <v>34</v>
      </c>
      <c r="R45" s="11">
        <v>39</v>
      </c>
      <c r="S45" s="26">
        <v>32</v>
      </c>
      <c r="T45" s="26">
        <v>33</v>
      </c>
      <c r="U45" s="26">
        <v>37</v>
      </c>
      <c r="V45" s="26">
        <v>38</v>
      </c>
      <c r="W45" s="26">
        <v>44</v>
      </c>
      <c r="X45" s="26">
        <v>45</v>
      </c>
      <c r="Y45" s="11">
        <v>66</v>
      </c>
      <c r="Z45" s="11">
        <v>68</v>
      </c>
      <c r="AA45" s="11">
        <v>69</v>
      </c>
      <c r="AB45" s="54">
        <v>70</v>
      </c>
      <c r="AC45" s="53">
        <v>73</v>
      </c>
      <c r="AD45" s="2">
        <v>5</v>
      </c>
      <c r="AE45" s="6" t="s">
        <v>5</v>
      </c>
      <c r="AF45" s="6" t="s">
        <v>5</v>
      </c>
      <c r="AG45" s="6" t="s">
        <v>5</v>
      </c>
      <c r="AH45" s="6" t="s">
        <v>5</v>
      </c>
      <c r="AI45" s="25">
        <v>2</v>
      </c>
      <c r="AJ45" s="6" t="s">
        <v>5</v>
      </c>
      <c r="AK45" s="6" t="s">
        <v>5</v>
      </c>
      <c r="AL45" s="6" t="s">
        <v>5</v>
      </c>
      <c r="AM45" s="6" t="s">
        <v>5</v>
      </c>
      <c r="AN45" s="5" t="s">
        <v>11</v>
      </c>
      <c r="AO45" s="6" t="s">
        <v>11</v>
      </c>
      <c r="AP45" s="25">
        <v>13</v>
      </c>
      <c r="AQ45" s="6" t="s">
        <v>5</v>
      </c>
      <c r="AR45" s="6" t="s">
        <v>11</v>
      </c>
      <c r="AS45" s="5" t="s">
        <v>0</v>
      </c>
      <c r="AT45" s="6" t="s">
        <v>11</v>
      </c>
      <c r="AU45" s="6" t="s">
        <v>11</v>
      </c>
      <c r="AV45" s="6">
        <v>0</v>
      </c>
      <c r="AW45" s="6">
        <v>0</v>
      </c>
      <c r="AX45" s="6" t="s">
        <v>5</v>
      </c>
      <c r="AY45" s="5" t="s">
        <v>0</v>
      </c>
      <c r="AZ45" s="5" t="s">
        <v>0</v>
      </c>
      <c r="BA45" s="5" t="s">
        <v>0</v>
      </c>
      <c r="BB45" s="5" t="s">
        <v>0</v>
      </c>
      <c r="BC45" s="5" t="s">
        <v>0</v>
      </c>
      <c r="BD45" s="5" t="s">
        <v>0</v>
      </c>
    </row>
    <row r="46" spans="1:56" ht="15.75" customHeight="1">
      <c r="A46" s="36" t="s">
        <v>59</v>
      </c>
      <c r="B46" s="36" t="s">
        <v>10</v>
      </c>
      <c r="C46" s="52">
        <v>36</v>
      </c>
      <c r="D46" s="21" t="s">
        <v>5</v>
      </c>
      <c r="E46" s="21" t="s">
        <v>5</v>
      </c>
      <c r="F46" s="21" t="s">
        <v>5</v>
      </c>
      <c r="G46" s="21" t="s">
        <v>5</v>
      </c>
      <c r="H46" s="22">
        <v>30.2</v>
      </c>
      <c r="I46" s="21" t="s">
        <v>5</v>
      </c>
      <c r="J46" s="21" t="s">
        <v>5</v>
      </c>
      <c r="K46" s="21" t="s">
        <v>5</v>
      </c>
      <c r="L46" s="21" t="s">
        <v>5</v>
      </c>
      <c r="M46" s="11">
        <v>33</v>
      </c>
      <c r="N46" s="26">
        <v>28.5</v>
      </c>
      <c r="O46" s="26">
        <v>26.7</v>
      </c>
      <c r="P46" s="26">
        <v>33</v>
      </c>
      <c r="Q46" s="26">
        <v>32</v>
      </c>
      <c r="R46" s="11">
        <v>34</v>
      </c>
      <c r="S46" s="26">
        <v>35</v>
      </c>
      <c r="T46" s="26">
        <v>37</v>
      </c>
      <c r="U46" s="26">
        <v>43</v>
      </c>
      <c r="V46" s="26">
        <v>52</v>
      </c>
      <c r="W46" s="26">
        <v>56</v>
      </c>
      <c r="X46" s="26">
        <v>57</v>
      </c>
      <c r="Y46" s="11">
        <v>60</v>
      </c>
      <c r="Z46" s="11">
        <v>41</v>
      </c>
      <c r="AA46" s="11">
        <v>40.2</v>
      </c>
      <c r="AB46" s="11">
        <v>58</v>
      </c>
      <c r="AC46" s="53">
        <v>62</v>
      </c>
      <c r="AD46" s="2">
        <v>12</v>
      </c>
      <c r="AE46" s="6" t="s">
        <v>5</v>
      </c>
      <c r="AF46" s="6" t="s">
        <v>5</v>
      </c>
      <c r="AG46" s="6" t="s">
        <v>5</v>
      </c>
      <c r="AH46" s="6" t="s">
        <v>5</v>
      </c>
      <c r="AI46" s="6" t="s">
        <v>11</v>
      </c>
      <c r="AJ46" s="6" t="s">
        <v>5</v>
      </c>
      <c r="AK46" s="6" t="s">
        <v>5</v>
      </c>
      <c r="AL46" s="6" t="s">
        <v>5</v>
      </c>
      <c r="AM46" s="6" t="s">
        <v>5</v>
      </c>
      <c r="AN46" s="5">
        <v>6</v>
      </c>
      <c r="AO46" s="6" t="s">
        <v>11</v>
      </c>
      <c r="AP46" s="6" t="s">
        <v>11</v>
      </c>
      <c r="AQ46" s="25">
        <v>9</v>
      </c>
      <c r="AR46" s="6" t="s">
        <v>11</v>
      </c>
      <c r="AS46" s="5">
        <v>6</v>
      </c>
      <c r="AT46" s="6" t="s">
        <v>11</v>
      </c>
      <c r="AU46" s="6" t="s">
        <v>11</v>
      </c>
      <c r="AV46" s="6" t="s">
        <v>11</v>
      </c>
      <c r="AW46" s="6" t="s">
        <v>11</v>
      </c>
      <c r="AX46" s="6" t="s">
        <v>0</v>
      </c>
      <c r="AY46" s="5" t="s">
        <v>0</v>
      </c>
      <c r="AZ46" s="5" t="s">
        <v>0</v>
      </c>
      <c r="BA46" s="5" t="s">
        <v>0</v>
      </c>
      <c r="BB46" s="5" t="s">
        <v>0</v>
      </c>
      <c r="BC46" s="5" t="s">
        <v>0</v>
      </c>
      <c r="BD46" s="5" t="s">
        <v>0</v>
      </c>
    </row>
    <row r="47" spans="1:56" ht="15.75" customHeight="1">
      <c r="A47" s="36" t="s">
        <v>60</v>
      </c>
      <c r="B47" s="36" t="s">
        <v>10</v>
      </c>
      <c r="C47" s="52">
        <v>5960</v>
      </c>
      <c r="D47" s="21" t="s">
        <v>5</v>
      </c>
      <c r="E47" s="21" t="s">
        <v>5</v>
      </c>
      <c r="F47" s="21" t="s">
        <v>5</v>
      </c>
      <c r="G47" s="21" t="s">
        <v>5</v>
      </c>
      <c r="H47" s="22">
        <v>6758</v>
      </c>
      <c r="I47" s="21" t="s">
        <v>5</v>
      </c>
      <c r="J47" s="21" t="s">
        <v>5</v>
      </c>
      <c r="K47" s="21" t="s">
        <v>5</v>
      </c>
      <c r="L47" s="21" t="s">
        <v>5</v>
      </c>
      <c r="M47" s="11">
        <v>7180</v>
      </c>
      <c r="N47" s="26">
        <v>7170</v>
      </c>
      <c r="O47" s="26">
        <v>7137</v>
      </c>
      <c r="P47" s="26">
        <v>6960</v>
      </c>
      <c r="Q47" s="26">
        <v>7000</v>
      </c>
      <c r="R47" s="11">
        <v>7280</v>
      </c>
      <c r="S47" s="26">
        <v>7440</v>
      </c>
      <c r="T47" s="26">
        <v>7460</v>
      </c>
      <c r="U47" s="26">
        <v>7570</v>
      </c>
      <c r="V47" s="26">
        <v>7970</v>
      </c>
      <c r="W47" s="26">
        <v>8788</v>
      </c>
      <c r="X47" s="26">
        <v>8927</v>
      </c>
      <c r="Y47" s="11">
        <v>8550</v>
      </c>
      <c r="Z47" s="11">
        <v>9470</v>
      </c>
      <c r="AA47" s="11">
        <v>9460</v>
      </c>
      <c r="AB47" s="11">
        <v>9800</v>
      </c>
      <c r="AC47" s="53">
        <v>10000</v>
      </c>
      <c r="AD47" s="2">
        <v>5</v>
      </c>
      <c r="AE47" s="6" t="s">
        <v>5</v>
      </c>
      <c r="AF47" s="6" t="s">
        <v>5</v>
      </c>
      <c r="AG47" s="6" t="s">
        <v>5</v>
      </c>
      <c r="AH47" s="6" t="s">
        <v>5</v>
      </c>
      <c r="AI47" s="25">
        <v>4</v>
      </c>
      <c r="AJ47" s="6" t="s">
        <v>5</v>
      </c>
      <c r="AK47" s="6" t="s">
        <v>5</v>
      </c>
      <c r="AL47" s="6" t="s">
        <v>5</v>
      </c>
      <c r="AM47" s="6" t="s">
        <v>5</v>
      </c>
      <c r="AN47" s="2">
        <v>7</v>
      </c>
      <c r="AO47" s="25">
        <v>8</v>
      </c>
      <c r="AP47" s="25">
        <v>8</v>
      </c>
      <c r="AQ47" s="25">
        <v>7</v>
      </c>
      <c r="AR47" s="25">
        <v>9</v>
      </c>
      <c r="AS47" s="2">
        <v>8</v>
      </c>
      <c r="AT47" s="25">
        <v>8.440860215053764</v>
      </c>
      <c r="AU47" s="25">
        <v>8.4</v>
      </c>
      <c r="AV47" s="6">
        <v>10</v>
      </c>
      <c r="AW47" s="6">
        <v>11</v>
      </c>
      <c r="AX47" s="6">
        <v>10</v>
      </c>
      <c r="AY47" s="6">
        <v>9</v>
      </c>
      <c r="AZ47" s="2">
        <f>(780/8360)*100</f>
        <v>9.330143540669857</v>
      </c>
      <c r="BA47" s="2">
        <f>(738/9010)*100</f>
        <v>8.190899001109878</v>
      </c>
      <c r="BB47" s="2">
        <f>(770/9100)*100</f>
        <v>8.461538461538462</v>
      </c>
      <c r="BC47" s="25">
        <f>(760/10100)*100</f>
        <v>7.524752475247524</v>
      </c>
      <c r="BD47" s="10">
        <v>7</v>
      </c>
    </row>
    <row r="48" spans="1:55" ht="15.75" customHeight="1">
      <c r="A48" s="36"/>
      <c r="B48" s="36"/>
      <c r="C48" s="52"/>
      <c r="D48" s="22"/>
      <c r="E48" s="22"/>
      <c r="F48" s="22"/>
      <c r="G48" s="22"/>
      <c r="H48" s="22"/>
      <c r="I48" s="22"/>
      <c r="J48" s="22"/>
      <c r="K48" s="22"/>
      <c r="L48" s="22"/>
      <c r="M48" s="11"/>
      <c r="N48" s="26"/>
      <c r="O48" s="26"/>
      <c r="P48" s="26"/>
      <c r="Q48" s="26"/>
      <c r="R48" s="11"/>
      <c r="S48" s="26"/>
      <c r="T48" s="26"/>
      <c r="U48" s="26"/>
      <c r="V48" s="26"/>
      <c r="W48" s="26"/>
      <c r="X48" s="26"/>
      <c r="Y48" s="11"/>
      <c r="Z48" s="11"/>
      <c r="AA48" s="13"/>
      <c r="AB48" s="13"/>
      <c r="AC48" s="35"/>
      <c r="AD48" s="2"/>
      <c r="AE48" s="25"/>
      <c r="AF48" s="25"/>
      <c r="AG48" s="25"/>
      <c r="AH48" s="25"/>
      <c r="AI48" s="25"/>
      <c r="AJ48" s="25"/>
      <c r="AK48" s="25"/>
      <c r="AL48" s="25"/>
      <c r="AM48" s="25"/>
      <c r="AN48" s="2"/>
      <c r="AO48" s="25"/>
      <c r="AP48" s="25"/>
      <c r="AQ48" s="25"/>
      <c r="AR48" s="25"/>
      <c r="AS48" s="2"/>
      <c r="AT48" s="25"/>
      <c r="AU48" s="25"/>
      <c r="AV48" s="6"/>
      <c r="AW48" s="6"/>
      <c r="AX48" s="6"/>
      <c r="AY48" s="6"/>
      <c r="AZ48" s="2"/>
      <c r="BA48" s="25"/>
      <c r="BB48" s="25"/>
      <c r="BC48" s="25"/>
    </row>
    <row r="49" spans="1:55" ht="15.75" customHeight="1">
      <c r="A49" s="35" t="s">
        <v>26</v>
      </c>
      <c r="B49" s="36"/>
      <c r="C49" s="52"/>
      <c r="D49" s="22"/>
      <c r="E49" s="22"/>
      <c r="F49" s="22"/>
      <c r="G49" s="22"/>
      <c r="H49" s="22"/>
      <c r="I49" s="22"/>
      <c r="J49" s="22"/>
      <c r="K49" s="22"/>
      <c r="L49" s="22"/>
      <c r="M49" s="47"/>
      <c r="N49" s="23"/>
      <c r="O49" s="23"/>
      <c r="P49" s="23"/>
      <c r="Q49" s="23"/>
      <c r="R49" s="11"/>
      <c r="S49" s="26"/>
      <c r="T49" s="26"/>
      <c r="U49" s="26"/>
      <c r="V49" s="26"/>
      <c r="W49" s="26"/>
      <c r="X49" s="26"/>
      <c r="Y49" s="11"/>
      <c r="Z49" s="11"/>
      <c r="AA49" s="11"/>
      <c r="AB49" s="11"/>
      <c r="AC49" s="53"/>
      <c r="AD49" s="2"/>
      <c r="AE49" s="25"/>
      <c r="AF49" s="25"/>
      <c r="AG49" s="25"/>
      <c r="AH49" s="25"/>
      <c r="AI49" s="25"/>
      <c r="AJ49" s="25"/>
      <c r="AK49" s="25"/>
      <c r="AL49" s="25"/>
      <c r="AM49" s="25"/>
      <c r="AN49" s="2"/>
      <c r="AO49" s="25"/>
      <c r="AP49" s="25"/>
      <c r="AQ49" s="25"/>
      <c r="AR49" s="25"/>
      <c r="AS49" s="2"/>
      <c r="AT49" s="25"/>
      <c r="AU49" s="25"/>
      <c r="AV49" s="6"/>
      <c r="AW49" s="6"/>
      <c r="AX49" s="6"/>
      <c r="AY49" s="6"/>
      <c r="AZ49" s="2"/>
      <c r="BA49" s="25"/>
      <c r="BB49" s="25"/>
      <c r="BC49" s="25"/>
    </row>
    <row r="50" spans="1:56" ht="15.75" customHeight="1">
      <c r="A50" s="36" t="s">
        <v>61</v>
      </c>
      <c r="B50" s="36" t="s">
        <v>10</v>
      </c>
      <c r="C50" s="52">
        <v>15400</v>
      </c>
      <c r="D50" s="21" t="s">
        <v>5</v>
      </c>
      <c r="E50" s="21" t="s">
        <v>5</v>
      </c>
      <c r="F50" s="21" t="s">
        <v>5</v>
      </c>
      <c r="G50" s="21" t="s">
        <v>5</v>
      </c>
      <c r="H50" s="22">
        <v>15398</v>
      </c>
      <c r="I50" s="21" t="s">
        <v>5</v>
      </c>
      <c r="J50" s="21" t="s">
        <v>5</v>
      </c>
      <c r="K50" s="21" t="s">
        <v>5</v>
      </c>
      <c r="L50" s="21" t="s">
        <v>5</v>
      </c>
      <c r="M50" s="11">
        <v>19300</v>
      </c>
      <c r="N50" s="26">
        <v>19528</v>
      </c>
      <c r="O50" s="26">
        <v>19219</v>
      </c>
      <c r="P50" s="26">
        <v>19700</v>
      </c>
      <c r="Q50" s="26">
        <v>19200</v>
      </c>
      <c r="R50" s="11">
        <v>19700</v>
      </c>
      <c r="S50" s="26">
        <v>20700</v>
      </c>
      <c r="T50" s="26">
        <v>21400</v>
      </c>
      <c r="U50" s="26">
        <v>22600</v>
      </c>
      <c r="V50" s="26">
        <v>23600</v>
      </c>
      <c r="W50" s="26">
        <v>24400</v>
      </c>
      <c r="X50" s="26">
        <v>24300</v>
      </c>
      <c r="Y50" s="11">
        <v>26100</v>
      </c>
      <c r="Z50" s="11">
        <v>27900</v>
      </c>
      <c r="AA50" s="11">
        <v>29800</v>
      </c>
      <c r="AB50" s="11">
        <v>31900</v>
      </c>
      <c r="AC50" s="53">
        <v>33100</v>
      </c>
      <c r="AD50" s="2">
        <v>30</v>
      </c>
      <c r="AE50" s="6" t="s">
        <v>5</v>
      </c>
      <c r="AF50" s="6" t="s">
        <v>5</v>
      </c>
      <c r="AG50" s="6" t="s">
        <v>5</v>
      </c>
      <c r="AH50" s="6" t="s">
        <v>5</v>
      </c>
      <c r="AI50" s="25">
        <v>23</v>
      </c>
      <c r="AJ50" s="6" t="s">
        <v>5</v>
      </c>
      <c r="AK50" s="6" t="s">
        <v>5</v>
      </c>
      <c r="AL50" s="6" t="s">
        <v>5</v>
      </c>
      <c r="AM50" s="6" t="s">
        <v>5</v>
      </c>
      <c r="AN50" s="2">
        <v>21</v>
      </c>
      <c r="AO50" s="25">
        <v>21</v>
      </c>
      <c r="AP50" s="25">
        <v>21</v>
      </c>
      <c r="AQ50" s="25">
        <v>19</v>
      </c>
      <c r="AR50" s="25">
        <v>17</v>
      </c>
      <c r="AS50" s="2">
        <v>17</v>
      </c>
      <c r="AT50" s="25">
        <v>17.28019323671498</v>
      </c>
      <c r="AU50" s="25">
        <v>16.7</v>
      </c>
      <c r="AV50" s="6">
        <v>16</v>
      </c>
      <c r="AW50" s="6">
        <v>16</v>
      </c>
      <c r="AX50" s="6">
        <v>15</v>
      </c>
      <c r="AY50" s="6">
        <v>11</v>
      </c>
      <c r="AZ50" s="2">
        <f>(2710/25900)*100</f>
        <v>10.463320463320464</v>
      </c>
      <c r="BA50" s="2">
        <f>(2703/27700)*100</f>
        <v>9.75812274368231</v>
      </c>
      <c r="BB50" s="2">
        <v>8</v>
      </c>
      <c r="BC50" s="25">
        <f>(2500/31200)*100</f>
        <v>8.012820512820513</v>
      </c>
      <c r="BD50" s="10">
        <v>7</v>
      </c>
    </row>
    <row r="51" spans="1:56" ht="15.75" customHeight="1">
      <c r="A51" s="36" t="s">
        <v>27</v>
      </c>
      <c r="B51" s="36" t="s">
        <v>10</v>
      </c>
      <c r="C51" s="52">
        <v>18.2</v>
      </c>
      <c r="D51" s="21" t="s">
        <v>5</v>
      </c>
      <c r="E51" s="21" t="s">
        <v>5</v>
      </c>
      <c r="F51" s="21" t="s">
        <v>5</v>
      </c>
      <c r="G51" s="21" t="s">
        <v>5</v>
      </c>
      <c r="H51" s="22">
        <v>18.9</v>
      </c>
      <c r="I51" s="21" t="s">
        <v>5</v>
      </c>
      <c r="J51" s="21" t="s">
        <v>5</v>
      </c>
      <c r="K51" s="21" t="s">
        <v>5</v>
      </c>
      <c r="L51" s="21" t="s">
        <v>5</v>
      </c>
      <c r="M51" s="11">
        <v>19.8</v>
      </c>
      <c r="N51" s="26">
        <v>20.2</v>
      </c>
      <c r="O51" s="26">
        <v>18.8</v>
      </c>
      <c r="P51" s="26">
        <v>19</v>
      </c>
      <c r="Q51" s="26">
        <v>19</v>
      </c>
      <c r="R51" s="11">
        <v>20</v>
      </c>
      <c r="S51" s="26">
        <v>19</v>
      </c>
      <c r="T51" s="26">
        <v>20</v>
      </c>
      <c r="U51" s="26">
        <v>20</v>
      </c>
      <c r="V51" s="26">
        <v>20</v>
      </c>
      <c r="W51" s="26">
        <v>20</v>
      </c>
      <c r="X51" s="26">
        <v>18</v>
      </c>
      <c r="Y51" s="54">
        <v>18</v>
      </c>
      <c r="Z51" s="54">
        <v>18</v>
      </c>
      <c r="AA51" s="54">
        <v>18.8</v>
      </c>
      <c r="AB51" s="54">
        <v>19</v>
      </c>
      <c r="AC51" s="55">
        <v>21</v>
      </c>
      <c r="AD51" s="2">
        <v>9</v>
      </c>
      <c r="AE51" s="6" t="s">
        <v>5</v>
      </c>
      <c r="AF51" s="6" t="s">
        <v>5</v>
      </c>
      <c r="AG51" s="6" t="s">
        <v>5</v>
      </c>
      <c r="AH51" s="6" t="s">
        <v>5</v>
      </c>
      <c r="AI51" s="25">
        <v>8</v>
      </c>
      <c r="AJ51" s="6" t="s">
        <v>5</v>
      </c>
      <c r="AK51" s="6" t="s">
        <v>5</v>
      </c>
      <c r="AL51" s="6" t="s">
        <v>5</v>
      </c>
      <c r="AM51" s="6" t="s">
        <v>5</v>
      </c>
      <c r="AN51" s="2">
        <v>8</v>
      </c>
      <c r="AO51" s="25">
        <v>8</v>
      </c>
      <c r="AP51" s="25">
        <v>9</v>
      </c>
      <c r="AQ51" s="25">
        <v>6</v>
      </c>
      <c r="AR51" s="25">
        <v>5</v>
      </c>
      <c r="AS51" s="2">
        <v>7</v>
      </c>
      <c r="AT51" s="25">
        <v>8.095238095238095</v>
      </c>
      <c r="AU51" s="25">
        <v>10.7</v>
      </c>
      <c r="AV51" s="6">
        <v>5</v>
      </c>
      <c r="AW51" s="6">
        <v>5</v>
      </c>
      <c r="AX51" s="6">
        <v>10</v>
      </c>
      <c r="AY51" s="6">
        <v>6</v>
      </c>
      <c r="AZ51" s="8">
        <f>(700/15800)*100</f>
        <v>4.430379746835443</v>
      </c>
      <c r="BA51" s="8">
        <f>(670/16900)*100</f>
        <v>3.964497041420118</v>
      </c>
      <c r="BB51" s="8">
        <f>(600/17200)*100</f>
        <v>3.488372093023256</v>
      </c>
      <c r="BC51" s="25">
        <v>6</v>
      </c>
      <c r="BD51" s="10">
        <v>4</v>
      </c>
    </row>
    <row r="52" spans="1:56" ht="15.75" customHeight="1">
      <c r="A52" s="36" t="s">
        <v>28</v>
      </c>
      <c r="B52" s="36" t="s">
        <v>10</v>
      </c>
      <c r="C52" s="52">
        <v>7649</v>
      </c>
      <c r="D52" s="21" t="s">
        <v>5</v>
      </c>
      <c r="E52" s="21" t="s">
        <v>5</v>
      </c>
      <c r="F52" s="21" t="s">
        <v>5</v>
      </c>
      <c r="G52" s="21" t="s">
        <v>5</v>
      </c>
      <c r="H52" s="22">
        <v>8630</v>
      </c>
      <c r="I52" s="21" t="s">
        <v>5</v>
      </c>
      <c r="J52" s="21" t="s">
        <v>5</v>
      </c>
      <c r="K52" s="21" t="s">
        <v>5</v>
      </c>
      <c r="L52" s="21" t="s">
        <v>5</v>
      </c>
      <c r="M52" s="11">
        <v>9472</v>
      </c>
      <c r="N52" s="26">
        <v>9217</v>
      </c>
      <c r="O52" s="26">
        <v>9496</v>
      </c>
      <c r="P52" s="26">
        <v>11500</v>
      </c>
      <c r="Q52" s="26">
        <v>10100</v>
      </c>
      <c r="R52" s="11">
        <v>10400</v>
      </c>
      <c r="S52" s="26">
        <v>10600</v>
      </c>
      <c r="T52" s="26">
        <v>11400</v>
      </c>
      <c r="U52" s="26">
        <v>11300</v>
      </c>
      <c r="V52" s="26">
        <v>11700</v>
      </c>
      <c r="W52" s="26">
        <v>11000</v>
      </c>
      <c r="X52" s="26">
        <v>11500</v>
      </c>
      <c r="Y52" s="54">
        <v>12500</v>
      </c>
      <c r="Z52" s="54">
        <v>12700</v>
      </c>
      <c r="AA52" s="54">
        <v>12800</v>
      </c>
      <c r="AB52" s="54">
        <v>13500</v>
      </c>
      <c r="AC52" s="55">
        <v>13900</v>
      </c>
      <c r="AD52" s="8">
        <v>14</v>
      </c>
      <c r="AE52" s="6" t="s">
        <v>5</v>
      </c>
      <c r="AF52" s="6" t="s">
        <v>5</v>
      </c>
      <c r="AG52" s="6" t="s">
        <v>5</v>
      </c>
      <c r="AH52" s="6" t="s">
        <v>5</v>
      </c>
      <c r="AI52" s="25">
        <v>14</v>
      </c>
      <c r="AJ52" s="6" t="s">
        <v>5</v>
      </c>
      <c r="AK52" s="6" t="s">
        <v>5</v>
      </c>
      <c r="AL52" s="6" t="s">
        <v>5</v>
      </c>
      <c r="AM52" s="6" t="s">
        <v>5</v>
      </c>
      <c r="AN52" s="8">
        <v>15</v>
      </c>
      <c r="AO52" s="25">
        <v>16</v>
      </c>
      <c r="AP52" s="25">
        <v>18</v>
      </c>
      <c r="AQ52" s="25">
        <v>20</v>
      </c>
      <c r="AR52" s="25">
        <v>17</v>
      </c>
      <c r="AS52" s="8">
        <v>15</v>
      </c>
      <c r="AT52" s="25">
        <v>15</v>
      </c>
      <c r="AU52" s="25">
        <v>18</v>
      </c>
      <c r="AV52" s="6">
        <v>15</v>
      </c>
      <c r="AW52" s="6">
        <v>11</v>
      </c>
      <c r="AX52" s="6">
        <v>9</v>
      </c>
      <c r="AY52" s="6">
        <v>8</v>
      </c>
      <c r="AZ52" s="8">
        <v>5</v>
      </c>
      <c r="BA52" s="32">
        <v>4</v>
      </c>
      <c r="BB52" s="32">
        <v>4</v>
      </c>
      <c r="BC52" s="25">
        <v>4</v>
      </c>
      <c r="BD52" s="25">
        <v>4</v>
      </c>
    </row>
    <row r="53" spans="1:56" ht="15.75" customHeight="1">
      <c r="A53" s="36" t="s">
        <v>29</v>
      </c>
      <c r="B53" s="36" t="s">
        <v>76</v>
      </c>
      <c r="C53" s="52">
        <v>514</v>
      </c>
      <c r="D53" s="21" t="s">
        <v>5</v>
      </c>
      <c r="E53" s="21" t="s">
        <v>5</v>
      </c>
      <c r="F53" s="21" t="s">
        <v>5</v>
      </c>
      <c r="G53" s="21" t="s">
        <v>5</v>
      </c>
      <c r="H53" s="22">
        <v>499</v>
      </c>
      <c r="I53" s="21" t="s">
        <v>5</v>
      </c>
      <c r="J53" s="21" t="s">
        <v>5</v>
      </c>
      <c r="K53" s="21" t="s">
        <v>5</v>
      </c>
      <c r="L53" s="21" t="s">
        <v>5</v>
      </c>
      <c r="M53" s="11">
        <v>539</v>
      </c>
      <c r="N53" s="26">
        <v>506</v>
      </c>
      <c r="O53" s="26">
        <v>498</v>
      </c>
      <c r="P53" s="26">
        <v>506</v>
      </c>
      <c r="Q53" s="26">
        <v>516</v>
      </c>
      <c r="R53" s="11">
        <v>525</v>
      </c>
      <c r="S53" s="26">
        <v>562</v>
      </c>
      <c r="T53" s="26">
        <v>550</v>
      </c>
      <c r="U53" s="26">
        <v>535</v>
      </c>
      <c r="V53" s="26">
        <v>539</v>
      </c>
      <c r="W53" s="26">
        <v>573</v>
      </c>
      <c r="X53" s="26">
        <v>577</v>
      </c>
      <c r="Y53" s="54">
        <v>610</v>
      </c>
      <c r="Z53" s="54">
        <v>663</v>
      </c>
      <c r="AA53" s="54">
        <v>712</v>
      </c>
      <c r="AB53" s="54">
        <v>825</v>
      </c>
      <c r="AC53" s="55">
        <v>858</v>
      </c>
      <c r="AD53" s="8">
        <v>12</v>
      </c>
      <c r="AE53" s="6" t="s">
        <v>5</v>
      </c>
      <c r="AF53" s="6" t="s">
        <v>5</v>
      </c>
      <c r="AG53" s="6" t="s">
        <v>5</v>
      </c>
      <c r="AH53" s="6" t="s">
        <v>5</v>
      </c>
      <c r="AI53" s="25">
        <v>9</v>
      </c>
      <c r="AJ53" s="6" t="s">
        <v>5</v>
      </c>
      <c r="AK53" s="6" t="s">
        <v>5</v>
      </c>
      <c r="AL53" s="6" t="s">
        <v>5</v>
      </c>
      <c r="AM53" s="6" t="s">
        <v>5</v>
      </c>
      <c r="AN53" s="8">
        <v>9</v>
      </c>
      <c r="AO53" s="25">
        <v>9</v>
      </c>
      <c r="AP53" s="25">
        <v>10</v>
      </c>
      <c r="AQ53" s="25">
        <v>10</v>
      </c>
      <c r="AR53" s="25">
        <v>10</v>
      </c>
      <c r="AS53" s="8">
        <v>10</v>
      </c>
      <c r="AT53" s="25">
        <v>8.790035587188612</v>
      </c>
      <c r="AU53" s="25">
        <v>9.018181818181818</v>
      </c>
      <c r="AV53" s="6">
        <v>9</v>
      </c>
      <c r="AW53" s="6">
        <v>9</v>
      </c>
      <c r="AX53" s="6">
        <v>8</v>
      </c>
      <c r="AY53" s="6">
        <v>7</v>
      </c>
      <c r="AZ53" s="8">
        <v>7</v>
      </c>
      <c r="BA53" s="8">
        <f>(40.6/647)*100</f>
        <v>6.275115919629057</v>
      </c>
      <c r="BB53" s="8">
        <f>(40.8/703)*100</f>
        <v>5.803698435277383</v>
      </c>
      <c r="BC53" s="25">
        <f>(33/747)*100</f>
        <v>4.417670682730924</v>
      </c>
      <c r="BD53" s="10">
        <v>5</v>
      </c>
    </row>
    <row r="54" spans="1:56" ht="15.75" customHeight="1">
      <c r="A54" s="36" t="s">
        <v>64</v>
      </c>
      <c r="B54" s="36" t="s">
        <v>10</v>
      </c>
      <c r="C54" s="52">
        <v>5430</v>
      </c>
      <c r="D54" s="21" t="s">
        <v>5</v>
      </c>
      <c r="E54" s="21" t="s">
        <v>5</v>
      </c>
      <c r="F54" s="21" t="s">
        <v>5</v>
      </c>
      <c r="G54" s="21" t="s">
        <v>5</v>
      </c>
      <c r="H54" s="22">
        <v>5641</v>
      </c>
      <c r="I54" s="21" t="s">
        <v>5</v>
      </c>
      <c r="J54" s="21" t="s">
        <v>5</v>
      </c>
      <c r="K54" s="21" t="s">
        <v>5</v>
      </c>
      <c r="L54" s="21" t="s">
        <v>5</v>
      </c>
      <c r="M54" s="11">
        <v>5950</v>
      </c>
      <c r="N54" s="26">
        <v>5603</v>
      </c>
      <c r="O54" s="26">
        <v>5542</v>
      </c>
      <c r="P54" s="26">
        <v>5450</v>
      </c>
      <c r="Q54" s="26">
        <v>5260</v>
      </c>
      <c r="R54" s="11">
        <v>5590</v>
      </c>
      <c r="S54" s="26">
        <v>5480</v>
      </c>
      <c r="T54" s="26">
        <v>3010</v>
      </c>
      <c r="U54" s="26">
        <v>5970</v>
      </c>
      <c r="V54" s="26">
        <v>6170</v>
      </c>
      <c r="W54" s="26">
        <v>6580</v>
      </c>
      <c r="X54" s="26">
        <v>6470</v>
      </c>
      <c r="Y54" s="11">
        <v>6630</v>
      </c>
      <c r="Z54" s="54">
        <v>6820</v>
      </c>
      <c r="AA54" s="58">
        <v>6740</v>
      </c>
      <c r="AB54" s="58">
        <v>4720</v>
      </c>
      <c r="AC54" s="59">
        <v>4840</v>
      </c>
      <c r="AD54" s="2">
        <v>23</v>
      </c>
      <c r="AE54" s="6" t="s">
        <v>5</v>
      </c>
      <c r="AF54" s="6" t="s">
        <v>5</v>
      </c>
      <c r="AG54" s="6" t="s">
        <v>5</v>
      </c>
      <c r="AH54" s="6" t="s">
        <v>5</v>
      </c>
      <c r="AI54" s="25">
        <v>20</v>
      </c>
      <c r="AJ54" s="6" t="s">
        <v>5</v>
      </c>
      <c r="AK54" s="6" t="s">
        <v>5</v>
      </c>
      <c r="AL54" s="6" t="s">
        <v>5</v>
      </c>
      <c r="AM54" s="6" t="s">
        <v>5</v>
      </c>
      <c r="AN54" s="2">
        <v>22</v>
      </c>
      <c r="AO54" s="25">
        <v>22</v>
      </c>
      <c r="AP54" s="25">
        <v>22</v>
      </c>
      <c r="AQ54" s="25">
        <v>23</v>
      </c>
      <c r="AR54" s="25">
        <v>24</v>
      </c>
      <c r="AS54" s="2">
        <v>25</v>
      </c>
      <c r="AT54" s="25">
        <v>26</v>
      </c>
      <c r="AU54" s="25">
        <v>24.9</v>
      </c>
      <c r="AV54" s="6">
        <v>24</v>
      </c>
      <c r="AW54" s="6">
        <v>24</v>
      </c>
      <c r="AX54" s="6">
        <v>22</v>
      </c>
      <c r="AY54" s="6">
        <v>21</v>
      </c>
      <c r="AZ54" s="2">
        <v>21</v>
      </c>
      <c r="BA54" s="32">
        <v>20</v>
      </c>
      <c r="BB54" s="5">
        <v>19</v>
      </c>
      <c r="BC54" s="25">
        <v>26</v>
      </c>
      <c r="BD54" s="10">
        <v>26</v>
      </c>
    </row>
    <row r="55" spans="1:56" ht="15.75" customHeight="1">
      <c r="A55" s="36" t="s">
        <v>65</v>
      </c>
      <c r="B55" s="36" t="s">
        <v>10</v>
      </c>
      <c r="C55" s="52">
        <v>316</v>
      </c>
      <c r="D55" s="21" t="s">
        <v>5</v>
      </c>
      <c r="E55" s="21" t="s">
        <v>5</v>
      </c>
      <c r="F55" s="21" t="s">
        <v>5</v>
      </c>
      <c r="G55" s="21" t="s">
        <v>5</v>
      </c>
      <c r="H55" s="22">
        <v>325</v>
      </c>
      <c r="I55" s="21" t="s">
        <v>5</v>
      </c>
      <c r="J55" s="21" t="s">
        <v>5</v>
      </c>
      <c r="K55" s="21" t="s">
        <v>5</v>
      </c>
      <c r="L55" s="21" t="s">
        <v>5</v>
      </c>
      <c r="M55" s="11">
        <v>354</v>
      </c>
      <c r="N55" s="26">
        <v>340</v>
      </c>
      <c r="O55" s="26">
        <v>304</v>
      </c>
      <c r="P55" s="26">
        <v>281</v>
      </c>
      <c r="Q55" s="26">
        <v>282</v>
      </c>
      <c r="R55" s="11">
        <v>395</v>
      </c>
      <c r="S55" s="26">
        <v>341</v>
      </c>
      <c r="T55" s="26">
        <v>392</v>
      </c>
      <c r="U55" s="26">
        <v>396</v>
      </c>
      <c r="V55" s="26">
        <v>341</v>
      </c>
      <c r="W55" s="26">
        <v>428</v>
      </c>
      <c r="X55" s="26">
        <v>428</v>
      </c>
      <c r="Y55" s="11">
        <v>440</v>
      </c>
      <c r="Z55" s="11">
        <v>484</v>
      </c>
      <c r="AA55" s="11">
        <v>585</v>
      </c>
      <c r="AB55" s="11">
        <v>625</v>
      </c>
      <c r="AC55" s="53">
        <v>650</v>
      </c>
      <c r="AD55" s="2">
        <v>49</v>
      </c>
      <c r="AE55" s="6" t="s">
        <v>5</v>
      </c>
      <c r="AF55" s="6" t="s">
        <v>5</v>
      </c>
      <c r="AG55" s="6" t="s">
        <v>5</v>
      </c>
      <c r="AH55" s="6" t="s">
        <v>5</v>
      </c>
      <c r="AI55" s="25">
        <v>42</v>
      </c>
      <c r="AJ55" s="6" t="s">
        <v>5</v>
      </c>
      <c r="AK55" s="6" t="s">
        <v>5</v>
      </c>
      <c r="AL55" s="6" t="s">
        <v>5</v>
      </c>
      <c r="AM55" s="6" t="s">
        <v>5</v>
      </c>
      <c r="AN55" s="2">
        <v>39</v>
      </c>
      <c r="AO55" s="25">
        <v>39</v>
      </c>
      <c r="AP55" s="25">
        <v>45</v>
      </c>
      <c r="AQ55" s="25">
        <v>47</v>
      </c>
      <c r="AR55" s="25">
        <v>45</v>
      </c>
      <c r="AS55" s="2">
        <v>36</v>
      </c>
      <c r="AT55" s="25">
        <v>39.00293255131965</v>
      </c>
      <c r="AU55" s="25">
        <v>42</v>
      </c>
      <c r="AV55" s="6">
        <v>39</v>
      </c>
      <c r="AW55" s="6" t="s">
        <v>5</v>
      </c>
      <c r="AX55" s="6" t="s">
        <v>11</v>
      </c>
      <c r="AY55" s="6" t="s">
        <v>11</v>
      </c>
      <c r="AZ55" s="5" t="s">
        <v>11</v>
      </c>
      <c r="BA55" s="5" t="s">
        <v>11</v>
      </c>
      <c r="BB55" s="5" t="s">
        <v>11</v>
      </c>
      <c r="BC55" s="5" t="s">
        <v>11</v>
      </c>
      <c r="BD55" s="5" t="s">
        <v>11</v>
      </c>
    </row>
    <row r="56" spans="1:56" ht="15.75" customHeight="1">
      <c r="A56" s="36" t="s">
        <v>62</v>
      </c>
      <c r="B56" s="36" t="s">
        <v>76</v>
      </c>
      <c r="C56" s="52">
        <v>717</v>
      </c>
      <c r="D56" s="21" t="s">
        <v>5</v>
      </c>
      <c r="E56" s="21" t="s">
        <v>5</v>
      </c>
      <c r="F56" s="21" t="s">
        <v>5</v>
      </c>
      <c r="G56" s="21" t="s">
        <v>5</v>
      </c>
      <c r="H56" s="22">
        <v>718</v>
      </c>
      <c r="I56" s="21" t="s">
        <v>5</v>
      </c>
      <c r="J56" s="21" t="s">
        <v>5</v>
      </c>
      <c r="K56" s="21" t="s">
        <v>5</v>
      </c>
      <c r="L56" s="21" t="s">
        <v>5</v>
      </c>
      <c r="M56" s="11">
        <v>777</v>
      </c>
      <c r="N56" s="26">
        <v>736</v>
      </c>
      <c r="O56" s="26">
        <v>721</v>
      </c>
      <c r="P56" s="26">
        <v>728</v>
      </c>
      <c r="Q56" s="26">
        <v>730</v>
      </c>
      <c r="R56" s="11">
        <v>752</v>
      </c>
      <c r="S56" s="26">
        <v>758</v>
      </c>
      <c r="T56" s="26">
        <v>795</v>
      </c>
      <c r="U56" s="26">
        <v>770</v>
      </c>
      <c r="V56" s="26">
        <v>784</v>
      </c>
      <c r="W56" s="26">
        <v>845</v>
      </c>
      <c r="X56" s="26">
        <v>847</v>
      </c>
      <c r="Y56" s="54">
        <v>906</v>
      </c>
      <c r="Z56" s="54">
        <v>972</v>
      </c>
      <c r="AA56" s="54">
        <v>1050</v>
      </c>
      <c r="AB56" s="54">
        <v>1130</v>
      </c>
      <c r="AC56" s="55">
        <v>1200</v>
      </c>
      <c r="AD56" s="2">
        <v>14</v>
      </c>
      <c r="AE56" s="6" t="s">
        <v>5</v>
      </c>
      <c r="AF56" s="6" t="s">
        <v>5</v>
      </c>
      <c r="AG56" s="6" t="s">
        <v>5</v>
      </c>
      <c r="AH56" s="6" t="s">
        <v>5</v>
      </c>
      <c r="AI56" s="25">
        <v>11</v>
      </c>
      <c r="AJ56" s="6" t="s">
        <v>5</v>
      </c>
      <c r="AK56" s="6" t="s">
        <v>5</v>
      </c>
      <c r="AL56" s="6" t="s">
        <v>5</v>
      </c>
      <c r="AM56" s="6" t="s">
        <v>5</v>
      </c>
      <c r="AN56" s="2">
        <v>12</v>
      </c>
      <c r="AO56" s="25">
        <v>11</v>
      </c>
      <c r="AP56" s="25">
        <v>12</v>
      </c>
      <c r="AQ56" s="25">
        <v>12</v>
      </c>
      <c r="AR56" s="25">
        <v>12</v>
      </c>
      <c r="AS56" s="2">
        <v>13</v>
      </c>
      <c r="AT56" s="25">
        <v>12.4934036939314</v>
      </c>
      <c r="AU56" s="25">
        <v>12.38993710691824</v>
      </c>
      <c r="AV56" s="6">
        <v>13</v>
      </c>
      <c r="AW56" s="6">
        <v>12</v>
      </c>
      <c r="AX56" s="6">
        <v>12</v>
      </c>
      <c r="AY56" s="6">
        <v>11</v>
      </c>
      <c r="AZ56" s="8">
        <f>(92/898)*100</f>
        <v>10.244988864142538</v>
      </c>
      <c r="BA56" s="8">
        <f>(93.7/962)*100</f>
        <v>9.74012474012474</v>
      </c>
      <c r="BB56" s="8">
        <f>(96.2/1030)*100</f>
        <v>9.339805825242719</v>
      </c>
      <c r="BC56" s="25">
        <v>8</v>
      </c>
      <c r="BD56" s="10">
        <v>8</v>
      </c>
    </row>
    <row r="57" spans="1:56" ht="15.75" customHeight="1">
      <c r="A57" s="36" t="s">
        <v>66</v>
      </c>
      <c r="B57" s="36" t="s">
        <v>10</v>
      </c>
      <c r="C57" s="52">
        <v>246</v>
      </c>
      <c r="D57" s="21" t="s">
        <v>5</v>
      </c>
      <c r="E57" s="21" t="s">
        <v>5</v>
      </c>
      <c r="F57" s="21" t="s">
        <v>5</v>
      </c>
      <c r="G57" s="21" t="s">
        <v>5</v>
      </c>
      <c r="H57" s="22">
        <v>193</v>
      </c>
      <c r="I57" s="21" t="s">
        <v>5</v>
      </c>
      <c r="J57" s="21" t="s">
        <v>5</v>
      </c>
      <c r="K57" s="21" t="s">
        <v>5</v>
      </c>
      <c r="L57" s="21" t="s">
        <v>5</v>
      </c>
      <c r="M57" s="11">
        <v>220</v>
      </c>
      <c r="N57" s="26">
        <v>190</v>
      </c>
      <c r="O57" s="26">
        <v>182</v>
      </c>
      <c r="P57" s="26">
        <v>194</v>
      </c>
      <c r="Q57" s="26">
        <v>198</v>
      </c>
      <c r="R57" s="11">
        <v>189</v>
      </c>
      <c r="S57" s="26">
        <v>196</v>
      </c>
      <c r="T57" s="26">
        <v>211</v>
      </c>
      <c r="U57" s="26">
        <v>235</v>
      </c>
      <c r="V57" s="26">
        <v>249</v>
      </c>
      <c r="W57" s="26">
        <v>271</v>
      </c>
      <c r="X57" s="26">
        <v>279</v>
      </c>
      <c r="Y57" s="54">
        <v>249</v>
      </c>
      <c r="Z57" s="54">
        <v>207</v>
      </c>
      <c r="AA57" s="54">
        <v>264</v>
      </c>
      <c r="AB57" s="54">
        <v>290</v>
      </c>
      <c r="AC57" s="55">
        <v>273</v>
      </c>
      <c r="AD57" s="5" t="s">
        <v>11</v>
      </c>
      <c r="AE57" s="6" t="s">
        <v>5</v>
      </c>
      <c r="AF57" s="6" t="s">
        <v>5</v>
      </c>
      <c r="AG57" s="6" t="s">
        <v>5</v>
      </c>
      <c r="AH57" s="6" t="s">
        <v>5</v>
      </c>
      <c r="AI57" s="25">
        <v>2</v>
      </c>
      <c r="AJ57" s="6" t="s">
        <v>5</v>
      </c>
      <c r="AK57" s="6" t="s">
        <v>5</v>
      </c>
      <c r="AL57" s="6" t="s">
        <v>5</v>
      </c>
      <c r="AM57" s="6" t="s">
        <v>5</v>
      </c>
      <c r="AN57" s="5" t="s">
        <v>0</v>
      </c>
      <c r="AO57" s="5" t="s">
        <v>0</v>
      </c>
      <c r="AP57" s="5" t="s">
        <v>0</v>
      </c>
      <c r="AQ57" s="5" t="s">
        <v>0</v>
      </c>
      <c r="AR57" s="5" t="s">
        <v>0</v>
      </c>
      <c r="AS57" s="5" t="s">
        <v>0</v>
      </c>
      <c r="AT57" s="6" t="s">
        <v>5</v>
      </c>
      <c r="AU57" s="6" t="s">
        <v>5</v>
      </c>
      <c r="AV57" s="6">
        <v>3</v>
      </c>
      <c r="AW57" s="6">
        <v>3</v>
      </c>
      <c r="AX57" s="6">
        <v>2</v>
      </c>
      <c r="AY57" s="6">
        <v>2</v>
      </c>
      <c r="AZ57" s="5" t="s">
        <v>0</v>
      </c>
      <c r="BA57" s="5" t="s">
        <v>0</v>
      </c>
      <c r="BB57" s="5" t="s">
        <v>0</v>
      </c>
      <c r="BC57" s="5" t="s">
        <v>0</v>
      </c>
      <c r="BD57" s="5" t="s">
        <v>0</v>
      </c>
    </row>
    <row r="58" spans="1:56" ht="15.75" customHeight="1">
      <c r="A58" s="36" t="s">
        <v>30</v>
      </c>
      <c r="B58" s="36" t="s">
        <v>10</v>
      </c>
      <c r="C58" s="52">
        <v>6050</v>
      </c>
      <c r="D58" s="21" t="s">
        <v>5</v>
      </c>
      <c r="E58" s="21" t="s">
        <v>5</v>
      </c>
      <c r="F58" s="21" t="s">
        <v>5</v>
      </c>
      <c r="G58" s="21" t="s">
        <v>5</v>
      </c>
      <c r="H58" s="22">
        <v>6786</v>
      </c>
      <c r="I58" s="21" t="s">
        <v>5</v>
      </c>
      <c r="J58" s="21" t="s">
        <v>5</v>
      </c>
      <c r="K58" s="21" t="s">
        <v>5</v>
      </c>
      <c r="L58" s="21" t="s">
        <v>5</v>
      </c>
      <c r="M58" s="11">
        <v>7180</v>
      </c>
      <c r="N58" s="26">
        <v>7175</v>
      </c>
      <c r="O58" s="26">
        <v>6875</v>
      </c>
      <c r="P58" s="26">
        <v>7400</v>
      </c>
      <c r="Q58" s="26">
        <v>7450</v>
      </c>
      <c r="R58" s="11">
        <v>7370</v>
      </c>
      <c r="S58" s="26">
        <v>7530</v>
      </c>
      <c r="T58" s="26">
        <v>7460</v>
      </c>
      <c r="U58" s="26">
        <v>8100</v>
      </c>
      <c r="V58" s="26">
        <v>8518</v>
      </c>
      <c r="W58" s="26">
        <v>9137</v>
      </c>
      <c r="X58" s="26">
        <v>9274</v>
      </c>
      <c r="Y58" s="11">
        <v>9720</v>
      </c>
      <c r="Z58" s="11">
        <v>9900</v>
      </c>
      <c r="AA58" s="11">
        <v>10400</v>
      </c>
      <c r="AB58" s="11">
        <v>10700</v>
      </c>
      <c r="AC58" s="53">
        <v>10800</v>
      </c>
      <c r="AD58" s="11">
        <v>6</v>
      </c>
      <c r="AE58" s="12" t="s">
        <v>5</v>
      </c>
      <c r="AF58" s="12" t="s">
        <v>5</v>
      </c>
      <c r="AG58" s="12" t="s">
        <v>5</v>
      </c>
      <c r="AH58" s="12" t="s">
        <v>5</v>
      </c>
      <c r="AI58" s="26">
        <v>5</v>
      </c>
      <c r="AJ58" s="12" t="s">
        <v>5</v>
      </c>
      <c r="AK58" s="12" t="s">
        <v>5</v>
      </c>
      <c r="AL58" s="12" t="s">
        <v>5</v>
      </c>
      <c r="AM58" s="12" t="s">
        <v>5</v>
      </c>
      <c r="AN58" s="11">
        <v>5</v>
      </c>
      <c r="AO58" s="26">
        <v>5</v>
      </c>
      <c r="AP58" s="26">
        <v>6</v>
      </c>
      <c r="AQ58" s="26">
        <v>5</v>
      </c>
      <c r="AR58" s="26">
        <v>5</v>
      </c>
      <c r="AS58" s="11">
        <v>5</v>
      </c>
      <c r="AT58" s="26">
        <v>8.440860215053764</v>
      </c>
      <c r="AU58" s="26">
        <v>8.4</v>
      </c>
      <c r="AV58" s="12">
        <v>5</v>
      </c>
      <c r="AW58" s="12">
        <v>4</v>
      </c>
      <c r="AX58" s="12">
        <v>4</v>
      </c>
      <c r="AY58" s="12">
        <v>3</v>
      </c>
      <c r="AZ58" s="11">
        <f>(294/9400)*100</f>
        <v>3.127659574468085</v>
      </c>
      <c r="BA58" s="26">
        <v>3</v>
      </c>
      <c r="BB58" s="26">
        <v>3</v>
      </c>
      <c r="BC58" s="26">
        <v>4</v>
      </c>
      <c r="BD58" s="64">
        <v>3</v>
      </c>
    </row>
    <row r="59" spans="1:56" ht="15.75" customHeight="1">
      <c r="A59" s="37"/>
      <c r="B59" s="37"/>
      <c r="C59" s="6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61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7"/>
      <c r="BD59" s="17"/>
    </row>
    <row r="60" spans="1:5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46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ht="15.75" customHeight="1">
      <c r="A61" s="1" t="s">
        <v>37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46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ht="15.75" customHeight="1">
      <c r="A62" s="1" t="s">
        <v>38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46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</row>
    <row r="63" spans="1:53" ht="15.75" customHeight="1">
      <c r="A63" s="1" t="s">
        <v>89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46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46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</sheetData>
  <mergeCells count="4">
    <mergeCell ref="AD5:BD6"/>
    <mergeCell ref="A5:A7"/>
    <mergeCell ref="B5:B7"/>
    <mergeCell ref="C5:AC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showOutlineSymbols="0" zoomScale="75" zoomScaleNormal="75" workbookViewId="0" topLeftCell="A1">
      <selection activeCell="A6" sqref="A6"/>
    </sheetView>
  </sheetViews>
  <sheetFormatPr defaultColWidth="8.796875" defaultRowHeight="15.75"/>
  <cols>
    <col min="1" max="16384" width="9.69921875" style="0" customWidth="1"/>
  </cols>
  <sheetData>
    <row r="1" ht="16.5">
      <c r="A1" s="4" t="s">
        <v>90</v>
      </c>
    </row>
    <row r="3" ht="15.75">
      <c r="A3" s="73" t="s">
        <v>93</v>
      </c>
    </row>
    <row r="5" ht="15.75">
      <c r="A5" t="s">
        <v>92</v>
      </c>
    </row>
    <row r="6" ht="15.75">
      <c r="A6" t="s">
        <v>91</v>
      </c>
    </row>
    <row r="8" ht="15.75">
      <c r="A8" s="1" t="s">
        <v>31</v>
      </c>
    </row>
    <row r="9" ht="15.75">
      <c r="A9" s="20" t="s">
        <v>72</v>
      </c>
    </row>
    <row r="10" ht="15.75">
      <c r="A10" s="1" t="s">
        <v>32</v>
      </c>
    </row>
    <row r="11" ht="15.75">
      <c r="A11" s="1" t="s">
        <v>71</v>
      </c>
    </row>
    <row r="12" ht="15.75">
      <c r="A12" s="1" t="s">
        <v>70</v>
      </c>
    </row>
    <row r="13" ht="15.75">
      <c r="A13" s="1"/>
    </row>
    <row r="14" ht="15.75">
      <c r="A14" s="1" t="s">
        <v>33</v>
      </c>
    </row>
    <row r="15" ht="15.75">
      <c r="A15" s="1" t="s">
        <v>34</v>
      </c>
    </row>
    <row r="16" ht="15.75">
      <c r="A16" s="1" t="s">
        <v>35</v>
      </c>
    </row>
    <row r="17" ht="15.75">
      <c r="A17" s="1" t="s">
        <v>36</v>
      </c>
    </row>
    <row r="18" ht="15.75">
      <c r="A18" s="1" t="s">
        <v>87</v>
      </c>
    </row>
    <row r="19" ht="15.75">
      <c r="A19" s="1" t="s">
        <v>86</v>
      </c>
    </row>
    <row r="20" ht="15.75">
      <c r="A20" s="1" t="s">
        <v>67</v>
      </c>
    </row>
    <row r="21" ht="15.75">
      <c r="A21" s="1" t="s">
        <v>68</v>
      </c>
    </row>
    <row r="22" ht="15.75">
      <c r="A22" s="1" t="s">
        <v>69</v>
      </c>
    </row>
    <row r="23" ht="15.75">
      <c r="A23" s="10"/>
    </row>
    <row r="24" ht="15.75">
      <c r="A24" s="1" t="s">
        <v>37</v>
      </c>
    </row>
    <row r="25" ht="15.75">
      <c r="A25" s="1" t="s">
        <v>38</v>
      </c>
    </row>
    <row r="26" ht="15.75">
      <c r="A26" s="1" t="s">
        <v>89</v>
      </c>
    </row>
    <row r="27" ht="15.75">
      <c r="A27" s="1"/>
    </row>
    <row r="28" ht="15.75">
      <c r="A28" s="1" t="s">
        <v>97</v>
      </c>
    </row>
    <row r="29" ht="15.75">
      <c r="A29" s="33" t="s">
        <v>39</v>
      </c>
    </row>
    <row r="30" ht="15.75">
      <c r="A30" s="33" t="s">
        <v>88</v>
      </c>
    </row>
  </sheetData>
  <hyperlinks>
    <hyperlink ref="A3" location="Data!A1" display="[Back to data]"/>
    <hyperlink ref="A29" r:id="rId1" display="http://minerals.er.usgs.gov/minerals/pubs/mcs/"/>
    <hyperlink ref="A30" r:id="rId2" display="http://www.eia.doe.gov/iea/wep.html"/>
  </hyperlinks>
  <printOptions/>
  <pageMargins left="0.5" right="0.5" top="0.5" bottom="0.5" header="0.5" footer="0.5"/>
  <pageSetup horizontalDpi="600" verticalDpi="600" orientation="landscape" paperSize="1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Principal Fuels, Nonmetals, and Metals--World Production and the US Share</dc:title>
  <dc:subject/>
  <dc:creator>US Census Bureau</dc:creator>
  <cp:keywords/>
  <dc:description/>
  <cp:lastModifiedBy>mulli320</cp:lastModifiedBy>
  <cp:lastPrinted>2007-06-08T19:41:57Z</cp:lastPrinted>
  <dcterms:created xsi:type="dcterms:W3CDTF">2007-10-31T17:39:33Z</dcterms:created>
  <dcterms:modified xsi:type="dcterms:W3CDTF">2007-11-26T15:38:55Z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