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'Data'!$B$1:$I$142</definedName>
    <definedName name="TERMS">'Notes'!$A$6:$A$8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<sst xmlns="http://schemas.openxmlformats.org/spreadsheetml/2006/main" count="135" uniqueCount="41">
  <si>
    <t>death. Mortality cost: value of lifetime earnings lost by persons who</t>
  </si>
  <si>
    <t>Life years lost \1</t>
  </si>
  <si>
    <t xml:space="preserve">  Mortality cost \2</t>
  </si>
  <si>
    <t>Characteristics</t>
  </si>
  <si>
    <t>Heart disease</t>
  </si>
  <si>
    <t>Cancer</t>
  </si>
  <si>
    <t>Cerebrovascular diseases</t>
  </si>
  <si>
    <t>Accidents and adverse effects</t>
  </si>
  <si>
    <t>Other</t>
  </si>
  <si>
    <t xml:space="preserve">   Male</t>
  </si>
  <si>
    <t xml:space="preserve">   Female</t>
  </si>
  <si>
    <t>\1 Based on life expectancy at year of death.</t>
  </si>
  <si>
    <t>\2 Cost estimates based on the person's age, sex, life expectancy at the</t>
  </si>
  <si>
    <t>time of death, labor force participation rates, annual earnings, value</t>
  </si>
  <si>
    <t>convert to present worth the potential aggregate earnings lost over the</t>
  </si>
  <si>
    <t>years.</t>
  </si>
  <si>
    <t>unpublished data.</t>
  </si>
  <si>
    <t>FOOTNOTES</t>
  </si>
  <si>
    <t>Number of deaths (1,000)</t>
  </si>
  <si>
    <t>Total (1,000)</t>
  </si>
  <si>
    <t>Per death</t>
  </si>
  <si>
    <t>Total (million dollars)</t>
  </si>
  <si>
    <t>Per death (dollars)</t>
  </si>
  <si>
    <t>Under 5 years old</t>
  </si>
  <si>
    <t>5 to 14 years old</t>
  </si>
  <si>
    <t>15 to 24 years old</t>
  </si>
  <si>
    <t>25 to 44 years old</t>
  </si>
  <si>
    <t>45 to 64 years old</t>
  </si>
  <si>
    <t>65 years old and over</t>
  </si>
  <si>
    <t>die prematurely]</t>
  </si>
  <si>
    <t xml:space="preserve">of homemaking services, and a 3 percent discount rate by which to </t>
  </si>
  <si>
    <t>[2,403 represents 2,403,000. Life years lost: Number of years person would have lived in absence of</t>
  </si>
  <si>
    <t xml:space="preserve">   2000, total</t>
  </si>
  <si>
    <t xml:space="preserve">   2002, total</t>
  </si>
  <si>
    <t xml:space="preserve">   Total</t>
  </si>
  <si>
    <r>
      <t>Table 120.</t>
    </r>
    <r>
      <rPr>
        <b/>
        <sz val="12"/>
        <rFont val="Courier New"/>
        <family val="3"/>
      </rPr>
      <t xml:space="preserve"> Deaths--Life Years Lost and Mortality Costs, by Age, Sex, and Cause</t>
    </r>
  </si>
  <si>
    <t>Source: Wendy Max and Dorothy Rice, Institute for Health and Aging, University of California, San Fancisco, CA,</t>
  </si>
  <si>
    <t>Back to data</t>
  </si>
  <si>
    <t>HEADNOTE</t>
  </si>
  <si>
    <r>
      <t>Table 120.</t>
    </r>
    <r>
      <rPr>
        <b/>
        <sz val="12"/>
        <rFont val="Courier New"/>
        <family val="3"/>
      </rPr>
      <t xml:space="preserve"> Deaths--Life Years Lost and Mortality Costs, by Age, Sex, and Cause: 2000 and 2003</t>
    </r>
  </si>
  <si>
    <t>See notes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</si>
</sst>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_);[Red]\(#,##0.0\)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39"/>
      <name val="Courier New"/>
      <family val="3"/>
    </font>
    <font>
      <u val="single"/>
      <sz val="9"/>
      <color indexed="36"/>
      <name val="Courier New"/>
      <family val="0"/>
    </font>
    <font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173" fontId="5" fillId="0" borderId="7" xfId="0" applyNumberFormat="1" applyFont="1" applyBorder="1" applyAlignment="1">
      <alignment horizontal="right"/>
    </xf>
    <xf numFmtId="173" fontId="0" fillId="0" borderId="7" xfId="0" applyNumberFormat="1" applyFont="1" applyBorder="1" applyAlignment="1">
      <alignment horizontal="right"/>
    </xf>
    <xf numFmtId="173" fontId="0" fillId="0" borderId="7" xfId="0" applyNumberFormat="1" applyFont="1" applyBorder="1" applyAlignment="1">
      <alignment/>
    </xf>
    <xf numFmtId="172" fontId="0" fillId="0" borderId="8" xfId="0" applyNumberFormat="1" applyFont="1" applyBorder="1" applyAlignment="1">
      <alignment horizontal="right"/>
    </xf>
    <xf numFmtId="0" fontId="7" fillId="0" borderId="0" xfId="17" applyFont="1" applyAlignment="1">
      <alignment/>
    </xf>
    <xf numFmtId="0" fontId="0" fillId="0" borderId="0" xfId="0" applyNumberFormat="1" applyFont="1" applyAlignment="1">
      <alignment wrapText="1"/>
    </xf>
    <xf numFmtId="0" fontId="7" fillId="0" borderId="0" xfId="17" applyNumberFormat="1" applyFont="1" applyAlignment="1">
      <alignment wrapText="1"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7" xfId="0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5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22.69921875" defaultRowHeight="15.75"/>
  <cols>
    <col min="1" max="1" width="36.69921875" style="0" customWidth="1"/>
    <col min="2" max="6" width="15.69921875" style="0" customWidth="1"/>
  </cols>
  <sheetData>
    <row r="1" spans="1:6" ht="49.5">
      <c r="A1" s="32" t="s">
        <v>39</v>
      </c>
      <c r="B1" s="2"/>
      <c r="C1" s="2"/>
      <c r="D1" s="2"/>
      <c r="E1" s="2"/>
      <c r="F1" s="2"/>
    </row>
    <row r="2" spans="1:6" ht="15.75">
      <c r="A2" s="32"/>
      <c r="B2" s="2"/>
      <c r="C2" s="2"/>
      <c r="D2" s="2"/>
      <c r="E2" s="2"/>
      <c r="F2" s="2"/>
    </row>
    <row r="3" spans="1:6" ht="15.75">
      <c r="A3" s="33" t="s">
        <v>40</v>
      </c>
      <c r="B3" s="2"/>
      <c r="C3" s="2"/>
      <c r="D3" s="2"/>
      <c r="E3" s="2"/>
      <c r="F3" s="2"/>
    </row>
    <row r="4" spans="1:6" ht="15.75">
      <c r="A4" s="3"/>
      <c r="B4" s="2"/>
      <c r="C4" s="2"/>
      <c r="D4" s="2"/>
      <c r="E4" s="2"/>
      <c r="F4" s="2"/>
    </row>
    <row r="5" spans="1:6" ht="15.75">
      <c r="A5" s="8"/>
      <c r="B5" s="13"/>
      <c r="C5" s="13"/>
      <c r="D5" s="8"/>
      <c r="E5" s="23"/>
      <c r="F5" s="24"/>
    </row>
    <row r="6" spans="1:6" ht="15.75">
      <c r="A6" s="3"/>
      <c r="B6" s="22"/>
      <c r="C6" s="44" t="s">
        <v>1</v>
      </c>
      <c r="D6" s="45"/>
      <c r="E6" s="44" t="s">
        <v>2</v>
      </c>
      <c r="F6" s="45"/>
    </row>
    <row r="7" spans="1:6" ht="15.75">
      <c r="A7" s="4" t="s">
        <v>3</v>
      </c>
      <c r="B7" s="46" t="s">
        <v>18</v>
      </c>
      <c r="C7" s="14"/>
      <c r="D7" s="21"/>
      <c r="E7" s="46" t="s">
        <v>21</v>
      </c>
      <c r="F7" s="19"/>
    </row>
    <row r="8" spans="1:6" ht="15.75">
      <c r="A8" s="3"/>
      <c r="B8" s="50"/>
      <c r="C8" s="46" t="s">
        <v>19</v>
      </c>
      <c r="D8" s="48" t="s">
        <v>20</v>
      </c>
      <c r="E8" s="47"/>
      <c r="F8" s="48" t="s">
        <v>22</v>
      </c>
    </row>
    <row r="9" spans="1:6" ht="15.75">
      <c r="A9" s="3"/>
      <c r="B9" s="50"/>
      <c r="C9" s="50"/>
      <c r="D9" s="49"/>
      <c r="E9" s="47"/>
      <c r="F9" s="49"/>
    </row>
    <row r="10" spans="1:6" ht="15.75">
      <c r="A10" s="9"/>
      <c r="B10" s="15"/>
      <c r="C10" s="15"/>
      <c r="D10" s="9"/>
      <c r="E10" s="25"/>
      <c r="F10" s="12"/>
    </row>
    <row r="11" spans="1:6" ht="16.5">
      <c r="A11" s="7" t="s">
        <v>32</v>
      </c>
      <c r="B11" s="17">
        <v>2403</v>
      </c>
      <c r="C11" s="17">
        <v>38843</v>
      </c>
      <c r="D11" s="27">
        <f>16.2</f>
        <v>16.2</v>
      </c>
      <c r="E11" s="18">
        <v>431992</v>
      </c>
      <c r="F11" s="18">
        <v>179772</v>
      </c>
    </row>
    <row r="12" spans="1:6" ht="15.75">
      <c r="A12" s="3"/>
      <c r="B12" s="16"/>
      <c r="C12" s="16"/>
      <c r="D12" s="28"/>
      <c r="E12" s="5"/>
      <c r="F12" s="5"/>
    </row>
    <row r="13" spans="1:6" ht="15.75">
      <c r="A13" s="3" t="s">
        <v>23</v>
      </c>
      <c r="B13" s="16">
        <f>33</f>
        <v>33</v>
      </c>
      <c r="C13" s="16">
        <v>2522</v>
      </c>
      <c r="D13" s="28">
        <f>76.4</f>
        <v>76.4</v>
      </c>
      <c r="E13" s="5">
        <v>30421</v>
      </c>
      <c r="F13" s="5">
        <v>921471</v>
      </c>
    </row>
    <row r="14" spans="1:6" ht="15.75">
      <c r="A14" s="3" t="s">
        <v>24</v>
      </c>
      <c r="B14" s="16">
        <f>7</f>
        <v>7</v>
      </c>
      <c r="C14" s="16">
        <f>513</f>
        <v>513</v>
      </c>
      <c r="D14" s="28">
        <f>69.2</f>
        <v>69.2</v>
      </c>
      <c r="E14" s="5">
        <v>8331</v>
      </c>
      <c r="F14" s="5">
        <v>1123778</v>
      </c>
    </row>
    <row r="15" spans="1:6" ht="15.75">
      <c r="A15" s="3" t="s">
        <v>25</v>
      </c>
      <c r="B15" s="16">
        <f>31</f>
        <v>31</v>
      </c>
      <c r="C15" s="16">
        <v>1835</v>
      </c>
      <c r="D15" s="28">
        <f>58.6</f>
        <v>58.6</v>
      </c>
      <c r="E15" s="5">
        <v>43039</v>
      </c>
      <c r="F15" s="5">
        <v>1374751</v>
      </c>
    </row>
    <row r="16" spans="1:6" ht="15.75">
      <c r="A16" s="3" t="s">
        <v>26</v>
      </c>
      <c r="B16" s="16">
        <f>130</f>
        <v>130</v>
      </c>
      <c r="C16" s="16">
        <v>5604</v>
      </c>
      <c r="D16" s="28">
        <v>43.1</v>
      </c>
      <c r="E16" s="5">
        <v>144409</v>
      </c>
      <c r="F16" s="5">
        <v>1108713</v>
      </c>
    </row>
    <row r="17" spans="1:6" ht="15.75">
      <c r="A17" s="3" t="s">
        <v>27</v>
      </c>
      <c r="B17" s="16">
        <f>346</f>
        <v>346</v>
      </c>
      <c r="C17" s="16">
        <v>10555</v>
      </c>
      <c r="D17" s="28">
        <f>30.5</f>
        <v>30.5</v>
      </c>
      <c r="E17" s="5">
        <v>168201</v>
      </c>
      <c r="F17" s="5">
        <v>486146</v>
      </c>
    </row>
    <row r="18" spans="1:6" ht="15.75">
      <c r="A18" s="3" t="s">
        <v>28</v>
      </c>
      <c r="B18" s="16">
        <v>1855</v>
      </c>
      <c r="C18" s="16">
        <v>17815</v>
      </c>
      <c r="D18" s="28">
        <f>9.6</f>
        <v>9.6</v>
      </c>
      <c r="E18" s="5">
        <v>37591</v>
      </c>
      <c r="F18" s="5">
        <v>20265</v>
      </c>
    </row>
    <row r="19" spans="1:6" ht="15.75">
      <c r="A19" s="3"/>
      <c r="B19" s="16"/>
      <c r="C19" s="16"/>
      <c r="D19" s="28"/>
      <c r="E19" s="5"/>
      <c r="F19" s="5"/>
    </row>
    <row r="20" spans="1:6" ht="15.75">
      <c r="A20" s="3" t="s">
        <v>4</v>
      </c>
      <c r="B20" s="16">
        <f>711</f>
        <v>711</v>
      </c>
      <c r="C20" s="16">
        <v>8917</v>
      </c>
      <c r="D20" s="28">
        <f>12.5</f>
        <v>12.5</v>
      </c>
      <c r="E20" s="5">
        <v>72224</v>
      </c>
      <c r="F20" s="5">
        <v>101623</v>
      </c>
    </row>
    <row r="21" spans="1:6" ht="15.75">
      <c r="A21" s="3" t="s">
        <v>5</v>
      </c>
      <c r="B21" s="16">
        <f>553</f>
        <v>553</v>
      </c>
      <c r="C21" s="16">
        <v>10028</v>
      </c>
      <c r="D21" s="28">
        <f>18.1</f>
        <v>18.1</v>
      </c>
      <c r="E21" s="5">
        <v>107501</v>
      </c>
      <c r="F21" s="5">
        <v>194367</v>
      </c>
    </row>
    <row r="22" spans="1:6" ht="15.75">
      <c r="A22" s="3" t="s">
        <v>6</v>
      </c>
      <c r="B22" s="16">
        <f>168</f>
        <v>168</v>
      </c>
      <c r="C22" s="16">
        <v>1934</v>
      </c>
      <c r="D22" s="28">
        <f>11.5</f>
        <v>11.5</v>
      </c>
      <c r="E22" s="5">
        <v>12103</v>
      </c>
      <c r="F22" s="5">
        <v>72187</v>
      </c>
    </row>
    <row r="23" spans="1:6" ht="15.75">
      <c r="A23" s="3" t="s">
        <v>7</v>
      </c>
      <c r="B23" s="16">
        <f>98</f>
        <v>98</v>
      </c>
      <c r="C23" s="16">
        <v>3303</v>
      </c>
      <c r="D23" s="28">
        <f>33.8</f>
        <v>33.8</v>
      </c>
      <c r="E23" s="5">
        <v>69429</v>
      </c>
      <c r="F23" s="5">
        <v>709801</v>
      </c>
    </row>
    <row r="24" spans="1:6" ht="15.75">
      <c r="A24" s="3" t="s">
        <v>8</v>
      </c>
      <c r="B24" s="16">
        <f>874</f>
        <v>874</v>
      </c>
      <c r="C24" s="16">
        <v>14661</v>
      </c>
      <c r="D24" s="28">
        <f>16.8</f>
        <v>16.8</v>
      </c>
      <c r="E24" s="5">
        <v>170736</v>
      </c>
      <c r="F24" s="5">
        <v>195408</v>
      </c>
    </row>
    <row r="25" spans="1:6" ht="15.75">
      <c r="A25" s="3"/>
      <c r="B25" s="20"/>
      <c r="C25" s="20"/>
      <c r="D25" s="29"/>
      <c r="E25" s="6"/>
      <c r="F25" s="6"/>
    </row>
    <row r="26" spans="1:6" ht="15.75">
      <c r="A26" s="3" t="s">
        <v>9</v>
      </c>
      <c r="B26" s="16">
        <v>1177</v>
      </c>
      <c r="C26" s="16">
        <v>20415</v>
      </c>
      <c r="D26" s="28">
        <f>17.3</f>
        <v>17.3</v>
      </c>
      <c r="E26" s="5">
        <v>316850</v>
      </c>
      <c r="F26" s="5">
        <v>269135</v>
      </c>
    </row>
    <row r="27" spans="1:6" ht="15.75">
      <c r="A27" s="3" t="s">
        <v>23</v>
      </c>
      <c r="B27" s="16">
        <f>19</f>
        <v>19</v>
      </c>
      <c r="C27" s="16">
        <v>1373</v>
      </c>
      <c r="D27" s="28">
        <f>74</f>
        <v>74</v>
      </c>
      <c r="E27" s="5">
        <v>19287</v>
      </c>
      <c r="F27" s="5">
        <v>1040197</v>
      </c>
    </row>
    <row r="28" spans="1:6" ht="15.75">
      <c r="A28" s="3" t="s">
        <v>24</v>
      </c>
      <c r="B28" s="16" t="e">
        <f>#REF!</f>
        <v>#REF!</v>
      </c>
      <c r="C28" s="16">
        <f>295</f>
        <v>295</v>
      </c>
      <c r="D28" s="28">
        <f>67</f>
        <v>67</v>
      </c>
      <c r="E28" s="5">
        <v>5540</v>
      </c>
      <c r="F28" s="5">
        <v>1258796</v>
      </c>
    </row>
    <row r="29" spans="1:6" ht="15.75">
      <c r="A29" s="3" t="s">
        <v>25</v>
      </c>
      <c r="B29" s="16">
        <f>23</f>
        <v>23</v>
      </c>
      <c r="C29" s="16">
        <v>1319</v>
      </c>
      <c r="D29" s="28">
        <f>57.2</f>
        <v>57.2</v>
      </c>
      <c r="E29" s="5">
        <v>34230</v>
      </c>
      <c r="F29" s="5">
        <v>1483692</v>
      </c>
    </row>
    <row r="30" spans="1:6" ht="15.75">
      <c r="A30" s="3" t="s">
        <v>26</v>
      </c>
      <c r="B30" s="16">
        <f>85</f>
        <v>85</v>
      </c>
      <c r="C30" s="16">
        <v>3549</v>
      </c>
      <c r="D30" s="28">
        <f>41.7</f>
        <v>41.7</v>
      </c>
      <c r="E30" s="5">
        <v>107638</v>
      </c>
      <c r="F30" s="5">
        <v>1263555</v>
      </c>
    </row>
    <row r="31" spans="1:6" ht="15.75">
      <c r="A31" s="3" t="s">
        <v>27</v>
      </c>
      <c r="B31" s="16">
        <f>244</f>
        <v>244</v>
      </c>
      <c r="C31" s="16">
        <v>6098</v>
      </c>
      <c r="D31" s="28">
        <f>25</f>
        <v>25</v>
      </c>
      <c r="E31" s="5">
        <v>123301</v>
      </c>
      <c r="F31" s="5">
        <v>505917</v>
      </c>
    </row>
    <row r="32" spans="1:6" ht="15.75">
      <c r="A32" s="3" t="s">
        <v>28</v>
      </c>
      <c r="B32" s="16">
        <f>802</f>
        <v>802</v>
      </c>
      <c r="C32" s="16">
        <v>7781</v>
      </c>
      <c r="D32" s="28">
        <f>9.7</f>
        <v>9.7</v>
      </c>
      <c r="E32" s="5">
        <v>26853</v>
      </c>
      <c r="F32" s="5">
        <v>33467</v>
      </c>
    </row>
    <row r="33" spans="1:6" ht="15.75">
      <c r="A33" s="3"/>
      <c r="B33" s="16"/>
      <c r="C33" s="16"/>
      <c r="D33" s="28"/>
      <c r="E33" s="5"/>
      <c r="F33" s="5"/>
    </row>
    <row r="34" spans="1:6" ht="15.75">
      <c r="A34" s="3" t="s">
        <v>4</v>
      </c>
      <c r="B34" s="16">
        <f>345</f>
        <v>345</v>
      </c>
      <c r="C34" s="16">
        <v>4709</v>
      </c>
      <c r="D34" s="28">
        <f>13.7</f>
        <v>13.7</v>
      </c>
      <c r="E34" s="5">
        <v>56883</v>
      </c>
      <c r="F34" s="5">
        <v>164989</v>
      </c>
    </row>
    <row r="35" spans="1:6" ht="15.75">
      <c r="A35" s="3" t="s">
        <v>5</v>
      </c>
      <c r="B35" s="16">
        <f>286</f>
        <v>286</v>
      </c>
      <c r="C35" s="16">
        <v>5333</v>
      </c>
      <c r="D35" s="28">
        <f>18.6</f>
        <v>18.6</v>
      </c>
      <c r="E35" s="5">
        <v>75819</v>
      </c>
      <c r="F35" s="5">
        <v>265036</v>
      </c>
    </row>
    <row r="36" spans="1:6" ht="15.75">
      <c r="A36" s="3" t="s">
        <v>6</v>
      </c>
      <c r="B36" s="16">
        <f>65</f>
        <v>65</v>
      </c>
      <c r="C36" s="16">
        <f>777</f>
        <v>777</v>
      </c>
      <c r="D36" s="28">
        <f>12</f>
        <v>12</v>
      </c>
      <c r="E36" s="5">
        <v>7861</v>
      </c>
      <c r="F36" s="5">
        <v>121377</v>
      </c>
    </row>
    <row r="37" spans="1:6" ht="15.75">
      <c r="A37" s="3" t="s">
        <v>7</v>
      </c>
      <c r="B37" s="16">
        <f>64</f>
        <v>64</v>
      </c>
      <c r="C37" s="16">
        <v>2259</v>
      </c>
      <c r="D37" s="28">
        <f>35.4</f>
        <v>35.4</v>
      </c>
      <c r="E37" s="5">
        <v>55756</v>
      </c>
      <c r="F37" s="5">
        <v>874831</v>
      </c>
    </row>
    <row r="38" spans="1:6" ht="15.75">
      <c r="A38" s="3" t="s">
        <v>8</v>
      </c>
      <c r="B38" s="16">
        <f>418</f>
        <v>418</v>
      </c>
      <c r="C38" s="16">
        <v>7336</v>
      </c>
      <c r="D38" s="28">
        <f>17.6</f>
        <v>17.6</v>
      </c>
      <c r="E38" s="5">
        <v>120531</v>
      </c>
      <c r="F38" s="5">
        <v>288386</v>
      </c>
    </row>
    <row r="39" spans="1:6" ht="15.75">
      <c r="A39" s="3"/>
      <c r="B39" s="16"/>
      <c r="C39" s="16"/>
      <c r="D39" s="28"/>
      <c r="E39" s="5"/>
      <c r="F39" s="5"/>
    </row>
    <row r="40" spans="1:6" ht="15.75">
      <c r="A40" s="3" t="s">
        <v>10</v>
      </c>
      <c r="B40" s="16">
        <v>1226</v>
      </c>
      <c r="C40" s="16">
        <v>18428</v>
      </c>
      <c r="D40" s="28">
        <f>15</f>
        <v>15</v>
      </c>
      <c r="E40" s="5">
        <v>115142</v>
      </c>
      <c r="F40" s="5">
        <v>93939</v>
      </c>
    </row>
    <row r="41" spans="1:6" ht="15.75">
      <c r="A41" s="3" t="s">
        <v>23</v>
      </c>
      <c r="B41" s="16">
        <f>14</f>
        <v>14</v>
      </c>
      <c r="C41" s="16">
        <v>1149</v>
      </c>
      <c r="D41" s="28">
        <f>79.4</f>
        <v>79.4</v>
      </c>
      <c r="E41" s="5">
        <v>11134</v>
      </c>
      <c r="F41" s="5">
        <v>769356</v>
      </c>
    </row>
    <row r="42" spans="1:6" ht="15.75">
      <c r="A42" s="3" t="s">
        <v>24</v>
      </c>
      <c r="B42" s="16">
        <f>3</f>
        <v>3</v>
      </c>
      <c r="C42" s="16">
        <f>218</f>
        <v>218</v>
      </c>
      <c r="D42" s="28">
        <f>72.4</f>
        <v>72.4</v>
      </c>
      <c r="E42" s="5">
        <v>2791</v>
      </c>
      <c r="F42" s="5">
        <v>926495</v>
      </c>
    </row>
    <row r="43" spans="1:6" ht="15.75">
      <c r="A43" s="3" t="s">
        <v>25</v>
      </c>
      <c r="B43" s="16">
        <f>8</f>
        <v>8</v>
      </c>
      <c r="C43" s="16">
        <f>516</f>
        <v>516</v>
      </c>
      <c r="D43" s="28">
        <f>62.6</f>
        <v>62.6</v>
      </c>
      <c r="E43" s="5">
        <v>8809</v>
      </c>
      <c r="F43" s="5">
        <v>1069584</v>
      </c>
    </row>
    <row r="44" spans="1:6" ht="15.75">
      <c r="A44" s="3" t="s">
        <v>26</v>
      </c>
      <c r="B44" s="16">
        <f>45</f>
        <v>45</v>
      </c>
      <c r="C44" s="16">
        <v>2054</v>
      </c>
      <c r="D44" s="28">
        <f>45.6</f>
        <v>45.6</v>
      </c>
      <c r="E44" s="5">
        <v>36770</v>
      </c>
      <c r="F44" s="5">
        <v>815994</v>
      </c>
    </row>
    <row r="45" spans="1:6" ht="15.75">
      <c r="A45" s="3" t="s">
        <v>27</v>
      </c>
      <c r="B45" s="16">
        <f>102</f>
        <v>102</v>
      </c>
      <c r="C45" s="16">
        <v>4457</v>
      </c>
      <c r="D45" s="28">
        <f>43.6</f>
        <v>43.6</v>
      </c>
      <c r="E45" s="5">
        <v>44899</v>
      </c>
      <c r="F45" s="5">
        <v>439031</v>
      </c>
    </row>
    <row r="46" spans="1:6" ht="15.75">
      <c r="A46" s="3" t="s">
        <v>28</v>
      </c>
      <c r="B46" s="16">
        <v>1053</v>
      </c>
      <c r="C46" s="16">
        <v>10034</v>
      </c>
      <c r="D46" s="28">
        <f>9.5</f>
        <v>9.5</v>
      </c>
      <c r="E46" s="5">
        <v>10738</v>
      </c>
      <c r="F46" s="5">
        <v>10201</v>
      </c>
    </row>
    <row r="47" spans="1:6" ht="15.75">
      <c r="A47" s="3"/>
      <c r="B47" s="16"/>
      <c r="C47" s="16"/>
      <c r="D47" s="28"/>
      <c r="E47" s="5"/>
      <c r="F47" s="5"/>
    </row>
    <row r="48" spans="1:6" ht="15.75">
      <c r="A48" s="3" t="s">
        <v>4</v>
      </c>
      <c r="B48" s="16">
        <f>366</f>
        <v>366</v>
      </c>
      <c r="C48" s="16">
        <v>4208</v>
      </c>
      <c r="D48" s="28">
        <f>11.5</f>
        <v>11.5</v>
      </c>
      <c r="E48" s="5">
        <v>15341</v>
      </c>
      <c r="F48" s="5">
        <v>41923</v>
      </c>
    </row>
    <row r="49" spans="1:6" ht="15.75">
      <c r="A49" s="3" t="s">
        <v>5</v>
      </c>
      <c r="B49" s="16">
        <f>267</f>
        <v>267</v>
      </c>
      <c r="C49" s="16">
        <v>4695</v>
      </c>
      <c r="D49" s="28">
        <f>17.6</f>
        <v>17.6</v>
      </c>
      <c r="E49" s="5">
        <v>31681</v>
      </c>
      <c r="F49" s="5">
        <v>118653</v>
      </c>
    </row>
    <row r="50" spans="1:6" ht="15.75">
      <c r="A50" s="3" t="s">
        <v>6</v>
      </c>
      <c r="B50" s="16">
        <f>103</f>
        <v>103</v>
      </c>
      <c r="C50" s="16">
        <v>1157</v>
      </c>
      <c r="D50" s="28">
        <f>11.2</f>
        <v>11.2</v>
      </c>
      <c r="E50" s="5">
        <v>4241</v>
      </c>
      <c r="F50" s="5">
        <v>41223</v>
      </c>
    </row>
    <row r="51" spans="1:6" ht="15.75">
      <c r="A51" s="3" t="s">
        <v>7</v>
      </c>
      <c r="B51" s="16">
        <f>34</f>
        <v>34</v>
      </c>
      <c r="C51" s="16">
        <v>1044</v>
      </c>
      <c r="D51" s="28">
        <f>30.6</f>
        <v>30.6</v>
      </c>
      <c r="E51" s="5">
        <v>13673</v>
      </c>
      <c r="F51" s="5">
        <v>401183</v>
      </c>
    </row>
    <row r="52" spans="1:6" ht="15.75">
      <c r="A52" s="3" t="s">
        <v>8</v>
      </c>
      <c r="B52" s="16">
        <f>456</f>
        <v>456</v>
      </c>
      <c r="C52" s="16">
        <v>7325</v>
      </c>
      <c r="D52" s="28">
        <f>16.1</f>
        <v>16.1</v>
      </c>
      <c r="E52" s="5">
        <v>50205</v>
      </c>
      <c r="F52" s="5">
        <v>110150</v>
      </c>
    </row>
    <row r="53" spans="1:6" ht="15.75">
      <c r="A53" s="3"/>
      <c r="B53" s="16"/>
      <c r="C53" s="16"/>
      <c r="D53" s="28"/>
      <c r="E53" s="5"/>
      <c r="F53" s="5"/>
    </row>
    <row r="54" spans="1:6" ht="16.5">
      <c r="A54" s="7" t="s">
        <v>33</v>
      </c>
      <c r="B54" s="36">
        <v>2447.946</v>
      </c>
      <c r="C54" s="35">
        <v>40980.7937</v>
      </c>
      <c r="D54" s="28">
        <v>16.7408895866167</v>
      </c>
      <c r="E54" s="5">
        <v>504771.13262998086</v>
      </c>
      <c r="F54" s="5">
        <v>206201.9066719531</v>
      </c>
    </row>
    <row r="55" spans="1:2" ht="15.75">
      <c r="A55" s="3"/>
      <c r="B55" s="37"/>
    </row>
    <row r="56" spans="1:6" ht="15.75">
      <c r="A56" s="3" t="s">
        <v>23</v>
      </c>
      <c r="B56" s="36">
        <v>32.99</v>
      </c>
      <c r="C56" s="35">
        <v>2540.7581</v>
      </c>
      <c r="D56" s="28">
        <v>77.01600788117611</v>
      </c>
      <c r="E56" s="5">
        <v>32985.21581284949</v>
      </c>
      <c r="F56" s="5">
        <v>999854.9806865562</v>
      </c>
    </row>
    <row r="57" spans="1:6" ht="15.75">
      <c r="A57" s="3" t="s">
        <v>24</v>
      </c>
      <c r="B57" s="36">
        <v>6.954000000000001</v>
      </c>
      <c r="C57" s="35">
        <v>484.3938</v>
      </c>
      <c r="D57" s="28">
        <v>69.65685936151854</v>
      </c>
      <c r="E57" s="5">
        <v>8475.396722751064</v>
      </c>
      <c r="F57" s="5">
        <v>1218780.0866768858</v>
      </c>
    </row>
    <row r="58" spans="1:6" ht="15.75">
      <c r="A58" s="3" t="s">
        <v>25</v>
      </c>
      <c r="B58" s="36">
        <v>33.568</v>
      </c>
      <c r="C58" s="35">
        <v>1984.1190999999997</v>
      </c>
      <c r="D58" s="28">
        <v>59.10745650619637</v>
      </c>
      <c r="E58" s="5">
        <v>49676.92280763162</v>
      </c>
      <c r="F58" s="5">
        <v>1479889.2638117142</v>
      </c>
    </row>
    <row r="59" spans="1:6" ht="15.75">
      <c r="A59" s="3" t="s">
        <v>26</v>
      </c>
      <c r="B59" s="36">
        <v>130.761</v>
      </c>
      <c r="C59" s="35">
        <v>5704.4492</v>
      </c>
      <c r="D59" s="28">
        <v>43.6250043973356</v>
      </c>
      <c r="E59" s="5">
        <v>159173.7298437185</v>
      </c>
      <c r="F59" s="5">
        <v>1217287.492782393</v>
      </c>
    </row>
    <row r="60" spans="1:6" ht="15.75">
      <c r="A60" s="3" t="s">
        <v>27</v>
      </c>
      <c r="B60" s="36">
        <v>380.393</v>
      </c>
      <c r="C60" s="35">
        <v>11843.6697</v>
      </c>
      <c r="D60" s="28">
        <v>31.135351334015088</v>
      </c>
      <c r="E60" s="5">
        <v>212026.12776758824</v>
      </c>
      <c r="F60" s="5">
        <v>557387.0385826981</v>
      </c>
    </row>
    <row r="61" spans="1:6" ht="15.75">
      <c r="A61" s="3" t="s">
        <v>28</v>
      </c>
      <c r="B61" s="36">
        <v>1863.28</v>
      </c>
      <c r="C61" s="35">
        <v>18423.4038</v>
      </c>
      <c r="D61" s="28">
        <v>9.88761957408441</v>
      </c>
      <c r="E61" s="5">
        <v>42433.73967544195</v>
      </c>
      <c r="F61" s="5">
        <v>22773.67849997958</v>
      </c>
    </row>
    <row r="62" spans="1:6" ht="15.75">
      <c r="A62" s="3"/>
      <c r="B62" s="36"/>
      <c r="C62" s="35"/>
      <c r="D62" s="28"/>
      <c r="E62" s="5"/>
      <c r="F62" s="5"/>
    </row>
    <row r="63" spans="1:6" ht="15.75">
      <c r="A63" s="3" t="s">
        <v>4</v>
      </c>
      <c r="B63" s="36">
        <v>685.054</v>
      </c>
      <c r="C63" s="35">
        <v>9011.888599999998</v>
      </c>
      <c r="D63" s="28">
        <v>13.155004714956775</v>
      </c>
      <c r="E63" s="5">
        <v>83917.33834228554</v>
      </c>
      <c r="F63" s="5">
        <v>122497.40654355063</v>
      </c>
    </row>
    <row r="64" spans="1:6" ht="15.75">
      <c r="A64" s="3" t="s">
        <v>5</v>
      </c>
      <c r="B64" s="36">
        <v>556.89</v>
      </c>
      <c r="C64" s="35">
        <v>10422.935899999999</v>
      </c>
      <c r="D64" s="28">
        <v>18.716328000143648</v>
      </c>
      <c r="E64" s="5">
        <v>125039.09603792586</v>
      </c>
      <c r="F64" s="5">
        <v>224531.04928787705</v>
      </c>
    </row>
    <row r="65" spans="1:6" ht="15.75">
      <c r="A65" s="3" t="s">
        <v>6</v>
      </c>
      <c r="B65" s="36">
        <v>157.687</v>
      </c>
      <c r="C65" s="35">
        <v>1900.1643</v>
      </c>
      <c r="D65" s="28">
        <v>12.050227983283339</v>
      </c>
      <c r="E65" s="5">
        <v>13539.915926991249</v>
      </c>
      <c r="F65" s="5">
        <v>85865.77160445217</v>
      </c>
    </row>
    <row r="66" spans="1:6" ht="15.75">
      <c r="A66" s="3" t="s">
        <v>7</v>
      </c>
      <c r="B66" s="36">
        <v>109.201</v>
      </c>
      <c r="C66" s="35">
        <v>3674.1181000000006</v>
      </c>
      <c r="D66" s="28">
        <v>33.64546203789343</v>
      </c>
      <c r="E66" s="5">
        <v>82925.82223975513</v>
      </c>
      <c r="F66" s="5">
        <v>759387.0224609219</v>
      </c>
    </row>
    <row r="67" spans="1:6" ht="15.75">
      <c r="A67" s="3" t="s">
        <v>8</v>
      </c>
      <c r="B67" s="36">
        <v>939.1140000000003</v>
      </c>
      <c r="C67" s="35">
        <v>15971.686800000001</v>
      </c>
      <c r="D67" s="28">
        <v>17.007186347983307</v>
      </c>
      <c r="E67" s="5">
        <v>199348.96008302306</v>
      </c>
      <c r="F67" s="5">
        <v>212273.44079954404</v>
      </c>
    </row>
    <row r="68" spans="1:6" ht="15.75">
      <c r="A68" s="3"/>
      <c r="B68" s="36"/>
      <c r="C68" s="35"/>
      <c r="D68" s="28"/>
      <c r="E68" s="5"/>
      <c r="F68" s="5"/>
    </row>
    <row r="69" spans="1:6" ht="16.5">
      <c r="A69" s="7" t="s">
        <v>9</v>
      </c>
      <c r="B69" s="36">
        <v>1201.693</v>
      </c>
      <c r="C69" s="35">
        <v>21526.6335</v>
      </c>
      <c r="D69" s="28">
        <v>17.913588162700457</v>
      </c>
      <c r="E69" s="5">
        <v>362464.1427523573</v>
      </c>
      <c r="F69" s="5">
        <v>301627.9055901609</v>
      </c>
    </row>
    <row r="70" spans="1:6" ht="15.75">
      <c r="A70" s="3" t="s">
        <v>23</v>
      </c>
      <c r="B70" s="36">
        <v>18.728</v>
      </c>
      <c r="C70" s="35">
        <v>1399.4414</v>
      </c>
      <c r="D70" s="28">
        <v>74.72455147372916</v>
      </c>
      <c r="E70" s="5">
        <v>20651.46589801401</v>
      </c>
      <c r="F70" s="5">
        <v>1102705.3555112137</v>
      </c>
    </row>
    <row r="71" spans="1:6" ht="15.75">
      <c r="A71" s="3" t="s">
        <v>24</v>
      </c>
      <c r="B71" s="36">
        <v>4.15</v>
      </c>
      <c r="C71" s="35">
        <v>279.861</v>
      </c>
      <c r="D71" s="28">
        <v>67.43638554216867</v>
      </c>
      <c r="E71" s="5">
        <v>5551.0517274167</v>
      </c>
      <c r="F71" s="5">
        <v>1337602.825883542</v>
      </c>
    </row>
    <row r="72" spans="1:6" ht="15.75">
      <c r="A72" s="3" t="s">
        <v>25</v>
      </c>
      <c r="B72" s="36">
        <v>24.67</v>
      </c>
      <c r="C72" s="35">
        <v>1423.1747999999998</v>
      </c>
      <c r="D72" s="28">
        <v>57.68847993514389</v>
      </c>
      <c r="E72" s="5">
        <v>38891.35720604838</v>
      </c>
      <c r="F72" s="5">
        <v>1576463.6078657631</v>
      </c>
    </row>
    <row r="73" spans="1:6" ht="15.75">
      <c r="A73" s="3" t="s">
        <v>26</v>
      </c>
      <c r="B73" s="36">
        <v>85.037</v>
      </c>
      <c r="C73" s="35">
        <v>3596.3292</v>
      </c>
      <c r="D73" s="28">
        <v>42.29134611992426</v>
      </c>
      <c r="E73" s="5">
        <v>116188.36794328735</v>
      </c>
      <c r="F73" s="5">
        <v>1366327.2216010364</v>
      </c>
    </row>
    <row r="74" spans="1:6" ht="15.75">
      <c r="A74" s="3" t="s">
        <v>27</v>
      </c>
      <c r="B74" s="36">
        <v>267.143</v>
      </c>
      <c r="C74" s="35">
        <v>6846.2911</v>
      </c>
      <c r="D74" s="28">
        <v>25.62781394234549</v>
      </c>
      <c r="E74" s="5">
        <v>152457.8158583408</v>
      </c>
      <c r="F74" s="5">
        <v>570697.4012358205</v>
      </c>
    </row>
    <row r="75" spans="1:6" ht="15.75">
      <c r="A75" s="3" t="s">
        <v>28</v>
      </c>
      <c r="B75" s="36">
        <v>801.965</v>
      </c>
      <c r="C75" s="35">
        <v>7981.536</v>
      </c>
      <c r="D75" s="28">
        <v>9.952474235159888</v>
      </c>
      <c r="E75" s="5">
        <v>28724.084119250056</v>
      </c>
      <c r="F75" s="5">
        <v>35817.12932515765</v>
      </c>
    </row>
    <row r="76" spans="1:6" ht="15.75">
      <c r="A76" s="3"/>
      <c r="B76" s="36"/>
      <c r="C76" s="35"/>
      <c r="D76" s="28"/>
      <c r="E76" s="5"/>
      <c r="F76" s="5"/>
    </row>
    <row r="77" spans="1:6" ht="15.75">
      <c r="A77" s="3" t="s">
        <v>4</v>
      </c>
      <c r="B77" s="36">
        <v>336.068</v>
      </c>
      <c r="C77" s="35">
        <v>4788.2807999999995</v>
      </c>
      <c r="D77" s="28">
        <v>14.24795220014997</v>
      </c>
      <c r="E77" s="5">
        <v>64744.474001105315</v>
      </c>
      <c r="F77" s="5">
        <v>192652.89763115</v>
      </c>
    </row>
    <row r="78" spans="1:6" ht="15.75">
      <c r="A78" s="3" t="s">
        <v>5</v>
      </c>
      <c r="B78" s="36">
        <v>287.982</v>
      </c>
      <c r="C78" s="35">
        <v>5552.8951</v>
      </c>
      <c r="D78" s="28">
        <v>19.282090894569798</v>
      </c>
      <c r="E78" s="5">
        <v>86716.91812371937</v>
      </c>
      <c r="F78" s="5">
        <v>301119.2301036848</v>
      </c>
    </row>
    <row r="79" spans="1:6" ht="15.75">
      <c r="A79" s="3" t="s">
        <v>6</v>
      </c>
      <c r="B79" s="36">
        <v>61.425</v>
      </c>
      <c r="C79" s="35">
        <v>770.8963</v>
      </c>
      <c r="D79" s="28">
        <v>12.550204314204315</v>
      </c>
      <c r="E79" s="5">
        <v>8662.305553816843</v>
      </c>
      <c r="F79" s="5">
        <v>141022.47543861365</v>
      </c>
    </row>
    <row r="80" spans="1:6" ht="15.75">
      <c r="A80" s="3" t="s">
        <v>7</v>
      </c>
      <c r="B80" s="36">
        <v>70.462</v>
      </c>
      <c r="C80" s="35">
        <v>2478.8519</v>
      </c>
      <c r="D80" s="28">
        <v>35.17998211802106</v>
      </c>
      <c r="E80" s="5">
        <v>65032.48101599561</v>
      </c>
      <c r="F80" s="5">
        <v>922944.0126024752</v>
      </c>
    </row>
    <row r="81" spans="1:6" ht="15.75">
      <c r="A81" s="3" t="s">
        <v>8</v>
      </c>
      <c r="B81" s="36">
        <v>445.7560000000001</v>
      </c>
      <c r="C81" s="35">
        <v>7935.709400000002</v>
      </c>
      <c r="D81" s="28">
        <v>17.802810057520258</v>
      </c>
      <c r="E81" s="5">
        <v>137307.96405772015</v>
      </c>
      <c r="F81" s="5">
        <v>308033.91105833714</v>
      </c>
    </row>
    <row r="82" spans="1:6" ht="15.75">
      <c r="A82" s="3"/>
      <c r="B82" s="36"/>
      <c r="C82" s="35"/>
      <c r="D82" s="28"/>
      <c r="E82" s="5"/>
      <c r="F82" s="5"/>
    </row>
    <row r="83" spans="1:6" ht="16.5">
      <c r="A83" s="7" t="s">
        <v>10</v>
      </c>
      <c r="B83" s="36">
        <v>1246.2530000000002</v>
      </c>
      <c r="C83" s="35">
        <v>19454.1602</v>
      </c>
      <c r="D83" s="28">
        <v>15.610121058886113</v>
      </c>
      <c r="E83" s="5">
        <v>142306.98987762356</v>
      </c>
      <c r="F83" s="5">
        <v>114187.88149567026</v>
      </c>
    </row>
    <row r="84" spans="1:6" ht="15.75">
      <c r="A84" s="3" t="s">
        <v>23</v>
      </c>
      <c r="B84" s="36">
        <v>14.262</v>
      </c>
      <c r="C84" s="35">
        <v>1141.3166999999999</v>
      </c>
      <c r="D84" s="28">
        <v>80.02501051745897</v>
      </c>
      <c r="E84" s="5">
        <v>12333.74991483548</v>
      </c>
      <c r="F84" s="5">
        <v>864798.0588161183</v>
      </c>
    </row>
    <row r="85" spans="1:6" ht="15.75">
      <c r="A85" s="3" t="s">
        <v>24</v>
      </c>
      <c r="B85" s="36">
        <v>2.804</v>
      </c>
      <c r="C85" s="35">
        <v>204.5328</v>
      </c>
      <c r="D85" s="28">
        <v>72.94322396576321</v>
      </c>
      <c r="E85" s="5">
        <v>2924.3449953343647</v>
      </c>
      <c r="F85" s="5">
        <v>1042919.042558618</v>
      </c>
    </row>
    <row r="86" spans="1:6" ht="15.75">
      <c r="A86" s="3" t="s">
        <v>25</v>
      </c>
      <c r="B86" s="36">
        <v>8.898</v>
      </c>
      <c r="C86" s="35">
        <v>560.9442999999999</v>
      </c>
      <c r="D86" s="28">
        <v>63.041616093504146</v>
      </c>
      <c r="E86" s="5">
        <v>10785.565601583246</v>
      </c>
      <c r="F86" s="5">
        <v>1212133.693142644</v>
      </c>
    </row>
    <row r="87" spans="1:6" ht="15.75">
      <c r="A87" s="3" t="s">
        <v>26</v>
      </c>
      <c r="B87" s="36">
        <v>45.724</v>
      </c>
      <c r="C87" s="35">
        <v>2108.12</v>
      </c>
      <c r="D87" s="28">
        <v>46.1053276178812</v>
      </c>
      <c r="E87" s="5">
        <v>42985.36190043114</v>
      </c>
      <c r="F87" s="5">
        <v>940105.0192553395</v>
      </c>
    </row>
    <row r="88" spans="1:6" ht="15.75">
      <c r="A88" s="3" t="s">
        <v>27</v>
      </c>
      <c r="B88" s="36">
        <v>113.25</v>
      </c>
      <c r="C88" s="35">
        <v>4997.3786</v>
      </c>
      <c r="D88" s="28">
        <v>44.126963355408385</v>
      </c>
      <c r="E88" s="5">
        <v>59568.31190924744</v>
      </c>
      <c r="F88" s="5">
        <v>525989.5091324276</v>
      </c>
    </row>
    <row r="89" spans="1:6" ht="15.75">
      <c r="A89" s="3" t="s">
        <v>28</v>
      </c>
      <c r="B89" s="36">
        <v>1061.315</v>
      </c>
      <c r="C89" s="35">
        <v>10441.8678</v>
      </c>
      <c r="D89" s="28">
        <v>9.838613229813957</v>
      </c>
      <c r="E89" s="5">
        <v>13709.655556191896</v>
      </c>
      <c r="F89" s="5">
        <v>12917.61216622011</v>
      </c>
    </row>
    <row r="90" spans="1:6" ht="15.75">
      <c r="A90" s="3"/>
      <c r="B90" s="36"/>
      <c r="C90" s="35"/>
      <c r="D90" s="28"/>
      <c r="E90" s="5"/>
      <c r="F90" s="5"/>
    </row>
    <row r="91" spans="1:6" ht="15.75">
      <c r="A91" s="3" t="s">
        <v>4</v>
      </c>
      <c r="B91" s="36">
        <v>348.986</v>
      </c>
      <c r="C91" s="35">
        <v>4223.6078</v>
      </c>
      <c r="D91" s="28">
        <v>12.102513567879514</v>
      </c>
      <c r="E91" s="5">
        <v>19172.864341180233</v>
      </c>
      <c r="F91" s="5">
        <v>54938.7778913201</v>
      </c>
    </row>
    <row r="92" spans="1:6" ht="15.75">
      <c r="A92" s="3" t="s">
        <v>5</v>
      </c>
      <c r="B92" s="36">
        <v>268.908</v>
      </c>
      <c r="C92" s="35">
        <v>4870.040799999999</v>
      </c>
      <c r="D92" s="28">
        <v>18.11043479554345</v>
      </c>
      <c r="E92" s="5">
        <v>38322.177914206484</v>
      </c>
      <c r="F92" s="5">
        <v>142510.3675391081</v>
      </c>
    </row>
    <row r="93" spans="1:6" ht="15.75">
      <c r="A93" s="3" t="s">
        <v>6</v>
      </c>
      <c r="B93" s="36">
        <v>96.262</v>
      </c>
      <c r="C93" s="35">
        <v>1129.268</v>
      </c>
      <c r="D93" s="28">
        <v>11.731191955288692</v>
      </c>
      <c r="E93" s="5">
        <v>4877.610373174406</v>
      </c>
      <c r="F93" s="5">
        <v>50670.15409169149</v>
      </c>
    </row>
    <row r="94" spans="1:6" ht="15.75">
      <c r="A94" s="3" t="s">
        <v>7</v>
      </c>
      <c r="B94" s="36">
        <v>38.739</v>
      </c>
      <c r="C94" s="35">
        <v>1195.2662000000003</v>
      </c>
      <c r="D94" s="28">
        <v>30.85433800562741</v>
      </c>
      <c r="E94" s="5">
        <v>17893.34122375951</v>
      </c>
      <c r="F94" s="5">
        <v>461894.7629974835</v>
      </c>
    </row>
    <row r="95" spans="1:6" ht="15.75">
      <c r="A95" s="3" t="s">
        <v>8</v>
      </c>
      <c r="B95" s="36">
        <v>493.3580000000002</v>
      </c>
      <c r="C95" s="35">
        <v>8035.9774</v>
      </c>
      <c r="D95" s="28">
        <v>16.288328961930276</v>
      </c>
      <c r="E95" s="5">
        <v>62040.99602530293</v>
      </c>
      <c r="F95" s="5">
        <v>125752.48810256022</v>
      </c>
    </row>
    <row r="96" spans="1:6" ht="15.75">
      <c r="A96" s="3"/>
      <c r="B96" s="36"/>
      <c r="C96" s="35"/>
      <c r="D96" s="28"/>
      <c r="E96" s="5"/>
      <c r="F96" s="5"/>
    </row>
    <row r="97" spans="1:6" s="41" customFormat="1" ht="16.5">
      <c r="A97" s="7" t="s">
        <v>34</v>
      </c>
      <c r="B97" s="39">
        <v>2447.946</v>
      </c>
      <c r="C97" s="40">
        <v>40980.7937</v>
      </c>
      <c r="D97" s="27">
        <v>16.7408895866167</v>
      </c>
      <c r="E97" s="18">
        <v>504771.13262998086</v>
      </c>
      <c r="F97" s="18">
        <v>206201.9066719531</v>
      </c>
    </row>
    <row r="98" spans="1:2" ht="15.75">
      <c r="A98" s="3"/>
      <c r="B98" s="37"/>
    </row>
    <row r="99" spans="1:6" ht="15.75">
      <c r="A99" s="3" t="s">
        <v>23</v>
      </c>
      <c r="B99" s="36">
        <v>32.99</v>
      </c>
      <c r="C99" s="35">
        <v>2540.7581</v>
      </c>
      <c r="D99" s="28">
        <v>77.01600788117611</v>
      </c>
      <c r="E99" s="5">
        <v>32985.21581284949</v>
      </c>
      <c r="F99" s="5">
        <v>999854.9806865562</v>
      </c>
    </row>
    <row r="100" spans="1:6" ht="15.75">
      <c r="A100" s="3" t="s">
        <v>24</v>
      </c>
      <c r="B100" s="36">
        <v>6.954000000000001</v>
      </c>
      <c r="C100" s="35">
        <v>484.3938</v>
      </c>
      <c r="D100" s="28">
        <v>69.65685936151854</v>
      </c>
      <c r="E100" s="5">
        <v>8475.396722751064</v>
      </c>
      <c r="F100" s="5">
        <v>1218780.0866768858</v>
      </c>
    </row>
    <row r="101" spans="1:6" ht="15.75">
      <c r="A101" s="3" t="s">
        <v>25</v>
      </c>
      <c r="B101" s="36">
        <v>33.568</v>
      </c>
      <c r="C101" s="35">
        <v>1984.1190999999997</v>
      </c>
      <c r="D101" s="28">
        <v>59.10745650619637</v>
      </c>
      <c r="E101" s="5">
        <v>49676.92280763162</v>
      </c>
      <c r="F101" s="5">
        <v>1479889.2638117142</v>
      </c>
    </row>
    <row r="102" spans="1:6" ht="15.75">
      <c r="A102" s="3" t="s">
        <v>26</v>
      </c>
      <c r="B102" s="36">
        <v>130.761</v>
      </c>
      <c r="C102" s="35">
        <v>5704.4492</v>
      </c>
      <c r="D102" s="28">
        <v>43.6250043973356</v>
      </c>
      <c r="E102" s="5">
        <v>159173.7298437185</v>
      </c>
      <c r="F102" s="5">
        <v>1217287.492782393</v>
      </c>
    </row>
    <row r="103" spans="1:6" ht="15.75">
      <c r="A103" s="3" t="s">
        <v>27</v>
      </c>
      <c r="B103" s="36">
        <v>380.393</v>
      </c>
      <c r="C103" s="35">
        <v>11843.6697</v>
      </c>
      <c r="D103" s="28">
        <v>31.135351334015088</v>
      </c>
      <c r="E103" s="5">
        <v>212026.12776758824</v>
      </c>
      <c r="F103" s="5">
        <v>557387.0385826981</v>
      </c>
    </row>
    <row r="104" spans="1:6" ht="15.75">
      <c r="A104" s="3" t="s">
        <v>28</v>
      </c>
      <c r="B104" s="36">
        <v>1863.28</v>
      </c>
      <c r="C104" s="35">
        <v>18423.4038</v>
      </c>
      <c r="D104" s="28">
        <v>9.88761957408441</v>
      </c>
      <c r="E104" s="5">
        <v>42433.73967544195</v>
      </c>
      <c r="F104" s="5">
        <v>22773.67849997958</v>
      </c>
    </row>
    <row r="105" spans="1:6" ht="15.75">
      <c r="A105" s="3"/>
      <c r="B105" s="36"/>
      <c r="C105" s="35"/>
      <c r="D105" s="28"/>
      <c r="E105" s="5"/>
      <c r="F105" s="5"/>
    </row>
    <row r="106" spans="1:6" ht="15.75">
      <c r="A106" s="3" t="s">
        <v>4</v>
      </c>
      <c r="B106" s="36">
        <v>685.054</v>
      </c>
      <c r="C106" s="35">
        <v>9011.888599999998</v>
      </c>
      <c r="D106" s="28">
        <v>13.155004714956775</v>
      </c>
      <c r="E106" s="5">
        <v>83917.33834228554</v>
      </c>
      <c r="F106" s="5">
        <v>122497.40654355063</v>
      </c>
    </row>
    <row r="107" spans="1:6" ht="15.75">
      <c r="A107" s="3" t="s">
        <v>5</v>
      </c>
      <c r="B107" s="36">
        <v>556.89</v>
      </c>
      <c r="C107" s="35">
        <v>10422.935899999999</v>
      </c>
      <c r="D107" s="28">
        <v>18.716328000143648</v>
      </c>
      <c r="E107" s="5">
        <v>125039.09603792586</v>
      </c>
      <c r="F107" s="5">
        <v>224531.04928787705</v>
      </c>
    </row>
    <row r="108" spans="1:6" ht="15.75">
      <c r="A108" s="3" t="s">
        <v>6</v>
      </c>
      <c r="B108" s="36">
        <v>157.687</v>
      </c>
      <c r="C108" s="35">
        <v>1900.1643</v>
      </c>
      <c r="D108" s="28">
        <v>12.050227983283339</v>
      </c>
      <c r="E108" s="5">
        <v>13539.915926991249</v>
      </c>
      <c r="F108" s="5">
        <v>85865.77160445217</v>
      </c>
    </row>
    <row r="109" spans="1:6" ht="15.75">
      <c r="A109" s="3" t="s">
        <v>7</v>
      </c>
      <c r="B109" s="36">
        <v>109.201</v>
      </c>
      <c r="C109" s="35">
        <v>3674.1181000000006</v>
      </c>
      <c r="D109" s="28">
        <v>33.64546203789343</v>
      </c>
      <c r="E109" s="5">
        <v>82925.82223975513</v>
      </c>
      <c r="F109" s="5">
        <v>759387.0224609219</v>
      </c>
    </row>
    <row r="110" spans="1:6" ht="15.75">
      <c r="A110" s="3" t="s">
        <v>8</v>
      </c>
      <c r="B110" s="36">
        <v>939.1140000000003</v>
      </c>
      <c r="C110" s="35">
        <v>15971.686800000001</v>
      </c>
      <c r="D110" s="28">
        <v>17.007186347983307</v>
      </c>
      <c r="E110" s="5">
        <v>199348.96008302306</v>
      </c>
      <c r="F110" s="5">
        <v>212273.44079954404</v>
      </c>
    </row>
    <row r="111" spans="1:6" ht="15.75">
      <c r="A111" s="3"/>
      <c r="B111" s="36"/>
      <c r="C111" s="35"/>
      <c r="D111" s="28"/>
      <c r="E111" s="5"/>
      <c r="F111" s="5"/>
    </row>
    <row r="112" spans="1:6" ht="16.5">
      <c r="A112" s="7" t="s">
        <v>9</v>
      </c>
      <c r="B112" s="36">
        <v>1201.693</v>
      </c>
      <c r="C112" s="35">
        <v>21526.6335</v>
      </c>
      <c r="D112" s="28">
        <v>17.913588162700457</v>
      </c>
      <c r="E112" s="5">
        <v>362464.1427523573</v>
      </c>
      <c r="F112" s="5">
        <v>301627.9055901609</v>
      </c>
    </row>
    <row r="113" spans="1:6" ht="15.75">
      <c r="A113" s="3" t="s">
        <v>23</v>
      </c>
      <c r="B113" s="36">
        <v>18.728</v>
      </c>
      <c r="C113" s="35">
        <v>1399.4414</v>
      </c>
      <c r="D113" s="28">
        <v>74.72455147372916</v>
      </c>
      <c r="E113" s="5">
        <v>20651.46589801401</v>
      </c>
      <c r="F113" s="5">
        <v>1102705.3555112137</v>
      </c>
    </row>
    <row r="114" spans="1:6" ht="15.75">
      <c r="A114" s="3" t="s">
        <v>24</v>
      </c>
      <c r="B114" s="36">
        <v>4.15</v>
      </c>
      <c r="C114" s="35">
        <v>279.861</v>
      </c>
      <c r="D114" s="28">
        <v>67.43638554216867</v>
      </c>
      <c r="E114" s="5">
        <v>5551.0517274167</v>
      </c>
      <c r="F114" s="5">
        <v>1337602.825883542</v>
      </c>
    </row>
    <row r="115" spans="1:6" ht="15.75">
      <c r="A115" s="3" t="s">
        <v>25</v>
      </c>
      <c r="B115" s="36">
        <v>24.67</v>
      </c>
      <c r="C115" s="35">
        <v>1423.1747999999998</v>
      </c>
      <c r="D115" s="28">
        <v>57.68847993514389</v>
      </c>
      <c r="E115" s="5">
        <v>38891.35720604838</v>
      </c>
      <c r="F115" s="5">
        <v>1576463.6078657631</v>
      </c>
    </row>
    <row r="116" spans="1:6" ht="15.75">
      <c r="A116" s="3" t="s">
        <v>26</v>
      </c>
      <c r="B116" s="36">
        <v>85.037</v>
      </c>
      <c r="C116" s="35">
        <v>3596.3292</v>
      </c>
      <c r="D116" s="28">
        <v>42.29134611992426</v>
      </c>
      <c r="E116" s="5">
        <v>116188.36794328735</v>
      </c>
      <c r="F116" s="5">
        <v>1366327.2216010364</v>
      </c>
    </row>
    <row r="117" spans="1:6" ht="15.75">
      <c r="A117" s="3" t="s">
        <v>27</v>
      </c>
      <c r="B117" s="36">
        <v>267.143</v>
      </c>
      <c r="C117" s="35">
        <v>6846.2911</v>
      </c>
      <c r="D117" s="28">
        <v>25.62781394234549</v>
      </c>
      <c r="E117" s="5">
        <v>152457.8158583408</v>
      </c>
      <c r="F117" s="5">
        <v>570697.4012358205</v>
      </c>
    </row>
    <row r="118" spans="1:6" ht="15.75">
      <c r="A118" s="3" t="s">
        <v>28</v>
      </c>
      <c r="B118" s="36">
        <v>801.965</v>
      </c>
      <c r="C118" s="35">
        <v>7981.536</v>
      </c>
      <c r="D118" s="28">
        <v>9.952474235159888</v>
      </c>
      <c r="E118" s="5">
        <v>28724.084119250056</v>
      </c>
      <c r="F118" s="5">
        <v>35817.12932515765</v>
      </c>
    </row>
    <row r="119" spans="1:6" ht="15.75">
      <c r="A119" s="3"/>
      <c r="B119" s="36"/>
      <c r="C119" s="35"/>
      <c r="D119" s="28"/>
      <c r="E119" s="5"/>
      <c r="F119" s="5"/>
    </row>
    <row r="120" spans="1:6" ht="15.75">
      <c r="A120" s="3" t="s">
        <v>4</v>
      </c>
      <c r="B120" s="36">
        <v>336.068</v>
      </c>
      <c r="C120" s="35">
        <v>4788.2807999999995</v>
      </c>
      <c r="D120" s="28">
        <v>14.24795220014997</v>
      </c>
      <c r="E120" s="5">
        <v>64744.474001105315</v>
      </c>
      <c r="F120" s="5">
        <v>192652.89763115</v>
      </c>
    </row>
    <row r="121" spans="1:6" ht="15.75">
      <c r="A121" s="3" t="s">
        <v>5</v>
      </c>
      <c r="B121" s="36">
        <v>287.982</v>
      </c>
      <c r="C121" s="35">
        <v>5552.8951</v>
      </c>
      <c r="D121" s="28">
        <v>19.282090894569798</v>
      </c>
      <c r="E121" s="5">
        <v>86716.91812371937</v>
      </c>
      <c r="F121" s="5">
        <v>301119.2301036848</v>
      </c>
    </row>
    <row r="122" spans="1:6" ht="15.75">
      <c r="A122" s="3" t="s">
        <v>6</v>
      </c>
      <c r="B122" s="36">
        <v>61.425</v>
      </c>
      <c r="C122" s="35">
        <v>770.8963</v>
      </c>
      <c r="D122" s="28">
        <v>12.550204314204315</v>
      </c>
      <c r="E122" s="5">
        <v>8662.305553816843</v>
      </c>
      <c r="F122" s="5">
        <v>141022.47543861365</v>
      </c>
    </row>
    <row r="123" spans="1:6" ht="15.75">
      <c r="A123" s="3" t="s">
        <v>7</v>
      </c>
      <c r="B123" s="36">
        <v>70.462</v>
      </c>
      <c r="C123" s="35">
        <v>2478.8519</v>
      </c>
      <c r="D123" s="28">
        <v>35.17998211802106</v>
      </c>
      <c r="E123" s="5">
        <v>65032.48101599561</v>
      </c>
      <c r="F123" s="5">
        <v>922944.0126024752</v>
      </c>
    </row>
    <row r="124" spans="1:6" ht="15.75">
      <c r="A124" s="3" t="s">
        <v>8</v>
      </c>
      <c r="B124" s="36">
        <v>445.7560000000001</v>
      </c>
      <c r="C124" s="35">
        <v>7935.709400000002</v>
      </c>
      <c r="D124" s="28">
        <v>17.802810057520258</v>
      </c>
      <c r="E124" s="5">
        <v>137307.96405772015</v>
      </c>
      <c r="F124" s="5">
        <v>308033.91105833714</v>
      </c>
    </row>
    <row r="125" spans="1:6" ht="15.75">
      <c r="A125" s="3"/>
      <c r="B125" s="36"/>
      <c r="C125" s="35"/>
      <c r="D125" s="28"/>
      <c r="E125" s="5"/>
      <c r="F125" s="5"/>
    </row>
    <row r="126" spans="1:6" ht="16.5">
      <c r="A126" s="7" t="s">
        <v>10</v>
      </c>
      <c r="B126" s="36">
        <v>1246.2530000000002</v>
      </c>
      <c r="C126" s="35">
        <v>19454.1602</v>
      </c>
      <c r="D126" s="28">
        <v>15.610121058886113</v>
      </c>
      <c r="E126" s="5">
        <v>142306.98987762356</v>
      </c>
      <c r="F126" s="5">
        <v>114187.88149567026</v>
      </c>
    </row>
    <row r="127" spans="1:6" ht="15.75">
      <c r="A127" s="3" t="s">
        <v>23</v>
      </c>
      <c r="B127" s="36">
        <v>14.262</v>
      </c>
      <c r="C127" s="35">
        <v>1141.3166999999999</v>
      </c>
      <c r="D127" s="28">
        <v>80.02501051745897</v>
      </c>
      <c r="E127" s="5">
        <v>12333.74991483548</v>
      </c>
      <c r="F127" s="5">
        <v>864798.0588161183</v>
      </c>
    </row>
    <row r="128" spans="1:6" ht="15.75">
      <c r="A128" s="3" t="s">
        <v>24</v>
      </c>
      <c r="B128" s="36">
        <v>2.804</v>
      </c>
      <c r="C128" s="35">
        <v>204.5328</v>
      </c>
      <c r="D128" s="28">
        <v>72.94322396576321</v>
      </c>
      <c r="E128" s="5">
        <v>2924.3449953343647</v>
      </c>
      <c r="F128" s="5">
        <v>1042919.042558618</v>
      </c>
    </row>
    <row r="129" spans="1:6" ht="15.75">
      <c r="A129" s="3" t="s">
        <v>25</v>
      </c>
      <c r="B129" s="36">
        <v>8.898</v>
      </c>
      <c r="C129" s="35">
        <v>560.9442999999999</v>
      </c>
      <c r="D129" s="28">
        <v>63.041616093504146</v>
      </c>
      <c r="E129" s="5">
        <v>10785.565601583246</v>
      </c>
      <c r="F129" s="5">
        <v>1212133.693142644</v>
      </c>
    </row>
    <row r="130" spans="1:6" ht="15.75">
      <c r="A130" s="3" t="s">
        <v>26</v>
      </c>
      <c r="B130" s="36">
        <v>45.724</v>
      </c>
      <c r="C130" s="35">
        <v>2108.12</v>
      </c>
      <c r="D130" s="28">
        <v>46.1053276178812</v>
      </c>
      <c r="E130" s="5">
        <v>42985.36190043114</v>
      </c>
      <c r="F130" s="5">
        <v>940105.0192553395</v>
      </c>
    </row>
    <row r="131" spans="1:6" ht="15.75">
      <c r="A131" s="3" t="s">
        <v>27</v>
      </c>
      <c r="B131" s="36">
        <v>113.25</v>
      </c>
      <c r="C131" s="35">
        <v>4997.3786</v>
      </c>
      <c r="D131" s="28">
        <v>44.126963355408385</v>
      </c>
      <c r="E131" s="5">
        <v>59568.31190924744</v>
      </c>
      <c r="F131" s="5">
        <v>525989.5091324276</v>
      </c>
    </row>
    <row r="132" spans="1:6" ht="15.75">
      <c r="A132" s="3" t="s">
        <v>28</v>
      </c>
      <c r="B132" s="36">
        <v>1061.315</v>
      </c>
      <c r="C132" s="35">
        <v>10441.8678</v>
      </c>
      <c r="D132" s="28">
        <v>9.838613229813957</v>
      </c>
      <c r="E132" s="5">
        <v>13709.655556191896</v>
      </c>
      <c r="F132" s="5">
        <v>12917.61216622011</v>
      </c>
    </row>
    <row r="133" spans="1:6" ht="15.75">
      <c r="A133" s="3"/>
      <c r="B133" s="36"/>
      <c r="C133" s="35"/>
      <c r="D133" s="28"/>
      <c r="E133" s="5"/>
      <c r="F133" s="5"/>
    </row>
    <row r="134" spans="1:6" ht="15.75">
      <c r="A134" s="3" t="s">
        <v>4</v>
      </c>
      <c r="B134" s="36">
        <v>348.986</v>
      </c>
      <c r="C134" s="35">
        <v>4223.6078</v>
      </c>
      <c r="D134" s="28">
        <v>12.102513567879514</v>
      </c>
      <c r="E134" s="5">
        <v>19172.864341180233</v>
      </c>
      <c r="F134" s="5">
        <v>54938.7778913201</v>
      </c>
    </row>
    <row r="135" spans="1:6" ht="15.75">
      <c r="A135" s="3" t="s">
        <v>5</v>
      </c>
      <c r="B135" s="36">
        <v>268.908</v>
      </c>
      <c r="C135" s="35">
        <v>4870.040799999999</v>
      </c>
      <c r="D135" s="28">
        <v>18.11043479554345</v>
      </c>
      <c r="E135" s="5">
        <v>38322.177914206484</v>
      </c>
      <c r="F135" s="5">
        <v>142510.3675391081</v>
      </c>
    </row>
    <row r="136" spans="1:6" ht="15.75">
      <c r="A136" s="3" t="s">
        <v>6</v>
      </c>
      <c r="B136" s="36">
        <v>96.262</v>
      </c>
      <c r="C136" s="35">
        <v>1129.268</v>
      </c>
      <c r="D136" s="28">
        <v>11.731191955288692</v>
      </c>
      <c r="E136" s="5">
        <v>4877.610373174406</v>
      </c>
      <c r="F136" s="5">
        <v>50670.15409169149</v>
      </c>
    </row>
    <row r="137" spans="1:6" ht="15.75">
      <c r="A137" s="3" t="s">
        <v>7</v>
      </c>
      <c r="B137" s="36">
        <v>38.739</v>
      </c>
      <c r="C137" s="35">
        <v>1195.2662000000003</v>
      </c>
      <c r="D137" s="28">
        <v>30.85433800562741</v>
      </c>
      <c r="E137" s="5">
        <v>17893.34122375951</v>
      </c>
      <c r="F137" s="5">
        <v>461894.7629974835</v>
      </c>
    </row>
    <row r="138" spans="1:6" ht="15.75">
      <c r="A138" s="3" t="s">
        <v>8</v>
      </c>
      <c r="B138" s="36">
        <v>493.3580000000002</v>
      </c>
      <c r="C138" s="35">
        <v>8035.9774</v>
      </c>
      <c r="D138" s="28">
        <v>16.288328961930276</v>
      </c>
      <c r="E138" s="5">
        <v>62040.99602530293</v>
      </c>
      <c r="F138" s="5">
        <v>125752.48810256022</v>
      </c>
    </row>
    <row r="139" spans="1:6" ht="15.75">
      <c r="A139" s="10"/>
      <c r="B139" s="38"/>
      <c r="C139" s="11"/>
      <c r="D139" s="30"/>
      <c r="E139" s="11"/>
      <c r="F139" s="11"/>
    </row>
    <row r="140" spans="1:6" ht="15.75">
      <c r="A140" s="3"/>
      <c r="B140" s="2"/>
      <c r="C140" s="2"/>
      <c r="D140" s="2"/>
      <c r="E140" s="2"/>
      <c r="F140" s="2"/>
    </row>
    <row r="141" spans="1:6" ht="63">
      <c r="A141" s="42" t="s">
        <v>36</v>
      </c>
      <c r="B141" s="2"/>
      <c r="C141" s="2"/>
      <c r="D141" s="2"/>
      <c r="E141" s="2"/>
      <c r="F141" s="2"/>
    </row>
    <row r="142" spans="1:6" ht="15.75">
      <c r="A142" s="43" t="s">
        <v>16</v>
      </c>
      <c r="B142" s="2"/>
      <c r="C142" s="2"/>
      <c r="D142" s="2"/>
      <c r="E142" s="2"/>
      <c r="F142" s="2"/>
    </row>
  </sheetData>
  <mergeCells count="7">
    <mergeCell ref="E6:F6"/>
    <mergeCell ref="E7:E9"/>
    <mergeCell ref="F8:F9"/>
    <mergeCell ref="B7:B9"/>
    <mergeCell ref="C6:D6"/>
    <mergeCell ref="C8:C9"/>
    <mergeCell ref="D8:D9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scale="4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6" t="s">
        <v>35</v>
      </c>
    </row>
    <row r="3" s="34" customFormat="1" ht="15.75">
      <c r="A3" s="31" t="s">
        <v>37</v>
      </c>
    </row>
    <row r="5" ht="15.75">
      <c r="A5" t="s">
        <v>38</v>
      </c>
    </row>
    <row r="6" ht="15.75">
      <c r="A6" s="1" t="s">
        <v>31</v>
      </c>
    </row>
    <row r="7" ht="15.75">
      <c r="A7" s="3" t="s">
        <v>0</v>
      </c>
    </row>
    <row r="8" ht="15.75">
      <c r="A8" s="1" t="s">
        <v>29</v>
      </c>
    </row>
    <row r="10" ht="15.75">
      <c r="A10" s="1" t="s">
        <v>17</v>
      </c>
    </row>
    <row r="11" ht="15.75">
      <c r="A11" s="3" t="s">
        <v>11</v>
      </c>
    </row>
    <row r="12" ht="15.75">
      <c r="A12" s="3" t="s">
        <v>12</v>
      </c>
    </row>
    <row r="13" ht="15.75">
      <c r="A13" s="3" t="s">
        <v>13</v>
      </c>
    </row>
    <row r="14" ht="15.75">
      <c r="A14" s="1" t="s">
        <v>30</v>
      </c>
    </row>
    <row r="15" ht="15.75">
      <c r="A15" s="3" t="s">
        <v>14</v>
      </c>
    </row>
    <row r="16" ht="15.75">
      <c r="A16" s="3" t="s">
        <v>15</v>
      </c>
    </row>
    <row r="18" ht="15.75">
      <c r="A18" s="1" t="s">
        <v>36</v>
      </c>
    </row>
    <row r="19" ht="15.75">
      <c r="A19" s="3" t="s">
        <v>16</v>
      </c>
    </row>
  </sheetData>
  <hyperlinks>
    <hyperlink ref="A3" location="Data!A1" display="Back to data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Deaths--Life Years Lost and Mortality Costs by Age, Sex, and Cause</dc:title>
  <dc:subject/>
  <dc:creator>US Census Bureau</dc:creator>
  <cp:keywords/>
  <dc:description/>
  <cp:lastModifiedBy>johan001</cp:lastModifiedBy>
  <cp:lastPrinted>2007-06-25T18:42:30Z</cp:lastPrinted>
  <dcterms:created xsi:type="dcterms:W3CDTF">2006-06-22T11:52:42Z</dcterms:created>
  <dcterms:modified xsi:type="dcterms:W3CDTF">2007-11-28T14:40:33Z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