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5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'Data'!$B$1:$O$81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<sst xmlns="http://schemas.openxmlformats.org/spreadsheetml/2006/main" count="440" uniqueCount="88">
  <si>
    <t>-</t>
  </si>
  <si>
    <t>Item</t>
  </si>
  <si>
    <t>1990</t>
  </si>
  <si>
    <t>1994</t>
  </si>
  <si>
    <t>1995</t>
  </si>
  <si>
    <t>1996</t>
  </si>
  <si>
    <t>1997</t>
  </si>
  <si>
    <t>1998</t>
  </si>
  <si>
    <t>NUMBER OF BIRTHS</t>
  </si>
  <si>
    <t xml:space="preserve">    All races, 15-19 years \1</t>
  </si>
  <si>
    <t>15-17 years</t>
  </si>
  <si>
    <t>18-19 years</t>
  </si>
  <si>
    <t xml:space="preserve">White, 15-19 years </t>
  </si>
  <si>
    <t xml:space="preserve">  15-17 years</t>
  </si>
  <si>
    <t xml:space="preserve">  18-19 years</t>
  </si>
  <si>
    <t>Black, 15-19 years</t>
  </si>
  <si>
    <t>BIRTH RATE</t>
  </si>
  <si>
    <t xml:space="preserve">    All races, total \1</t>
  </si>
  <si>
    <t>White</t>
  </si>
  <si>
    <t>Black</t>
  </si>
  <si>
    <t>HISPANIC-ORIGIN</t>
  </si>
  <si>
    <t>15-19 years</t>
  </si>
  <si>
    <t xml:space="preserve">  Hispanic \2</t>
  </si>
  <si>
    <t xml:space="preserve">  Non-Hispanic white</t>
  </si>
  <si>
    <t xml:space="preserve">  Black</t>
  </si>
  <si>
    <t xml:space="preserve">Source: U.S. National Center for Health Statistics, </t>
  </si>
  <si>
    <t>Monthly Vital Statistics Report, Vol. 50, No. 5, Supplement.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</si>
  <si>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</si>
  <si>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</si>
  <si>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</si>
  <si>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</si>
  <si>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</si>
  <si>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</si>
  <si>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</si>
  <si>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</si>
  <si>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</si>
  <si>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</si>
  <si>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</si>
  <si>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</si>
  <si>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</si>
  <si>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</si>
  <si>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</si>
  <si>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</si>
  <si>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</si>
  <si>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</si>
  <si>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</si>
  <si>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</si>
  <si>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1991</t>
  </si>
  <si>
    <t>1992</t>
  </si>
  <si>
    <t>1993</t>
  </si>
  <si>
    <t>(NA)</t>
  </si>
  <si>
    <t>http://www.cdc.gov/nchs/nvss.htm</t>
  </si>
  <si>
    <t>15 to 17 years</t>
  </si>
  <si>
    <t>18 to 19 years</t>
  </si>
  <si>
    <t xml:space="preserve">White, 15 to 19 years </t>
  </si>
  <si>
    <t xml:space="preserve">  15 to 17 years</t>
  </si>
  <si>
    <t xml:space="preserve">  18 to 19 years</t>
  </si>
  <si>
    <t>Black, 15 to 19 years</t>
  </si>
  <si>
    <t>American Indian, Eskimo, Aleut, 15 to 19 years</t>
  </si>
  <si>
    <t>Asian and Pacific Islander, 15 to 19 years</t>
  </si>
  <si>
    <t>FOOTNOTES</t>
  </si>
  <si>
    <t>Non-Hispanic</t>
  </si>
  <si>
    <t xml:space="preserve">    15 to 17 years</t>
  </si>
  <si>
    <t xml:space="preserve">    18 to 19 years</t>
  </si>
  <si>
    <t xml:space="preserve">  Non-Hispanic Black, 15 to 19 years</t>
  </si>
  <si>
    <t xml:space="preserve">  Non-Hispanic White, 15 to 19 years</t>
  </si>
  <si>
    <t>White, 15 to 19 years</t>
  </si>
  <si>
    <t xml:space="preserve">    All races, total, 15 to 19 years \1</t>
  </si>
  <si>
    <t>SYMBOL</t>
  </si>
  <si>
    <t>NA Not available.</t>
  </si>
  <si>
    <r>
      <t>[</t>
    </r>
    <r>
      <rPr>
        <b/>
        <sz val="12"/>
        <rFont val="Courier New"/>
        <family val="3"/>
      </rPr>
      <t>Birth rates per 1,000 women in specified group</t>
    </r>
    <r>
      <rPr>
        <sz val="12"/>
        <rFont val="Courier New"/>
        <family val="0"/>
      </rPr>
      <t>, see text this section]</t>
    </r>
  </si>
  <si>
    <t>Asian or Pacific Islander, 15 to 19 years</t>
  </si>
  <si>
    <t xml:space="preserve">     (NA)</t>
  </si>
  <si>
    <t>National Vital Statistics Reports, Volume 55, Number 1, September 29, 2006 and</t>
  </si>
  <si>
    <t>Volume 55, Number 11, December 28, 2006.</t>
  </si>
  <si>
    <t>\3 Persons of Hispanic origin may be any race.</t>
  </si>
  <si>
    <t>\2</t>
  </si>
  <si>
    <t>Based on race and Hispanic origin of mother]</t>
  </si>
  <si>
    <t>\1 Preliminary data.</t>
  </si>
  <si>
    <t>\2 Includes races other than White and Black not shown separately.</t>
  </si>
  <si>
    <t>2005 \1</t>
  </si>
  <si>
    <t xml:space="preserve">    All races, 15 to 19 years \2</t>
  </si>
  <si>
    <t>Hispanic, 15 to 19 years \3</t>
  </si>
  <si>
    <t>See notes</t>
  </si>
  <si>
    <r>
      <t>Table 83.</t>
    </r>
    <r>
      <rPr>
        <b/>
        <sz val="12"/>
        <rFont val="Courier New"/>
        <family val="3"/>
      </rPr>
      <t xml:space="preserve"> Teenagers -- Births and Birth Rates, by Age, Race, and Hispanic Origin: 1990 to 2005</t>
    </r>
  </si>
  <si>
    <t>For further information:</t>
  </si>
  <si>
    <t>Back to data</t>
  </si>
  <si>
    <t>Table 83. Teenagers -- Births and Birth Rates, by Race and Age: 1970 to 2002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</si>
</sst>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;[Red]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  <font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6" fillId="0" borderId="0" xfId="16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4" fontId="4" fillId="0" borderId="0" xfId="0" applyNumberFormat="1" applyFon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0" xfId="0" applyNumberFormat="1" applyAlignment="1">
      <alignment horizontal="right"/>
    </xf>
    <xf numFmtId="0" fontId="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0" applyNumberFormat="1" applyAlignment="1">
      <alignment horizontal="right"/>
    </xf>
    <xf numFmtId="0" fontId="0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2" xfId="0" applyBorder="1" applyAlignment="1">
      <alignment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0" fillId="0" borderId="0" xfId="0" applyNumberFormat="1" applyBorder="1" applyAlignment="1" quotePrefix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6" fillId="0" borderId="0" xfId="16" applyFon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16" applyNumberFormat="1" applyFont="1" applyBorder="1" applyAlignment="1">
      <alignment/>
    </xf>
    <xf numFmtId="0" fontId="5" fillId="0" borderId="0" xfId="16" applyNumberForma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8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nvss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85"/>
  <sheetViews>
    <sheetView showGridLines="0" tabSelected="1" showOutlineSymbols="0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1" sqref="C11"/>
    </sheetView>
  </sheetViews>
  <sheetFormatPr defaultColWidth="8.796875" defaultRowHeight="15.75"/>
  <cols>
    <col min="1" max="1" width="45.19921875" style="0" customWidth="1"/>
    <col min="2" max="2" width="6.69921875" style="0" customWidth="1"/>
    <col min="3" max="16384" width="9.69921875" style="0" customWidth="1"/>
  </cols>
  <sheetData>
    <row r="1" spans="1:7" ht="16.5">
      <c r="A1" s="40" t="s">
        <v>84</v>
      </c>
      <c r="B1" s="9"/>
      <c r="C1" s="1"/>
      <c r="D1" s="22"/>
      <c r="E1" s="1"/>
      <c r="F1" s="1"/>
      <c r="G1" s="1"/>
    </row>
    <row r="2" spans="2:7" ht="15.75">
      <c r="B2" s="1"/>
      <c r="C2" s="1"/>
      <c r="D2" s="1"/>
      <c r="E2" s="1"/>
      <c r="F2" s="1"/>
      <c r="G2" s="1"/>
    </row>
    <row r="3" spans="1:7" ht="15.75">
      <c r="A3" s="57" t="s">
        <v>83</v>
      </c>
      <c r="B3" s="1"/>
      <c r="C3" s="1"/>
      <c r="D3" s="1"/>
      <c r="E3" s="1"/>
      <c r="F3" s="1"/>
      <c r="G3" s="1"/>
    </row>
    <row r="4" spans="1:8" ht="15.75">
      <c r="A4" s="1"/>
      <c r="B4" s="9"/>
      <c r="C4" s="1"/>
      <c r="D4" s="1"/>
      <c r="E4" s="1"/>
      <c r="F4" s="1"/>
      <c r="G4" s="1"/>
      <c r="H4" s="1"/>
    </row>
    <row r="5" spans="1:15" ht="15.75">
      <c r="A5" s="68" t="s">
        <v>8</v>
      </c>
      <c r="B5" s="52"/>
      <c r="C5" s="59"/>
      <c r="D5" s="60"/>
      <c r="E5" s="60"/>
      <c r="F5" s="60"/>
      <c r="G5" s="60"/>
      <c r="H5" s="60"/>
      <c r="I5" s="60"/>
      <c r="J5" s="60"/>
      <c r="K5" s="67"/>
      <c r="L5" s="67"/>
      <c r="M5" s="67"/>
      <c r="N5" s="67"/>
      <c r="O5" s="67"/>
    </row>
    <row r="6" spans="1:15" ht="15.75">
      <c r="A6" s="69"/>
      <c r="B6" s="58"/>
      <c r="C6" s="61"/>
      <c r="D6" s="61"/>
      <c r="E6" s="61"/>
      <c r="F6" s="61"/>
      <c r="G6" s="61"/>
      <c r="H6" s="61"/>
      <c r="I6" s="61"/>
      <c r="J6" s="61"/>
      <c r="K6" s="67"/>
      <c r="L6" s="67"/>
      <c r="M6" s="67"/>
      <c r="N6" s="67"/>
      <c r="O6" s="67"/>
    </row>
    <row r="7" spans="1:15" ht="15.75">
      <c r="A7" s="69"/>
      <c r="B7" s="1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52" ht="16.5">
      <c r="A8" s="69"/>
      <c r="B8" s="11"/>
      <c r="C8" s="44" t="s">
        <v>2</v>
      </c>
      <c r="D8" s="44" t="s">
        <v>4</v>
      </c>
      <c r="E8" s="44">
        <v>2000</v>
      </c>
      <c r="F8" s="44">
        <v>2001</v>
      </c>
      <c r="G8" s="44">
        <v>2002</v>
      </c>
      <c r="H8" s="44">
        <v>2003</v>
      </c>
      <c r="I8" s="44">
        <v>2004</v>
      </c>
      <c r="J8" s="44" t="s">
        <v>80</v>
      </c>
      <c r="K8" s="44"/>
      <c r="L8" s="44"/>
      <c r="M8" s="44"/>
      <c r="N8" s="44"/>
      <c r="O8" s="4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15" ht="15.75">
      <c r="A9" s="69"/>
      <c r="B9" s="11"/>
      <c r="C9" s="33"/>
      <c r="D9" s="33"/>
      <c r="E9" s="33"/>
      <c r="F9" s="33"/>
      <c r="G9" s="33"/>
      <c r="H9" s="35"/>
      <c r="I9" s="35"/>
      <c r="J9" s="35"/>
      <c r="K9" s="35"/>
      <c r="L9" s="35"/>
      <c r="M9" s="35"/>
      <c r="N9" s="35"/>
      <c r="O9" s="35"/>
    </row>
    <row r="10" spans="1:15" ht="15.75">
      <c r="A10" s="70"/>
      <c r="B10" s="51"/>
      <c r="C10" s="25"/>
      <c r="D10" s="25"/>
      <c r="E10" s="25"/>
      <c r="F10" s="25"/>
      <c r="G10" s="25"/>
      <c r="H10" s="29"/>
      <c r="I10" s="29"/>
      <c r="J10" s="29"/>
      <c r="K10" s="35"/>
      <c r="L10" s="35"/>
      <c r="M10" s="35"/>
      <c r="N10" s="35"/>
      <c r="O10" s="35"/>
    </row>
    <row r="11" spans="1:45" ht="16.5">
      <c r="A11" s="12" t="s">
        <v>81</v>
      </c>
      <c r="B11" s="48" t="s">
        <v>76</v>
      </c>
      <c r="C11" s="45">
        <v>521826</v>
      </c>
      <c r="D11" s="16">
        <v>499873</v>
      </c>
      <c r="E11" s="16">
        <v>468990</v>
      </c>
      <c r="F11" s="16">
        <v>445944</v>
      </c>
      <c r="G11" s="16">
        <v>425493</v>
      </c>
      <c r="H11" s="16">
        <v>414580</v>
      </c>
      <c r="I11" s="16">
        <v>415262</v>
      </c>
      <c r="J11" s="16">
        <v>414406</v>
      </c>
      <c r="K11" s="46"/>
      <c r="L11" s="13"/>
      <c r="M11" s="13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13" ht="15.75">
      <c r="A12" s="1" t="s">
        <v>52</v>
      </c>
      <c r="B12" s="49"/>
      <c r="C12" s="31">
        <v>183327</v>
      </c>
      <c r="D12" s="4">
        <v>192508</v>
      </c>
      <c r="E12" s="4">
        <v>157209</v>
      </c>
      <c r="F12" s="4">
        <f>20150+45367+79807</f>
        <v>145324</v>
      </c>
      <c r="G12" s="4">
        <f>18703+43147+76881</f>
        <v>138731</v>
      </c>
      <c r="H12" s="17">
        <v>134384</v>
      </c>
      <c r="I12" s="17">
        <f>18274+41860+73846</f>
        <v>133980</v>
      </c>
      <c r="J12" s="17">
        <v>133138</v>
      </c>
      <c r="K12" s="23"/>
      <c r="L12" s="5"/>
      <c r="M12" s="5"/>
    </row>
    <row r="13" spans="1:15" ht="15.75">
      <c r="A13" s="1" t="s">
        <v>53</v>
      </c>
      <c r="B13" s="49"/>
      <c r="C13" s="31">
        <v>338499</v>
      </c>
      <c r="D13" s="4">
        <v>307365</v>
      </c>
      <c r="E13" s="4">
        <v>311781</v>
      </c>
      <c r="F13" s="4">
        <f>126361+174259</f>
        <v>300620</v>
      </c>
      <c r="G13" s="4">
        <f>118651+168111</f>
        <v>286762</v>
      </c>
      <c r="H13" s="17">
        <f>117750+162446</f>
        <v>280196</v>
      </c>
      <c r="I13" s="17">
        <f>117237+164045</f>
        <v>281282</v>
      </c>
      <c r="J13" s="17">
        <v>281269</v>
      </c>
      <c r="K13" s="23"/>
      <c r="L13" s="5"/>
      <c r="M13" s="5"/>
      <c r="N13" s="37"/>
      <c r="O13" s="37"/>
    </row>
    <row r="14" spans="1:13" ht="15.75">
      <c r="A14" s="1"/>
      <c r="B14" s="11"/>
      <c r="C14" s="31"/>
      <c r="D14" s="4"/>
      <c r="E14" s="4"/>
      <c r="F14" s="4"/>
      <c r="G14" s="4"/>
      <c r="H14" s="4"/>
      <c r="I14" s="4"/>
      <c r="J14" s="4"/>
      <c r="K14" s="23"/>
      <c r="L14" s="5"/>
      <c r="M14" s="5"/>
    </row>
    <row r="15" spans="1:15" ht="15.75">
      <c r="A15" s="1" t="s">
        <v>54</v>
      </c>
      <c r="B15" s="49"/>
      <c r="C15" s="31">
        <v>354482</v>
      </c>
      <c r="D15" s="4">
        <v>349635</v>
      </c>
      <c r="E15" s="4">
        <v>333013</v>
      </c>
      <c r="F15" s="4">
        <v>318563</v>
      </c>
      <c r="G15" s="4">
        <v>305988</v>
      </c>
      <c r="H15" s="42">
        <f>+H16+H17</f>
        <v>298347</v>
      </c>
      <c r="I15" s="4">
        <v>297133</v>
      </c>
      <c r="J15" s="4">
        <v>295277</v>
      </c>
      <c r="K15" s="23"/>
      <c r="L15" s="5"/>
      <c r="M15" s="5"/>
      <c r="O15" s="37"/>
    </row>
    <row r="16" spans="1:13" ht="15.75">
      <c r="A16" s="1" t="s">
        <v>55</v>
      </c>
      <c r="B16" s="11"/>
      <c r="C16" s="31">
        <v>114934</v>
      </c>
      <c r="D16" s="4">
        <v>127165</v>
      </c>
      <c r="E16" s="4">
        <v>106786</v>
      </c>
      <c r="F16" s="4">
        <f>12584+30510+56098</f>
        <v>99192</v>
      </c>
      <c r="G16" s="4">
        <f>11665+29501+54698</f>
        <v>95864</v>
      </c>
      <c r="H16" s="17">
        <v>92576</v>
      </c>
      <c r="I16" s="4">
        <f>11605+28347+52179</f>
        <v>92131</v>
      </c>
      <c r="J16" s="4">
        <v>91498</v>
      </c>
      <c r="K16" s="23"/>
      <c r="L16" s="5"/>
      <c r="M16" s="5"/>
    </row>
    <row r="17" spans="1:15" ht="15.75">
      <c r="A17" s="1" t="s">
        <v>56</v>
      </c>
      <c r="B17" s="11"/>
      <c r="C17" s="31">
        <v>239548</v>
      </c>
      <c r="D17" s="4">
        <v>222470</v>
      </c>
      <c r="E17" s="4">
        <v>226227</v>
      </c>
      <c r="F17" s="4">
        <f>91284+128087</f>
        <v>219371</v>
      </c>
      <c r="G17" s="4">
        <f>85957+124167</f>
        <v>210124</v>
      </c>
      <c r="H17" s="17">
        <v>205771</v>
      </c>
      <c r="I17" s="4">
        <f>84604+120398</f>
        <v>205002</v>
      </c>
      <c r="J17" s="4">
        <v>203779</v>
      </c>
      <c r="K17" s="23"/>
      <c r="L17" s="5"/>
      <c r="M17" s="5"/>
      <c r="N17" s="37"/>
      <c r="O17" s="37"/>
    </row>
    <row r="18" spans="1:13" ht="15.75">
      <c r="A18" s="1"/>
      <c r="B18" s="11"/>
      <c r="C18" s="31"/>
      <c r="D18" s="4"/>
      <c r="E18" s="1"/>
      <c r="F18" s="4"/>
      <c r="G18" s="4"/>
      <c r="H18" s="17"/>
      <c r="K18" s="23"/>
      <c r="L18" s="5"/>
      <c r="M18" s="5"/>
    </row>
    <row r="19" spans="1:13" ht="15.75">
      <c r="A19" s="1" t="s">
        <v>57</v>
      </c>
      <c r="B19" s="49"/>
      <c r="C19" s="31">
        <v>151613</v>
      </c>
      <c r="D19" s="4">
        <v>133694</v>
      </c>
      <c r="E19" s="4">
        <v>118954</v>
      </c>
      <c r="F19" s="4">
        <v>110843</v>
      </c>
      <c r="G19" s="4">
        <v>103795</v>
      </c>
      <c r="H19" s="42">
        <f>+H20+H21</f>
        <v>100951</v>
      </c>
      <c r="I19" s="4">
        <v>102793</v>
      </c>
      <c r="J19" s="4">
        <v>103733</v>
      </c>
      <c r="K19" s="23"/>
      <c r="L19" s="5"/>
      <c r="M19" s="5"/>
    </row>
    <row r="20" spans="1:13" ht="15.75">
      <c r="A20" s="1" t="s">
        <v>55</v>
      </c>
      <c r="B20" s="11"/>
      <c r="C20" s="31">
        <v>62881</v>
      </c>
      <c r="D20" s="4">
        <v>59112</v>
      </c>
      <c r="E20" s="4">
        <v>44618</v>
      </c>
      <c r="F20" s="4">
        <f>6881+13183+20778</f>
        <v>40842</v>
      </c>
      <c r="G20" s="4">
        <f>6336+12142+19411</f>
        <v>37889</v>
      </c>
      <c r="H20" s="17">
        <v>36855</v>
      </c>
      <c r="I20" s="4">
        <f>6038+11847+18970</f>
        <v>36855</v>
      </c>
      <c r="J20" s="4">
        <v>36667</v>
      </c>
      <c r="K20" s="23"/>
      <c r="L20" s="5"/>
      <c r="M20" s="5"/>
    </row>
    <row r="21" spans="1:13" ht="15.75">
      <c r="A21" s="1" t="s">
        <v>56</v>
      </c>
      <c r="B21" s="11"/>
      <c r="C21" s="31">
        <v>88732</v>
      </c>
      <c r="D21" s="4">
        <v>74582</v>
      </c>
      <c r="E21" s="4">
        <v>74336</v>
      </c>
      <c r="F21" s="4">
        <f>30516+39485</f>
        <v>70001</v>
      </c>
      <c r="G21" s="4">
        <f>28266+37640</f>
        <v>65906</v>
      </c>
      <c r="H21" s="17">
        <v>64096</v>
      </c>
      <c r="I21" s="4">
        <f>28354+37584</f>
        <v>65938</v>
      </c>
      <c r="J21" s="4">
        <v>67066</v>
      </c>
      <c r="K21" s="23"/>
      <c r="L21" s="5"/>
      <c r="M21" s="5"/>
    </row>
    <row r="22" spans="1:13" ht="15.75">
      <c r="A22" s="1"/>
      <c r="B22" s="11"/>
      <c r="C22" s="31"/>
      <c r="D22" s="4"/>
      <c r="E22" s="4"/>
      <c r="F22" s="4"/>
      <c r="G22" s="4"/>
      <c r="H22" s="17"/>
      <c r="K22" s="23"/>
      <c r="L22" s="5"/>
      <c r="M22" s="5"/>
    </row>
    <row r="23" spans="1:15" ht="15.75">
      <c r="A23" s="9" t="s">
        <v>58</v>
      </c>
      <c r="B23" s="49"/>
      <c r="C23" s="30" t="s">
        <v>50</v>
      </c>
      <c r="D23" s="4">
        <f>526+979+1520+2178+2561</f>
        <v>7764</v>
      </c>
      <c r="E23" s="4">
        <v>8055</v>
      </c>
      <c r="F23" s="4">
        <v>7939</v>
      </c>
      <c r="G23" s="4">
        <v>7707</v>
      </c>
      <c r="H23" s="17">
        <v>7690</v>
      </c>
      <c r="I23" s="4">
        <v>7704</v>
      </c>
      <c r="J23" s="4">
        <v>7799</v>
      </c>
      <c r="K23" s="23"/>
      <c r="L23" s="5"/>
      <c r="M23" s="5"/>
      <c r="N23" s="5"/>
      <c r="O23" s="5"/>
    </row>
    <row r="24" spans="1:15" ht="15.75">
      <c r="A24" s="1" t="s">
        <v>55</v>
      </c>
      <c r="B24" s="11"/>
      <c r="C24" s="30" t="s">
        <v>50</v>
      </c>
      <c r="D24" s="4">
        <f>526+979+1520</f>
        <v>3025</v>
      </c>
      <c r="E24" s="4">
        <f>424+918+1555</f>
        <v>2897</v>
      </c>
      <c r="F24" s="4">
        <f>357+863+1475</f>
        <v>2695</v>
      </c>
      <c r="G24" s="4">
        <f>406+805+1452</f>
        <v>2663</v>
      </c>
      <c r="H24" s="17">
        <v>2675</v>
      </c>
      <c r="I24" s="4">
        <f>368+902+1396</f>
        <v>2666</v>
      </c>
      <c r="J24" s="4">
        <v>2756</v>
      </c>
      <c r="K24" s="23"/>
      <c r="L24" s="5"/>
      <c r="M24" s="5"/>
      <c r="N24" s="5"/>
      <c r="O24" s="5"/>
    </row>
    <row r="25" spans="1:15" ht="15.75">
      <c r="A25" s="1" t="s">
        <v>56</v>
      </c>
      <c r="B25" s="11"/>
      <c r="C25" s="30" t="s">
        <v>50</v>
      </c>
      <c r="D25" s="4">
        <f>2178+2561</f>
        <v>4739</v>
      </c>
      <c r="E25" s="4">
        <f>2258+2900</f>
        <v>5158</v>
      </c>
      <c r="F25" s="4">
        <f>2257+2987</f>
        <v>5244</v>
      </c>
      <c r="G25" s="4">
        <f>2163+2881</f>
        <v>5044</v>
      </c>
      <c r="H25" s="17">
        <v>5015</v>
      </c>
      <c r="I25" s="4">
        <f>2153+2885</f>
        <v>5038</v>
      </c>
      <c r="J25" s="4">
        <v>5044</v>
      </c>
      <c r="K25" s="23"/>
      <c r="L25" s="5"/>
      <c r="M25" s="5"/>
      <c r="N25" s="5"/>
      <c r="O25" s="5"/>
    </row>
    <row r="26" spans="1:13" ht="15.75">
      <c r="A26" s="1"/>
      <c r="B26" s="11"/>
      <c r="C26" s="31"/>
      <c r="D26" s="4"/>
      <c r="E26" s="4"/>
      <c r="F26" s="4"/>
      <c r="G26" s="4"/>
      <c r="H26" s="17"/>
      <c r="K26" s="23"/>
      <c r="L26" s="5"/>
      <c r="M26" s="5"/>
    </row>
    <row r="27" spans="1:15" ht="15.75">
      <c r="A27" s="9" t="s">
        <v>71</v>
      </c>
      <c r="B27" s="49"/>
      <c r="C27" s="30" t="s">
        <v>50</v>
      </c>
      <c r="D27" s="4">
        <f>556+1029+1621+2350+3224</f>
        <v>8780</v>
      </c>
      <c r="E27" s="4">
        <v>8968</v>
      </c>
      <c r="F27" s="4">
        <v>8599</v>
      </c>
      <c r="G27" s="4">
        <v>8003</v>
      </c>
      <c r="H27" s="17">
        <v>7592</v>
      </c>
      <c r="I27" s="4">
        <v>7632</v>
      </c>
      <c r="J27" s="4">
        <v>7597</v>
      </c>
      <c r="K27" s="23"/>
      <c r="L27" s="5"/>
      <c r="M27" s="5"/>
      <c r="N27" s="5"/>
      <c r="O27" s="5"/>
    </row>
    <row r="28" spans="1:15" ht="15.75">
      <c r="A28" s="1" t="s">
        <v>55</v>
      </c>
      <c r="B28" s="11"/>
      <c r="C28" s="30" t="s">
        <v>50</v>
      </c>
      <c r="D28" s="4">
        <f>556+1029+1621</f>
        <v>3206</v>
      </c>
      <c r="E28" s="4">
        <f>357+921+1630</f>
        <v>2908</v>
      </c>
      <c r="F28" s="4">
        <f>328+811+1456</f>
        <v>2595</v>
      </c>
      <c r="G28" s="4">
        <f>296+699+1320</f>
        <v>2315</v>
      </c>
      <c r="H28" s="17">
        <v>2278</v>
      </c>
      <c r="I28" s="4">
        <f>263+764+1301</f>
        <v>2328</v>
      </c>
      <c r="J28" s="4">
        <v>2218</v>
      </c>
      <c r="K28" s="23"/>
      <c r="L28" s="5"/>
      <c r="M28" s="5"/>
      <c r="N28" s="5"/>
      <c r="O28" s="5"/>
    </row>
    <row r="29" spans="1:15" ht="15.75">
      <c r="A29" s="1" t="s">
        <v>56</v>
      </c>
      <c r="B29" s="11"/>
      <c r="C29" s="30" t="s">
        <v>50</v>
      </c>
      <c r="D29" s="4">
        <f>2350+3224</f>
        <v>5574</v>
      </c>
      <c r="E29" s="4">
        <f>2557+3503</f>
        <v>6060</v>
      </c>
      <c r="F29" s="4">
        <f>2304+3700</f>
        <v>6004</v>
      </c>
      <c r="G29" s="4">
        <f>2265+3423</f>
        <v>5688</v>
      </c>
      <c r="H29" s="17">
        <v>5314</v>
      </c>
      <c r="I29" s="4">
        <f>2126+3178</f>
        <v>5304</v>
      </c>
      <c r="J29" s="4">
        <v>5380</v>
      </c>
      <c r="K29" s="23"/>
      <c r="L29" s="5"/>
      <c r="M29" s="5"/>
      <c r="N29" s="5"/>
      <c r="O29" s="5"/>
    </row>
    <row r="30" spans="1:13" ht="15.75">
      <c r="A30" s="1"/>
      <c r="B30" s="11"/>
      <c r="C30" s="31"/>
      <c r="D30" s="4"/>
      <c r="E30" s="4"/>
      <c r="F30" s="4"/>
      <c r="G30" s="4"/>
      <c r="H30" s="17"/>
      <c r="K30" s="23"/>
      <c r="L30" s="5"/>
      <c r="M30" s="5"/>
    </row>
    <row r="31" spans="1:15" ht="15.75">
      <c r="A31" s="9" t="s">
        <v>82</v>
      </c>
      <c r="B31" s="49"/>
      <c r="C31" s="30" t="s">
        <v>50</v>
      </c>
      <c r="D31" s="4">
        <f>8322+16185+24168+31710+38064</f>
        <v>118449</v>
      </c>
      <c r="E31" s="4">
        <v>129469</v>
      </c>
      <c r="F31" s="4">
        <v>130007</v>
      </c>
      <c r="G31" s="4">
        <v>127900</v>
      </c>
      <c r="H31" s="17">
        <v>128524</v>
      </c>
      <c r="I31" s="4">
        <v>133044</v>
      </c>
      <c r="J31" s="4">
        <v>136550</v>
      </c>
      <c r="K31" s="23"/>
      <c r="L31" s="5"/>
      <c r="M31" s="5"/>
      <c r="O31" s="5"/>
    </row>
    <row r="32" spans="1:15" ht="15.75">
      <c r="A32" s="1" t="s">
        <v>55</v>
      </c>
      <c r="B32" s="11"/>
      <c r="C32" s="30" t="s">
        <v>50</v>
      </c>
      <c r="D32" s="4">
        <f>8322+16185+24168</f>
        <v>48675</v>
      </c>
      <c r="E32" s="4">
        <f>7187+15588+25648</f>
        <v>48423</v>
      </c>
      <c r="F32" s="4">
        <f>6936+15165+25023</f>
        <v>47124</v>
      </c>
      <c r="G32" s="4">
        <f>6647+15321+24772</f>
        <v>46740</v>
      </c>
      <c r="H32" s="17">
        <v>46955</v>
      </c>
      <c r="I32" s="4">
        <f>6969+15881+25839</f>
        <v>48689</v>
      </c>
      <c r="J32" s="4">
        <v>49938</v>
      </c>
      <c r="K32" s="23"/>
      <c r="L32" s="5"/>
      <c r="M32" s="5"/>
      <c r="N32" s="5"/>
      <c r="O32" s="5"/>
    </row>
    <row r="33" spans="1:15" ht="15.75">
      <c r="A33" s="1" t="s">
        <v>56</v>
      </c>
      <c r="B33" s="11"/>
      <c r="C33" s="30" t="s">
        <v>50</v>
      </c>
      <c r="D33" s="4">
        <f>31710+38064</f>
        <v>69774</v>
      </c>
      <c r="E33" s="4">
        <f>36064+44982</f>
        <v>81046</v>
      </c>
      <c r="F33" s="4">
        <f>36298+46585</f>
        <v>82883</v>
      </c>
      <c r="G33" s="4">
        <f>35123+46037</f>
        <v>81160</v>
      </c>
      <c r="H33" s="17">
        <v>81569</v>
      </c>
      <c r="I33" s="4">
        <f>37159+47196</f>
        <v>84355</v>
      </c>
      <c r="J33" s="4">
        <v>86613</v>
      </c>
      <c r="K33" s="23"/>
      <c r="L33" s="5"/>
      <c r="M33" s="5"/>
      <c r="N33" s="5"/>
      <c r="O33" s="5"/>
    </row>
    <row r="34" spans="1:15" ht="15.75">
      <c r="A34" s="1"/>
      <c r="B34" s="11"/>
      <c r="C34" s="31"/>
      <c r="D34" s="4"/>
      <c r="E34" s="4"/>
      <c r="F34" s="4"/>
      <c r="G34" s="4"/>
      <c r="H34" s="17"/>
      <c r="I34" s="4"/>
      <c r="J34" s="4"/>
      <c r="K34" s="23"/>
      <c r="L34" s="5"/>
      <c r="M34" s="5"/>
      <c r="N34" s="5"/>
      <c r="O34" s="5"/>
    </row>
    <row r="35" spans="1:15" ht="15.75">
      <c r="A35" s="9" t="s">
        <v>61</v>
      </c>
      <c r="B35" s="49"/>
      <c r="C35" s="30" t="s">
        <v>50</v>
      </c>
      <c r="D35" s="4"/>
      <c r="E35" s="4">
        <v>335567</v>
      </c>
      <c r="F35" s="4">
        <v>313448</v>
      </c>
      <c r="G35" s="4">
        <v>295235</v>
      </c>
      <c r="H35" s="41">
        <v>283602</v>
      </c>
      <c r="I35" s="17">
        <v>279393</v>
      </c>
      <c r="J35" s="17" t="s">
        <v>72</v>
      </c>
      <c r="K35" s="47"/>
      <c r="L35" s="20"/>
      <c r="M35" s="20"/>
      <c r="N35" s="21"/>
      <c r="O35" s="21"/>
    </row>
    <row r="36" spans="1:15" ht="15.75">
      <c r="A36" s="9" t="s">
        <v>65</v>
      </c>
      <c r="B36" s="49"/>
      <c r="C36" s="30" t="s">
        <v>50</v>
      </c>
      <c r="D36" s="4">
        <f>9848+24056+44439+66529+85152</f>
        <v>230024</v>
      </c>
      <c r="E36" s="4">
        <v>204056</v>
      </c>
      <c r="F36" s="4">
        <v>190161</v>
      </c>
      <c r="G36" s="4">
        <v>179511</v>
      </c>
      <c r="H36" s="17">
        <v>172620</v>
      </c>
      <c r="I36" s="17">
        <v>168795</v>
      </c>
      <c r="J36" s="17">
        <v>165276</v>
      </c>
      <c r="K36" s="23"/>
      <c r="L36" s="5"/>
      <c r="M36" s="5"/>
      <c r="N36" s="5"/>
      <c r="O36" s="5"/>
    </row>
    <row r="37" spans="1:15" ht="15.75">
      <c r="A37" s="9" t="s">
        <v>62</v>
      </c>
      <c r="B37" s="49"/>
      <c r="C37" s="30" t="s">
        <v>50</v>
      </c>
      <c r="D37" s="4">
        <f>9848+24056+44439</f>
        <v>78343</v>
      </c>
      <c r="E37" s="4">
        <f>6387+17086+35286</f>
        <v>58759</v>
      </c>
      <c r="F37" s="4">
        <f>5765+15538+31409</f>
        <v>52712</v>
      </c>
      <c r="G37" s="4">
        <f>5130+14421+30205</f>
        <v>49756</v>
      </c>
      <c r="H37" s="17">
        <v>46803</v>
      </c>
      <c r="I37" s="17">
        <f>4908+13055+27258</f>
        <v>45221</v>
      </c>
      <c r="J37" s="17">
        <v>43929</v>
      </c>
      <c r="K37" s="23"/>
      <c r="L37" s="5"/>
      <c r="M37" s="5"/>
      <c r="N37" s="5"/>
      <c r="O37" s="5"/>
    </row>
    <row r="38" spans="1:15" ht="15.75">
      <c r="A38" s="9" t="s">
        <v>63</v>
      </c>
      <c r="B38" s="49"/>
      <c r="C38" s="30" t="s">
        <v>50</v>
      </c>
      <c r="D38" s="4">
        <f>66529+85152</f>
        <v>151681</v>
      </c>
      <c r="E38" s="4">
        <f>59491+85806</f>
        <v>145297</v>
      </c>
      <c r="F38" s="4">
        <f>55409+82040</f>
        <v>137449</v>
      </c>
      <c r="G38" s="4">
        <f>51196+78559</f>
        <v>129755</v>
      </c>
      <c r="H38" s="17">
        <v>125817</v>
      </c>
      <c r="I38" s="17">
        <f>48740+74834</f>
        <v>123574</v>
      </c>
      <c r="J38" s="17">
        <v>121346</v>
      </c>
      <c r="K38" s="23"/>
      <c r="L38" s="5"/>
      <c r="M38" s="5"/>
      <c r="N38" s="5"/>
      <c r="O38" s="5"/>
    </row>
    <row r="39" spans="1:15" ht="15.75">
      <c r="A39" s="9" t="s">
        <v>64</v>
      </c>
      <c r="B39" s="49"/>
      <c r="C39" s="30" t="s">
        <v>50</v>
      </c>
      <c r="D39" s="4">
        <f>11322+19564+27026+34644+38351</f>
        <v>130907</v>
      </c>
      <c r="E39" s="4">
        <v>116019</v>
      </c>
      <c r="F39" s="4">
        <v>108252</v>
      </c>
      <c r="G39" s="4">
        <v>101494</v>
      </c>
      <c r="H39" s="17">
        <v>97509</v>
      </c>
      <c r="I39" s="17">
        <v>97290</v>
      </c>
      <c r="J39" s="17">
        <v>96761</v>
      </c>
      <c r="K39" s="23"/>
      <c r="L39" s="5"/>
      <c r="M39" s="5"/>
      <c r="N39" s="5"/>
      <c r="O39" s="5"/>
    </row>
    <row r="40" spans="1:15" ht="15.75">
      <c r="A40" s="54" t="s">
        <v>62</v>
      </c>
      <c r="B40" s="32"/>
      <c r="C40" s="30" t="s">
        <v>50</v>
      </c>
      <c r="D40" s="4">
        <f>11322+19564+27026</f>
        <v>57912</v>
      </c>
      <c r="E40" s="4">
        <f>7397+13895+22228</f>
        <v>43520</v>
      </c>
      <c r="F40" s="4">
        <f>6735+12879+20293</f>
        <v>39907</v>
      </c>
      <c r="G40" s="4">
        <f>6191+11846+18980</f>
        <v>37017</v>
      </c>
      <c r="H40" s="17">
        <v>35530</v>
      </c>
      <c r="I40" s="17">
        <f>5753+11240+17927</f>
        <v>34920</v>
      </c>
      <c r="J40" s="17">
        <v>34186</v>
      </c>
      <c r="K40" s="23"/>
      <c r="L40" s="5"/>
      <c r="M40" s="5"/>
      <c r="N40" s="5"/>
      <c r="O40" s="5"/>
    </row>
    <row r="41" spans="1:15" ht="15.75">
      <c r="A41" s="54" t="s">
        <v>63</v>
      </c>
      <c r="B41" s="32"/>
      <c r="C41" s="30" t="s">
        <v>50</v>
      </c>
      <c r="D41" s="4">
        <f>34644+38351</f>
        <v>72995</v>
      </c>
      <c r="E41" s="4">
        <f>31737+40762</f>
        <v>72499</v>
      </c>
      <c r="F41" s="4">
        <f>29794+38551</f>
        <v>68345</v>
      </c>
      <c r="G41" s="4">
        <f>27656+36821</f>
        <v>64477</v>
      </c>
      <c r="H41" s="17">
        <v>61979</v>
      </c>
      <c r="I41" s="17">
        <f>26778+35592</f>
        <v>62370</v>
      </c>
      <c r="J41" s="17">
        <v>62574</v>
      </c>
      <c r="K41" s="23"/>
      <c r="L41" s="5"/>
      <c r="M41" s="5"/>
      <c r="N41" s="5"/>
      <c r="O41" s="5"/>
    </row>
    <row r="42" spans="1:15" ht="15.75">
      <c r="A42" s="54"/>
      <c r="B42" s="32"/>
      <c r="C42" s="30"/>
      <c r="D42" s="4"/>
      <c r="E42" s="4"/>
      <c r="F42" s="4"/>
      <c r="G42" s="4"/>
      <c r="H42" s="17"/>
      <c r="I42" s="17"/>
      <c r="J42" s="17"/>
      <c r="K42" s="23"/>
      <c r="L42" s="5"/>
      <c r="M42" s="5"/>
      <c r="N42" s="5"/>
      <c r="O42" s="5"/>
    </row>
    <row r="43" spans="1:11" ht="15.75">
      <c r="A43" s="38"/>
      <c r="B43" s="33"/>
      <c r="C43" s="31"/>
      <c r="D43" s="1"/>
      <c r="E43" s="1"/>
      <c r="F43" s="1"/>
      <c r="G43" s="1"/>
      <c r="K43" s="35"/>
    </row>
    <row r="44" spans="1:11" ht="15.75">
      <c r="A44" s="55" t="s">
        <v>16</v>
      </c>
      <c r="B44" s="33"/>
      <c r="C44" s="31"/>
      <c r="D44" s="1"/>
      <c r="E44" s="1"/>
      <c r="F44" s="1"/>
      <c r="G44" s="1"/>
      <c r="K44" s="35"/>
    </row>
    <row r="45" spans="1:11" ht="15.75">
      <c r="A45" s="38"/>
      <c r="B45" s="33"/>
      <c r="C45" s="31"/>
      <c r="D45" s="1"/>
      <c r="E45" s="1"/>
      <c r="F45" s="1"/>
      <c r="G45" s="1"/>
      <c r="K45" s="35"/>
    </row>
    <row r="46" spans="1:77" ht="16.5">
      <c r="A46" s="56" t="s">
        <v>67</v>
      </c>
      <c r="B46" s="50"/>
      <c r="C46" s="46">
        <v>59.9</v>
      </c>
      <c r="D46" s="13">
        <v>56</v>
      </c>
      <c r="E46" s="14">
        <v>47.7</v>
      </c>
      <c r="F46" s="12">
        <v>45.3</v>
      </c>
      <c r="G46" s="13">
        <v>43</v>
      </c>
      <c r="H46" s="18">
        <v>41.6</v>
      </c>
      <c r="I46" s="15">
        <v>41.1</v>
      </c>
      <c r="J46" s="15">
        <v>40.4</v>
      </c>
      <c r="K46" s="5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</row>
    <row r="47" spans="1:11" ht="15.75">
      <c r="A47" s="38" t="s">
        <v>52</v>
      </c>
      <c r="B47" s="33"/>
      <c r="C47" s="23">
        <v>37.5</v>
      </c>
      <c r="D47" s="6">
        <v>35.5</v>
      </c>
      <c r="E47" s="6">
        <v>26.9</v>
      </c>
      <c r="F47" s="1">
        <v>24.7</v>
      </c>
      <c r="G47" s="5">
        <v>23.2</v>
      </c>
      <c r="H47" s="19">
        <v>22.4</v>
      </c>
      <c r="I47">
        <v>22.1</v>
      </c>
      <c r="J47">
        <v>21.4</v>
      </c>
      <c r="K47" s="35"/>
    </row>
    <row r="48" spans="1:11" ht="15.75">
      <c r="A48" s="38" t="s">
        <v>53</v>
      </c>
      <c r="B48" s="33"/>
      <c r="C48" s="23">
        <v>88.6</v>
      </c>
      <c r="D48" s="6">
        <v>87.7</v>
      </c>
      <c r="E48" s="6">
        <v>78.1</v>
      </c>
      <c r="F48" s="1">
        <v>76.1</v>
      </c>
      <c r="G48" s="5">
        <v>72.8</v>
      </c>
      <c r="H48" s="19">
        <v>70.7</v>
      </c>
      <c r="I48" s="37">
        <v>70</v>
      </c>
      <c r="J48" s="37">
        <v>69.9</v>
      </c>
      <c r="K48" s="35"/>
    </row>
    <row r="49" spans="1:11" ht="15.75">
      <c r="A49" s="38"/>
      <c r="B49" s="33"/>
      <c r="C49" s="23"/>
      <c r="D49" s="6"/>
      <c r="E49" s="1"/>
      <c r="F49" s="1"/>
      <c r="G49" s="5"/>
      <c r="H49" s="19"/>
      <c r="K49" s="35"/>
    </row>
    <row r="50" spans="1:11" ht="15.75">
      <c r="A50" s="54" t="s">
        <v>66</v>
      </c>
      <c r="B50" s="33"/>
      <c r="C50" s="23">
        <v>50.8</v>
      </c>
      <c r="D50" s="6">
        <v>49.5</v>
      </c>
      <c r="E50" s="6">
        <v>43.2</v>
      </c>
      <c r="F50" s="1">
        <v>41.2</v>
      </c>
      <c r="G50" s="5">
        <v>39.4</v>
      </c>
      <c r="H50" s="43">
        <v>38.3</v>
      </c>
      <c r="I50">
        <v>37.7</v>
      </c>
      <c r="J50" s="37">
        <v>37</v>
      </c>
      <c r="K50" s="35"/>
    </row>
    <row r="51" spans="1:11" ht="15.75">
      <c r="A51" s="38" t="s">
        <v>55</v>
      </c>
      <c r="B51" s="33"/>
      <c r="C51" s="23">
        <v>29.5</v>
      </c>
      <c r="D51" s="6">
        <v>29.7</v>
      </c>
      <c r="E51" s="6">
        <v>23.3</v>
      </c>
      <c r="F51" s="1">
        <v>21.4</v>
      </c>
      <c r="G51" s="5">
        <v>20.5</v>
      </c>
      <c r="H51" s="19">
        <v>19.8</v>
      </c>
      <c r="I51">
        <v>19.5</v>
      </c>
      <c r="J51">
        <v>18.9</v>
      </c>
      <c r="K51" s="35"/>
    </row>
    <row r="52" spans="1:11" ht="15.75">
      <c r="A52" s="38" t="s">
        <v>56</v>
      </c>
      <c r="B52" s="33"/>
      <c r="C52" s="23">
        <v>78</v>
      </c>
      <c r="D52" s="6">
        <v>80</v>
      </c>
      <c r="E52" s="6">
        <v>72.3</v>
      </c>
      <c r="F52" s="1">
        <v>70.8</v>
      </c>
      <c r="G52" s="5">
        <v>68</v>
      </c>
      <c r="H52" s="19">
        <v>66.2</v>
      </c>
      <c r="I52" s="37">
        <v>65</v>
      </c>
      <c r="J52" s="37">
        <v>64.8</v>
      </c>
      <c r="K52" s="35"/>
    </row>
    <row r="53" spans="1:11" ht="15.75">
      <c r="A53" s="38"/>
      <c r="B53" s="33"/>
      <c r="C53" s="23"/>
      <c r="D53" s="6"/>
      <c r="E53" s="1"/>
      <c r="F53" s="1"/>
      <c r="G53" s="5"/>
      <c r="H53" s="19"/>
      <c r="K53" s="35"/>
    </row>
    <row r="54" spans="1:11" ht="15.75">
      <c r="A54" s="54" t="s">
        <v>57</v>
      </c>
      <c r="B54" s="33"/>
      <c r="C54" s="23">
        <v>112.8</v>
      </c>
      <c r="D54" s="6">
        <v>94.4</v>
      </c>
      <c r="E54" s="6">
        <v>77.4</v>
      </c>
      <c r="F54" s="1">
        <v>71.8</v>
      </c>
      <c r="G54" s="5">
        <v>66.6</v>
      </c>
      <c r="H54" s="19">
        <v>63.8</v>
      </c>
      <c r="I54">
        <v>63.3</v>
      </c>
      <c r="J54">
        <v>61.9</v>
      </c>
      <c r="K54" s="35"/>
    </row>
    <row r="55" spans="1:11" ht="15.75">
      <c r="A55" s="38" t="s">
        <v>55</v>
      </c>
      <c r="B55" s="33"/>
      <c r="C55" s="23">
        <v>82.3</v>
      </c>
      <c r="D55" s="6">
        <v>68.6</v>
      </c>
      <c r="E55" s="6">
        <v>49</v>
      </c>
      <c r="F55" s="1">
        <v>43.9</v>
      </c>
      <c r="G55" s="5">
        <v>40</v>
      </c>
      <c r="H55" s="19">
        <v>38.2</v>
      </c>
      <c r="I55">
        <v>37.2</v>
      </c>
      <c r="J55">
        <v>35.4</v>
      </c>
      <c r="K55" s="35"/>
    </row>
    <row r="56" spans="1:11" ht="15.75">
      <c r="A56" s="38" t="s">
        <v>56</v>
      </c>
      <c r="B56" s="33"/>
      <c r="C56" s="23">
        <v>152.9</v>
      </c>
      <c r="D56" s="6">
        <v>134.6</v>
      </c>
      <c r="E56" s="6">
        <v>118.8</v>
      </c>
      <c r="F56" s="5">
        <v>114</v>
      </c>
      <c r="G56" s="5">
        <v>107.6</v>
      </c>
      <c r="H56" s="19">
        <v>103.7</v>
      </c>
      <c r="I56">
        <v>104.4</v>
      </c>
      <c r="J56">
        <v>104.7</v>
      </c>
      <c r="K56" s="35"/>
    </row>
    <row r="57" spans="1:11" ht="15.75">
      <c r="A57" s="38"/>
      <c r="B57" s="33"/>
      <c r="C57" s="23"/>
      <c r="D57" s="6"/>
      <c r="E57" s="6"/>
      <c r="F57" s="5"/>
      <c r="G57" s="5"/>
      <c r="H57" s="19"/>
      <c r="K57" s="35"/>
    </row>
    <row r="58" spans="1:11" ht="15.75">
      <c r="A58" s="54" t="s">
        <v>58</v>
      </c>
      <c r="B58" s="33"/>
      <c r="C58" s="23">
        <v>81.1</v>
      </c>
      <c r="D58" s="6">
        <v>72.9</v>
      </c>
      <c r="E58" s="6">
        <v>58.3</v>
      </c>
      <c r="F58" s="5">
        <v>56.3</v>
      </c>
      <c r="G58" s="5">
        <v>53.8</v>
      </c>
      <c r="H58" s="19">
        <v>53.1</v>
      </c>
      <c r="I58" s="5">
        <v>52.5</v>
      </c>
      <c r="J58" s="5">
        <v>52.7</v>
      </c>
      <c r="K58" s="35"/>
    </row>
    <row r="59" spans="1:11" ht="15.75">
      <c r="A59" s="38" t="s">
        <v>55</v>
      </c>
      <c r="B59" s="33"/>
      <c r="C59" s="23">
        <v>48.5</v>
      </c>
      <c r="D59" s="6">
        <v>44.6</v>
      </c>
      <c r="E59" s="6">
        <v>34.1</v>
      </c>
      <c r="F59" s="5">
        <v>31.4</v>
      </c>
      <c r="G59" s="5">
        <v>30.7</v>
      </c>
      <c r="H59" s="19">
        <v>30.6</v>
      </c>
      <c r="I59" s="5">
        <v>30</v>
      </c>
      <c r="J59" s="5">
        <v>30.5</v>
      </c>
      <c r="K59" s="35"/>
    </row>
    <row r="60" spans="1:11" ht="15.75">
      <c r="A60" s="38" t="s">
        <v>56</v>
      </c>
      <c r="B60" s="33"/>
      <c r="C60" s="23">
        <v>129.3</v>
      </c>
      <c r="D60" s="6">
        <v>122.2</v>
      </c>
      <c r="E60" s="6">
        <v>97.1</v>
      </c>
      <c r="F60" s="5">
        <v>94.8</v>
      </c>
      <c r="G60" s="5">
        <v>89.2</v>
      </c>
      <c r="H60" s="19">
        <v>87.3</v>
      </c>
      <c r="I60" s="5">
        <v>87</v>
      </c>
      <c r="J60" s="5">
        <v>87.4</v>
      </c>
      <c r="K60" s="35"/>
    </row>
    <row r="61" spans="1:11" ht="15.75">
      <c r="A61" s="38"/>
      <c r="B61" s="33"/>
      <c r="C61" s="23"/>
      <c r="D61" s="6"/>
      <c r="E61" s="6"/>
      <c r="F61" s="5"/>
      <c r="G61" s="5"/>
      <c r="H61" s="19"/>
      <c r="K61" s="35"/>
    </row>
    <row r="62" spans="1:11" ht="15.75">
      <c r="A62" s="54" t="s">
        <v>59</v>
      </c>
      <c r="B62" s="33"/>
      <c r="C62" s="23">
        <v>26.4</v>
      </c>
      <c r="D62" s="6">
        <v>25.5</v>
      </c>
      <c r="E62" s="6">
        <v>20.5</v>
      </c>
      <c r="F62" s="5">
        <v>19.8</v>
      </c>
      <c r="G62" s="5">
        <v>18.3</v>
      </c>
      <c r="H62" s="19">
        <v>17.4</v>
      </c>
      <c r="I62" s="5">
        <v>17.3</v>
      </c>
      <c r="J62" s="5">
        <v>16.9</v>
      </c>
      <c r="K62" s="35"/>
    </row>
    <row r="63" spans="1:11" ht="15.75">
      <c r="A63" s="38" t="s">
        <v>55</v>
      </c>
      <c r="B63" s="33"/>
      <c r="C63" s="23">
        <v>16</v>
      </c>
      <c r="D63" s="6">
        <v>15.6</v>
      </c>
      <c r="E63" s="6">
        <v>11.6</v>
      </c>
      <c r="F63" s="5">
        <v>10.3</v>
      </c>
      <c r="G63" s="5">
        <v>9</v>
      </c>
      <c r="H63" s="19">
        <v>8.8</v>
      </c>
      <c r="I63" s="5">
        <v>8.9</v>
      </c>
      <c r="J63" s="5">
        <v>8.2</v>
      </c>
      <c r="K63" s="35"/>
    </row>
    <row r="64" spans="1:11" ht="15.75">
      <c r="A64" s="38" t="s">
        <v>56</v>
      </c>
      <c r="B64" s="33"/>
      <c r="C64" s="23">
        <v>40.2</v>
      </c>
      <c r="D64" s="6">
        <v>40.1</v>
      </c>
      <c r="E64" s="6">
        <v>32.6</v>
      </c>
      <c r="F64" s="5">
        <v>32.8</v>
      </c>
      <c r="G64" s="5">
        <v>31.5</v>
      </c>
      <c r="H64" s="19">
        <v>29.8</v>
      </c>
      <c r="I64" s="5">
        <v>29.6</v>
      </c>
      <c r="J64" s="5">
        <v>30.1</v>
      </c>
      <c r="K64" s="35"/>
    </row>
    <row r="65" spans="1:11" ht="15.75">
      <c r="A65" s="38"/>
      <c r="B65" s="33"/>
      <c r="C65" s="23"/>
      <c r="D65" s="6"/>
      <c r="E65" s="6"/>
      <c r="F65" s="5"/>
      <c r="G65" s="5"/>
      <c r="H65" s="19"/>
      <c r="K65" s="35"/>
    </row>
    <row r="66" spans="1:11" ht="15.75">
      <c r="A66" s="54" t="s">
        <v>82</v>
      </c>
      <c r="B66" s="33"/>
      <c r="C66" s="23">
        <v>100.3</v>
      </c>
      <c r="D66" s="5">
        <v>99.3</v>
      </c>
      <c r="E66" s="6">
        <v>87.3</v>
      </c>
      <c r="F66" s="5">
        <v>86.4</v>
      </c>
      <c r="G66" s="5">
        <v>83.4</v>
      </c>
      <c r="H66" s="19">
        <v>82.3</v>
      </c>
      <c r="I66">
        <v>82.6</v>
      </c>
      <c r="J66" s="5">
        <v>81.5</v>
      </c>
      <c r="K66" s="35"/>
    </row>
    <row r="67" spans="1:11" ht="15.75">
      <c r="A67" s="38" t="s">
        <v>55</v>
      </c>
      <c r="B67" s="33"/>
      <c r="C67" s="23">
        <v>65.9</v>
      </c>
      <c r="D67" s="5">
        <v>68.3</v>
      </c>
      <c r="E67" s="5">
        <v>55.5</v>
      </c>
      <c r="F67" s="5">
        <v>52.8</v>
      </c>
      <c r="G67" s="5">
        <v>50.7</v>
      </c>
      <c r="H67" s="19">
        <v>49.7</v>
      </c>
      <c r="I67" s="5">
        <v>49.7</v>
      </c>
      <c r="J67" s="5">
        <v>48.4</v>
      </c>
      <c r="K67" s="35"/>
    </row>
    <row r="68" spans="1:11" ht="15.75">
      <c r="A68" s="54" t="s">
        <v>56</v>
      </c>
      <c r="B68" s="33"/>
      <c r="C68" s="23">
        <v>147.7</v>
      </c>
      <c r="D68" s="5">
        <v>145.4</v>
      </c>
      <c r="E68" s="5">
        <v>132.6</v>
      </c>
      <c r="F68" s="5">
        <v>135.5</v>
      </c>
      <c r="G68" s="5">
        <v>133</v>
      </c>
      <c r="H68" s="19">
        <v>132</v>
      </c>
      <c r="I68" s="5">
        <v>133.5</v>
      </c>
      <c r="J68" s="5">
        <v>134.2</v>
      </c>
      <c r="K68" s="35"/>
    </row>
    <row r="69" spans="1:11" ht="15.75">
      <c r="A69" s="54"/>
      <c r="B69" s="33"/>
      <c r="C69" s="23"/>
      <c r="D69" s="5"/>
      <c r="E69" s="5"/>
      <c r="F69" s="5"/>
      <c r="G69" s="5"/>
      <c r="H69" s="19"/>
      <c r="I69" s="5"/>
      <c r="J69" s="5"/>
      <c r="K69" s="35"/>
    </row>
    <row r="70" spans="1:11" ht="15.75">
      <c r="A70" s="54" t="s">
        <v>61</v>
      </c>
      <c r="B70" s="33"/>
      <c r="C70" s="47">
        <v>56.1</v>
      </c>
      <c r="D70" s="20">
        <v>49.3</v>
      </c>
      <c r="E70" s="20">
        <v>40.7</v>
      </c>
      <c r="F70" s="20">
        <v>37.9</v>
      </c>
      <c r="G70" s="20">
        <v>35.5</v>
      </c>
      <c r="H70" s="24">
        <v>34.1</v>
      </c>
      <c r="I70" s="21">
        <v>33.3</v>
      </c>
      <c r="J70" s="21" t="s">
        <v>50</v>
      </c>
      <c r="K70" s="35"/>
    </row>
    <row r="71" spans="1:11" ht="15.75">
      <c r="A71" s="54" t="s">
        <v>65</v>
      </c>
      <c r="B71" s="33"/>
      <c r="C71" s="23">
        <v>42.5</v>
      </c>
      <c r="D71" s="5">
        <v>39.3</v>
      </c>
      <c r="E71" s="6">
        <v>32.6</v>
      </c>
      <c r="F71" s="5">
        <v>30.3</v>
      </c>
      <c r="G71" s="5">
        <v>28.5</v>
      </c>
      <c r="H71" s="19">
        <v>27.4</v>
      </c>
      <c r="I71" s="5">
        <v>26.7</v>
      </c>
      <c r="J71" s="5">
        <v>26</v>
      </c>
      <c r="K71" s="35"/>
    </row>
    <row r="72" spans="1:11" ht="15.75">
      <c r="A72" s="54" t="s">
        <v>62</v>
      </c>
      <c r="B72" s="33"/>
      <c r="C72" s="23">
        <v>23.2</v>
      </c>
      <c r="D72" s="5">
        <v>22</v>
      </c>
      <c r="E72" s="5">
        <v>15.8</v>
      </c>
      <c r="F72" s="5">
        <v>14</v>
      </c>
      <c r="G72" s="5">
        <v>13.1</v>
      </c>
      <c r="H72" s="19">
        <v>12.4</v>
      </c>
      <c r="I72" s="5">
        <v>12</v>
      </c>
      <c r="J72" s="5">
        <v>11.5</v>
      </c>
      <c r="K72" s="35"/>
    </row>
    <row r="73" spans="1:11" ht="15.75">
      <c r="A73" s="54" t="s">
        <v>63</v>
      </c>
      <c r="B73" s="33"/>
      <c r="C73" s="23">
        <v>66.6</v>
      </c>
      <c r="D73" s="5">
        <v>66.2</v>
      </c>
      <c r="E73" s="5">
        <v>57.5</v>
      </c>
      <c r="F73" s="5">
        <v>54.8</v>
      </c>
      <c r="G73" s="5">
        <v>51.9</v>
      </c>
      <c r="H73" s="19">
        <v>50</v>
      </c>
      <c r="I73" s="5">
        <v>48.7</v>
      </c>
      <c r="J73" s="5">
        <v>48.1</v>
      </c>
      <c r="K73" s="35"/>
    </row>
    <row r="74" spans="1:11" ht="15.75">
      <c r="A74" s="54" t="s">
        <v>64</v>
      </c>
      <c r="B74" s="33"/>
      <c r="C74" s="23">
        <v>116.2</v>
      </c>
      <c r="D74" s="6">
        <v>97.2</v>
      </c>
      <c r="E74" s="6">
        <v>79.2</v>
      </c>
      <c r="F74" s="5">
        <v>73.5</v>
      </c>
      <c r="G74" s="5">
        <v>66.6</v>
      </c>
      <c r="H74" s="19">
        <v>64.7</v>
      </c>
      <c r="I74" s="5">
        <v>63.1</v>
      </c>
      <c r="J74" s="5">
        <v>60.9</v>
      </c>
      <c r="K74" s="35"/>
    </row>
    <row r="75" spans="1:11" ht="15.75">
      <c r="A75" s="54" t="s">
        <v>62</v>
      </c>
      <c r="B75" s="33"/>
      <c r="C75" s="23">
        <v>84.9</v>
      </c>
      <c r="D75" s="5">
        <v>70.4</v>
      </c>
      <c r="E75" s="5">
        <v>50.1</v>
      </c>
      <c r="F75" s="5">
        <v>44.9</v>
      </c>
      <c r="G75" s="5">
        <v>40</v>
      </c>
      <c r="H75" s="19">
        <v>38.7</v>
      </c>
      <c r="I75" s="5">
        <v>37.1</v>
      </c>
      <c r="J75" s="5">
        <v>34.9</v>
      </c>
      <c r="K75" s="35"/>
    </row>
    <row r="76" spans="1:11" ht="15.75">
      <c r="A76" s="54" t="s">
        <v>63</v>
      </c>
      <c r="B76" s="33"/>
      <c r="C76" s="23">
        <v>157.5</v>
      </c>
      <c r="D76" s="5">
        <v>139.2</v>
      </c>
      <c r="E76" s="5">
        <v>121.9</v>
      </c>
      <c r="F76" s="5">
        <v>116.7</v>
      </c>
      <c r="G76" s="5">
        <v>107.6</v>
      </c>
      <c r="H76" s="19">
        <v>105.3</v>
      </c>
      <c r="I76" s="5">
        <v>103.9</v>
      </c>
      <c r="J76" s="5">
        <v>102.9</v>
      </c>
      <c r="K76" s="35"/>
    </row>
    <row r="77" spans="1:14" ht="15.75">
      <c r="A77" s="39"/>
      <c r="B77" s="25"/>
      <c r="C77" s="26"/>
      <c r="D77" s="26"/>
      <c r="E77" s="26"/>
      <c r="F77" s="26"/>
      <c r="G77" s="26"/>
      <c r="H77" s="27"/>
      <c r="I77" s="26"/>
      <c r="J77" s="26"/>
      <c r="K77" s="35"/>
      <c r="L77" s="35"/>
      <c r="M77" s="35"/>
      <c r="N77" s="35"/>
    </row>
    <row r="78" spans="1:14" ht="15.75">
      <c r="A78" s="32"/>
      <c r="B78" s="1"/>
      <c r="C78" s="23"/>
      <c r="D78" s="23"/>
      <c r="E78" s="23"/>
      <c r="F78" s="23"/>
      <c r="G78" s="23"/>
      <c r="H78" s="34"/>
      <c r="I78" s="23"/>
      <c r="J78" s="23"/>
      <c r="K78" s="35"/>
      <c r="L78" s="35"/>
      <c r="M78" s="35"/>
      <c r="N78" s="35"/>
    </row>
    <row r="79" spans="1:7" ht="15.75">
      <c r="A79" s="1" t="s">
        <v>25</v>
      </c>
      <c r="B79" s="9"/>
      <c r="C79" s="1"/>
      <c r="D79" s="1"/>
      <c r="E79" s="1"/>
      <c r="F79" s="1"/>
      <c r="G79" s="1"/>
    </row>
    <row r="80" spans="1:7" ht="15.75">
      <c r="A80" s="9" t="s">
        <v>73</v>
      </c>
      <c r="B80" s="9"/>
      <c r="C80" s="1"/>
      <c r="D80" s="1"/>
      <c r="E80" s="1"/>
      <c r="F80" s="1"/>
      <c r="G80" s="1"/>
    </row>
    <row r="81" spans="1:7" ht="15.75">
      <c r="A81" s="9" t="s">
        <v>74</v>
      </c>
      <c r="B81" s="9"/>
      <c r="C81" s="1"/>
      <c r="D81" s="1"/>
      <c r="E81" s="1"/>
      <c r="F81" s="1"/>
      <c r="G81" s="1"/>
    </row>
    <row r="82" spans="2:7" ht="15.75">
      <c r="B82" s="9"/>
      <c r="C82" s="1"/>
      <c r="D82" s="1"/>
      <c r="E82" s="1"/>
      <c r="F82" s="1"/>
      <c r="G82" s="1"/>
    </row>
    <row r="83" spans="1:7" ht="15.75">
      <c r="A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</sheetData>
  <mergeCells count="2">
    <mergeCell ref="K5:O6"/>
    <mergeCell ref="A5:A10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74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0" t="s">
        <v>84</v>
      </c>
    </row>
    <row r="2" ht="15.75">
      <c r="A2" s="40"/>
    </row>
    <row r="3" ht="15.75">
      <c r="A3" s="62" t="s">
        <v>86</v>
      </c>
    </row>
    <row r="5" ht="16.5">
      <c r="A5" s="9" t="s">
        <v>70</v>
      </c>
    </row>
    <row r="6" ht="15.75">
      <c r="A6" s="9" t="s">
        <v>77</v>
      </c>
    </row>
    <row r="8" ht="15.75">
      <c r="A8" s="36" t="s">
        <v>68</v>
      </c>
    </row>
    <row r="9" ht="15.75">
      <c r="A9" s="36" t="s">
        <v>69</v>
      </c>
    </row>
    <row r="11" ht="15.75">
      <c r="A11" s="9" t="s">
        <v>60</v>
      </c>
    </row>
    <row r="12" ht="15.75">
      <c r="A12" s="9" t="s">
        <v>78</v>
      </c>
    </row>
    <row r="13" ht="15.75">
      <c r="A13" s="9" t="s">
        <v>79</v>
      </c>
    </row>
    <row r="14" ht="15.75">
      <c r="A14" s="9" t="s">
        <v>75</v>
      </c>
    </row>
    <row r="16" ht="15.75">
      <c r="A16" s="1" t="s">
        <v>25</v>
      </c>
    </row>
    <row r="17" ht="15.75">
      <c r="A17" s="9" t="s">
        <v>73</v>
      </c>
    </row>
    <row r="18" ht="15.75">
      <c r="A18" s="9" t="s">
        <v>74</v>
      </c>
    </row>
    <row r="20" ht="15.75">
      <c r="A20" s="9" t="s">
        <v>85</v>
      </c>
    </row>
    <row r="21" s="66" customFormat="1" ht="15.75">
      <c r="A21" s="10" t="s">
        <v>51</v>
      </c>
    </row>
  </sheetData>
  <hyperlinks>
    <hyperlink ref="A3" location="Data!A1" display="Back to data"/>
    <hyperlink ref="A21" r:id="rId1" display="http://www.cdc.gov/nchs/nvss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6"/>
  <sheetViews>
    <sheetView showGridLines="0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1" sqref="A21"/>
    </sheetView>
  </sheetViews>
  <sheetFormatPr defaultColWidth="8.796875" defaultRowHeight="15.75"/>
  <cols>
    <col min="1" max="1" width="37.69921875" style="0" customWidth="1"/>
    <col min="2" max="16384" width="9.69921875" style="0" customWidth="1"/>
  </cols>
  <sheetData>
    <row r="1" spans="1:34" ht="47.25">
      <c r="A1" s="65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63" t="s">
        <v>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2" t="s">
        <v>0</v>
      </c>
      <c r="AB5" s="2" t="s">
        <v>0</v>
      </c>
      <c r="AC5" s="2" t="s">
        <v>0</v>
      </c>
      <c r="AD5" s="2" t="s">
        <v>0</v>
      </c>
      <c r="AE5" s="2" t="s">
        <v>0</v>
      </c>
      <c r="AF5" s="2" t="s">
        <v>0</v>
      </c>
      <c r="AG5" s="2" t="s">
        <v>0</v>
      </c>
      <c r="AH5" s="2" t="s">
        <v>0</v>
      </c>
    </row>
    <row r="6" spans="1:34" ht="15.75">
      <c r="A6" s="3" t="s">
        <v>1</v>
      </c>
      <c r="B6" s="3" t="s">
        <v>27</v>
      </c>
      <c r="C6" s="3" t="s">
        <v>28</v>
      </c>
      <c r="D6" s="3" t="s">
        <v>29</v>
      </c>
      <c r="E6" s="3" t="s">
        <v>30</v>
      </c>
      <c r="F6" s="3" t="s">
        <v>31</v>
      </c>
      <c r="G6" s="3" t="s">
        <v>32</v>
      </c>
      <c r="H6" s="3" t="s">
        <v>33</v>
      </c>
      <c r="I6" s="3" t="s">
        <v>34</v>
      </c>
      <c r="J6" s="3" t="s">
        <v>35</v>
      </c>
      <c r="K6" s="3" t="s">
        <v>36</v>
      </c>
      <c r="L6" s="3" t="s">
        <v>37</v>
      </c>
      <c r="M6" s="3" t="s">
        <v>38</v>
      </c>
      <c r="N6" s="3" t="s">
        <v>39</v>
      </c>
      <c r="O6" s="3" t="s">
        <v>40</v>
      </c>
      <c r="P6" s="3" t="s">
        <v>41</v>
      </c>
      <c r="Q6" s="3" t="s">
        <v>42</v>
      </c>
      <c r="R6" s="3" t="s">
        <v>43</v>
      </c>
      <c r="S6" s="3" t="s">
        <v>44</v>
      </c>
      <c r="T6" s="3" t="s">
        <v>45</v>
      </c>
      <c r="U6" s="3" t="s">
        <v>46</v>
      </c>
      <c r="V6" s="3" t="s">
        <v>2</v>
      </c>
      <c r="W6" s="3" t="s">
        <v>47</v>
      </c>
      <c r="X6" s="3" t="s">
        <v>48</v>
      </c>
      <c r="Y6" s="3" t="s">
        <v>49</v>
      </c>
      <c r="Z6" s="3" t="s">
        <v>3</v>
      </c>
      <c r="AA6" s="3" t="s">
        <v>4</v>
      </c>
      <c r="AB6" s="3" t="s">
        <v>5</v>
      </c>
      <c r="AC6" s="3" t="s">
        <v>6</v>
      </c>
      <c r="AD6" s="3" t="s">
        <v>7</v>
      </c>
      <c r="AE6" s="1">
        <v>1999</v>
      </c>
      <c r="AF6" s="1">
        <v>2000</v>
      </c>
      <c r="AG6" s="1">
        <v>2001</v>
      </c>
      <c r="AH6" s="1">
        <v>2002</v>
      </c>
    </row>
    <row r="7" spans="1:34" ht="15.75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  <c r="AB7" s="2" t="s">
        <v>0</v>
      </c>
      <c r="AC7" s="2" t="s">
        <v>0</v>
      </c>
      <c r="AD7" s="2" t="s">
        <v>0</v>
      </c>
      <c r="AE7" s="2" t="s">
        <v>0</v>
      </c>
      <c r="AF7" s="2" t="s">
        <v>0</v>
      </c>
      <c r="AG7" s="2" t="s">
        <v>0</v>
      </c>
      <c r="AH7" s="2" t="s">
        <v>0</v>
      </c>
    </row>
    <row r="8" spans="1:34" ht="15.75">
      <c r="A8" s="3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>
      <c r="A10" s="1" t="s">
        <v>9</v>
      </c>
      <c r="B10" s="4">
        <v>644708</v>
      </c>
      <c r="C10" s="4">
        <v>627942</v>
      </c>
      <c r="D10" s="4">
        <v>616280</v>
      </c>
      <c r="E10" s="4">
        <v>604096</v>
      </c>
      <c r="F10" s="4">
        <v>595449</v>
      </c>
      <c r="G10" s="4">
        <v>582238</v>
      </c>
      <c r="H10" s="4">
        <v>558744</v>
      </c>
      <c r="I10" s="4">
        <v>559154</v>
      </c>
      <c r="J10" s="4">
        <v>543407</v>
      </c>
      <c r="K10" s="4">
        <v>549472</v>
      </c>
      <c r="L10" s="4">
        <v>552161</v>
      </c>
      <c r="M10" s="4">
        <v>527392</v>
      </c>
      <c r="N10" s="4">
        <v>513758</v>
      </c>
      <c r="O10" s="4">
        <v>489286</v>
      </c>
      <c r="P10" s="4">
        <v>469582</v>
      </c>
      <c r="Q10" s="4">
        <v>467485</v>
      </c>
      <c r="R10" s="4">
        <v>461905</v>
      </c>
      <c r="S10" s="4">
        <v>462312</v>
      </c>
      <c r="T10" s="4">
        <v>478353</v>
      </c>
      <c r="U10" s="4">
        <v>506503</v>
      </c>
      <c r="V10" s="4">
        <v>521826</v>
      </c>
      <c r="W10" s="4">
        <v>519577</v>
      </c>
      <c r="X10" s="4">
        <v>505415</v>
      </c>
      <c r="Y10" s="4">
        <v>501093</v>
      </c>
      <c r="Z10" s="4">
        <v>505488</v>
      </c>
      <c r="AA10" s="4">
        <v>499873</v>
      </c>
      <c r="AB10" s="4">
        <v>494272</v>
      </c>
      <c r="AC10" s="4">
        <v>489211</v>
      </c>
      <c r="AD10" s="4">
        <v>484975</v>
      </c>
      <c r="AE10" s="4">
        <v>476050</v>
      </c>
      <c r="AF10" s="4">
        <v>468990</v>
      </c>
      <c r="AG10" s="4">
        <v>445944</v>
      </c>
      <c r="AH10" s="4">
        <v>425493</v>
      </c>
    </row>
    <row r="11" spans="1:34" ht="15.75">
      <c r="A11" s="1" t="s">
        <v>10</v>
      </c>
      <c r="B11" s="4">
        <v>223590</v>
      </c>
      <c r="C11" s="4">
        <v>226298</v>
      </c>
      <c r="D11" s="4">
        <v>236641</v>
      </c>
      <c r="E11" s="4">
        <v>238403</v>
      </c>
      <c r="F11" s="4">
        <v>234177</v>
      </c>
      <c r="G11" s="4">
        <v>227270</v>
      </c>
      <c r="H11" s="4">
        <v>215493</v>
      </c>
      <c r="I11" s="4">
        <v>213788</v>
      </c>
      <c r="J11" s="4">
        <v>202661</v>
      </c>
      <c r="K11" s="4">
        <v>200137</v>
      </c>
      <c r="L11" s="4">
        <v>198222</v>
      </c>
      <c r="M11" s="4">
        <v>187397</v>
      </c>
      <c r="N11" s="4">
        <v>181162</v>
      </c>
      <c r="O11" s="4">
        <v>172673</v>
      </c>
      <c r="P11" s="4">
        <v>166744</v>
      </c>
      <c r="Q11" s="4">
        <v>167789</v>
      </c>
      <c r="R11" s="4">
        <v>168572</v>
      </c>
      <c r="S11" s="4">
        <v>172591</v>
      </c>
      <c r="T11" s="4">
        <v>176624</v>
      </c>
      <c r="U11" s="4">
        <v>181044</v>
      </c>
      <c r="V11" s="4">
        <v>183327</v>
      </c>
      <c r="W11" s="4">
        <v>188226</v>
      </c>
      <c r="X11" s="4">
        <v>187549</v>
      </c>
      <c r="Y11" s="4">
        <v>190535</v>
      </c>
      <c r="Z11" s="4">
        <v>195169</v>
      </c>
      <c r="AA11" s="4">
        <v>192508</v>
      </c>
      <c r="AB11" s="4">
        <v>186762</v>
      </c>
      <c r="AC11" s="4">
        <v>183324</v>
      </c>
      <c r="AD11" s="4">
        <v>173252</v>
      </c>
      <c r="AE11" s="4">
        <f>22896+51516+89176</f>
        <v>163588</v>
      </c>
      <c r="AF11" s="4">
        <v>157209</v>
      </c>
      <c r="AG11" s="4">
        <f>20150+45367+79807</f>
        <v>145324</v>
      </c>
      <c r="AH11" s="4">
        <f>18703+43147+76881</f>
        <v>138731</v>
      </c>
    </row>
    <row r="12" spans="1:34" ht="15.75">
      <c r="A12" s="1" t="s">
        <v>11</v>
      </c>
      <c r="B12" s="4">
        <v>421118</v>
      </c>
      <c r="C12" s="4">
        <v>401644</v>
      </c>
      <c r="D12" s="4">
        <v>379639</v>
      </c>
      <c r="E12" s="4">
        <v>365693</v>
      </c>
      <c r="F12" s="4">
        <v>361272</v>
      </c>
      <c r="G12" s="4">
        <v>354968</v>
      </c>
      <c r="H12" s="4">
        <v>343251</v>
      </c>
      <c r="I12" s="4">
        <v>345366</v>
      </c>
      <c r="J12" s="4">
        <v>340746</v>
      </c>
      <c r="K12" s="4">
        <v>349335</v>
      </c>
      <c r="L12" s="4">
        <v>353939</v>
      </c>
      <c r="M12" s="4">
        <v>339995</v>
      </c>
      <c r="N12" s="4">
        <v>332596</v>
      </c>
      <c r="O12" s="4">
        <v>316613</v>
      </c>
      <c r="P12" s="4">
        <v>302938</v>
      </c>
      <c r="Q12" s="4">
        <v>299696</v>
      </c>
      <c r="R12" s="4">
        <v>293333</v>
      </c>
      <c r="S12" s="4">
        <v>289721</v>
      </c>
      <c r="T12" s="4">
        <v>301729</v>
      </c>
      <c r="U12" s="4">
        <v>325459</v>
      </c>
      <c r="V12" s="4">
        <v>338499</v>
      </c>
      <c r="W12" s="4">
        <v>331351</v>
      </c>
      <c r="X12" s="4">
        <v>317866</v>
      </c>
      <c r="Y12" s="4">
        <v>310558</v>
      </c>
      <c r="Z12" s="4">
        <v>310319</v>
      </c>
      <c r="AA12" s="4">
        <v>307365</v>
      </c>
      <c r="AB12" s="4">
        <v>307509</v>
      </c>
      <c r="AC12" s="4">
        <v>305886</v>
      </c>
      <c r="AD12" s="4">
        <v>311724</v>
      </c>
      <c r="AE12" s="4">
        <f>133988+178474</f>
        <v>312462</v>
      </c>
      <c r="AF12" s="4">
        <v>311781</v>
      </c>
      <c r="AG12" s="4">
        <f>126361+174259</f>
        <v>300620</v>
      </c>
      <c r="AH12" s="4">
        <f>118651+168111</f>
        <v>286762</v>
      </c>
    </row>
    <row r="13" spans="1:34" ht="15.7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"/>
      <c r="AC13" s="4"/>
      <c r="AD13" s="4"/>
      <c r="AE13" s="4"/>
      <c r="AF13" s="1"/>
      <c r="AG13" s="4"/>
      <c r="AH13" s="4"/>
    </row>
    <row r="14" spans="1:34" ht="15.75">
      <c r="A14" s="1" t="s">
        <v>12</v>
      </c>
      <c r="B14" s="4">
        <v>463608</v>
      </c>
      <c r="C14" s="4">
        <v>446726</v>
      </c>
      <c r="D14" s="4">
        <v>433986</v>
      </c>
      <c r="E14" s="4">
        <v>424833</v>
      </c>
      <c r="F14" s="4">
        <v>420152</v>
      </c>
      <c r="G14" s="4">
        <v>410129</v>
      </c>
      <c r="H14" s="4">
        <v>393275</v>
      </c>
      <c r="I14" s="4">
        <v>392183</v>
      </c>
      <c r="J14" s="4">
        <v>380060</v>
      </c>
      <c r="K14" s="4">
        <v>383807</v>
      </c>
      <c r="L14" s="4">
        <v>393564</v>
      </c>
      <c r="M14" s="4">
        <v>375432</v>
      </c>
      <c r="N14" s="4">
        <v>363742</v>
      </c>
      <c r="O14" s="4">
        <v>343199</v>
      </c>
      <c r="P14" s="4">
        <v>326301</v>
      </c>
      <c r="Q14" s="4">
        <v>324590</v>
      </c>
      <c r="R14" s="4">
        <v>317970</v>
      </c>
      <c r="S14" s="4">
        <v>315464</v>
      </c>
      <c r="T14" s="4">
        <v>323830</v>
      </c>
      <c r="U14" s="4">
        <v>340472</v>
      </c>
      <c r="V14" s="4">
        <v>354482</v>
      </c>
      <c r="W14" s="4">
        <v>352359</v>
      </c>
      <c r="X14" s="4">
        <v>342739</v>
      </c>
      <c r="Y14" s="4">
        <v>341817</v>
      </c>
      <c r="Z14" s="4">
        <v>348081</v>
      </c>
      <c r="AA14" s="4">
        <v>349635</v>
      </c>
      <c r="AB14" s="4">
        <v>346509</v>
      </c>
      <c r="AC14" s="4">
        <v>342029</v>
      </c>
      <c r="AD14" s="4">
        <v>340894</v>
      </c>
      <c r="AE14" s="4">
        <v>337888</v>
      </c>
      <c r="AF14" s="4">
        <v>333013</v>
      </c>
      <c r="AG14" s="4">
        <v>318563</v>
      </c>
      <c r="AH14" s="4">
        <v>305988</v>
      </c>
    </row>
    <row r="15" spans="1:34" ht="15.75">
      <c r="A15" s="1" t="s">
        <v>13</v>
      </c>
      <c r="B15" s="4">
        <v>143646</v>
      </c>
      <c r="C15" s="4">
        <v>143806</v>
      </c>
      <c r="D15" s="4">
        <v>150897</v>
      </c>
      <c r="E15" s="4">
        <v>153416</v>
      </c>
      <c r="F15" s="4">
        <v>152257</v>
      </c>
      <c r="G15" s="4">
        <v>148344</v>
      </c>
      <c r="H15" s="4">
        <v>139901</v>
      </c>
      <c r="I15" s="4">
        <v>138223</v>
      </c>
      <c r="J15" s="4">
        <v>130957</v>
      </c>
      <c r="K15" s="4">
        <v>127970</v>
      </c>
      <c r="L15" s="4">
        <v>129341</v>
      </c>
      <c r="M15" s="4">
        <v>122561</v>
      </c>
      <c r="N15" s="4">
        <v>117644</v>
      </c>
      <c r="O15" s="4">
        <v>111163</v>
      </c>
      <c r="P15" s="4">
        <v>106782</v>
      </c>
      <c r="Q15" s="4">
        <v>107993</v>
      </c>
      <c r="R15" s="4">
        <v>107177</v>
      </c>
      <c r="S15" s="4">
        <v>108592</v>
      </c>
      <c r="T15" s="4">
        <v>109739</v>
      </c>
      <c r="U15" s="4">
        <v>111736</v>
      </c>
      <c r="V15" s="4">
        <v>114934</v>
      </c>
      <c r="W15" s="4">
        <v>118809</v>
      </c>
      <c r="X15" s="4">
        <v>118786</v>
      </c>
      <c r="Y15" s="4">
        <v>121309</v>
      </c>
      <c r="Z15" s="4">
        <v>126388</v>
      </c>
      <c r="AA15" s="4">
        <v>127165</v>
      </c>
      <c r="AB15" s="4">
        <v>124031</v>
      </c>
      <c r="AC15" s="4">
        <v>121864</v>
      </c>
      <c r="AD15" s="4">
        <v>116699</v>
      </c>
      <c r="AE15" s="4">
        <f>14193+34649+62782</f>
        <v>111624</v>
      </c>
      <c r="AF15" s="4">
        <v>106786</v>
      </c>
      <c r="AG15" s="4">
        <f>12584+30510+56098</f>
        <v>99192</v>
      </c>
      <c r="AH15" s="4">
        <f>11665+29501+54698</f>
        <v>95864</v>
      </c>
    </row>
    <row r="16" spans="1:34" ht="15.75">
      <c r="A16" s="1" t="s">
        <v>14</v>
      </c>
      <c r="B16" s="4">
        <v>319962</v>
      </c>
      <c r="C16" s="4">
        <v>302920</v>
      </c>
      <c r="D16" s="4">
        <v>283089</v>
      </c>
      <c r="E16" s="4">
        <v>271417</v>
      </c>
      <c r="F16" s="4">
        <v>267895</v>
      </c>
      <c r="G16" s="4">
        <v>261785</v>
      </c>
      <c r="H16" s="4">
        <v>253374</v>
      </c>
      <c r="I16" s="4">
        <v>253960</v>
      </c>
      <c r="J16" s="4">
        <v>249103</v>
      </c>
      <c r="K16" s="4">
        <v>255837</v>
      </c>
      <c r="L16" s="4">
        <v>264223</v>
      </c>
      <c r="M16" s="4">
        <v>252871</v>
      </c>
      <c r="N16" s="4">
        <v>246098</v>
      </c>
      <c r="O16" s="4">
        <v>232036</v>
      </c>
      <c r="P16" s="4">
        <v>219519</v>
      </c>
      <c r="Q16" s="4">
        <v>216597</v>
      </c>
      <c r="R16" s="4">
        <v>210793</v>
      </c>
      <c r="S16" s="4">
        <v>206872</v>
      </c>
      <c r="T16" s="4">
        <v>214091</v>
      </c>
      <c r="U16" s="4">
        <v>228736</v>
      </c>
      <c r="V16" s="4">
        <v>239548</v>
      </c>
      <c r="W16" s="4">
        <v>233550</v>
      </c>
      <c r="X16" s="4">
        <v>223953</v>
      </c>
      <c r="Y16" s="4">
        <v>220508</v>
      </c>
      <c r="Z16" s="4">
        <v>221693</v>
      </c>
      <c r="AA16" s="4">
        <v>222470</v>
      </c>
      <c r="AB16" s="4">
        <v>222477</v>
      </c>
      <c r="AC16" s="4">
        <v>220164</v>
      </c>
      <c r="AD16" s="4">
        <v>224195</v>
      </c>
      <c r="AE16" s="4">
        <f>96254+130010</f>
        <v>226264</v>
      </c>
      <c r="AF16" s="4">
        <v>226227</v>
      </c>
      <c r="AG16" s="4">
        <f>91284+128087</f>
        <v>219371</v>
      </c>
      <c r="AH16" s="4">
        <f>85957+124167</f>
        <v>210124</v>
      </c>
    </row>
    <row r="17" spans="1:34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"/>
      <c r="AC17" s="4"/>
      <c r="AD17" s="4"/>
      <c r="AE17" s="4"/>
      <c r="AF17" s="1"/>
      <c r="AG17" s="4"/>
      <c r="AH17" s="4"/>
    </row>
    <row r="18" spans="1:34" ht="15.75">
      <c r="A18" s="1" t="s">
        <v>15</v>
      </c>
      <c r="B18" s="4">
        <v>171826</v>
      </c>
      <c r="C18" s="4">
        <v>171684</v>
      </c>
      <c r="D18" s="4">
        <v>172349</v>
      </c>
      <c r="E18" s="4">
        <v>168773</v>
      </c>
      <c r="F18" s="4">
        <v>164430</v>
      </c>
      <c r="G18" s="4">
        <v>161044</v>
      </c>
      <c r="H18" s="4">
        <v>153936</v>
      </c>
      <c r="I18" s="4">
        <v>155190</v>
      </c>
      <c r="J18" s="4">
        <v>151001</v>
      </c>
      <c r="K18" s="4">
        <v>152805</v>
      </c>
      <c r="L18" s="4">
        <v>147378</v>
      </c>
      <c r="M18" s="4">
        <v>140344</v>
      </c>
      <c r="N18" s="4">
        <v>137456</v>
      </c>
      <c r="O18" s="4">
        <v>133953</v>
      </c>
      <c r="P18" s="4">
        <v>131497</v>
      </c>
      <c r="Q18" s="4">
        <v>130857</v>
      </c>
      <c r="R18" s="4">
        <v>131594</v>
      </c>
      <c r="S18" s="4">
        <v>134050</v>
      </c>
      <c r="T18" s="4">
        <v>140608</v>
      </c>
      <c r="U18" s="4">
        <v>150699</v>
      </c>
      <c r="V18" s="4">
        <v>151613</v>
      </c>
      <c r="W18" s="4">
        <v>150956</v>
      </c>
      <c r="X18" s="4">
        <v>146800</v>
      </c>
      <c r="Y18" s="4">
        <v>143153</v>
      </c>
      <c r="Z18" s="4">
        <v>140968</v>
      </c>
      <c r="AA18" s="4">
        <v>133694</v>
      </c>
      <c r="AB18" s="4">
        <v>131059</v>
      </c>
      <c r="AC18" s="4">
        <v>130401</v>
      </c>
      <c r="AD18" s="4">
        <v>126865</v>
      </c>
      <c r="AE18" s="4">
        <v>121166</v>
      </c>
      <c r="AF18" s="4">
        <v>118954</v>
      </c>
      <c r="AG18" s="4">
        <v>110843</v>
      </c>
      <c r="AH18" s="4">
        <v>103795</v>
      </c>
    </row>
    <row r="19" spans="1:34" ht="15.75">
      <c r="A19" s="1" t="s">
        <v>13</v>
      </c>
      <c r="B19" s="4">
        <v>76882</v>
      </c>
      <c r="C19" s="4">
        <v>79238</v>
      </c>
      <c r="D19" s="4">
        <v>82217</v>
      </c>
      <c r="E19" s="4">
        <v>81158</v>
      </c>
      <c r="F19" s="4">
        <v>77947</v>
      </c>
      <c r="G19" s="4">
        <v>74946</v>
      </c>
      <c r="H19" s="4">
        <v>71429</v>
      </c>
      <c r="I19" s="4">
        <v>71182</v>
      </c>
      <c r="J19" s="4">
        <v>67317</v>
      </c>
      <c r="K19" s="4">
        <v>67728</v>
      </c>
      <c r="L19" s="4">
        <v>65069</v>
      </c>
      <c r="M19" s="4">
        <v>60944</v>
      </c>
      <c r="N19" s="4">
        <v>59362</v>
      </c>
      <c r="O19" s="4">
        <v>57332</v>
      </c>
      <c r="P19" s="4">
        <v>55932</v>
      </c>
      <c r="Q19" s="4">
        <v>55656</v>
      </c>
      <c r="R19" s="4">
        <v>57003</v>
      </c>
      <c r="S19" s="4">
        <v>59361</v>
      </c>
      <c r="T19" s="4">
        <v>61856</v>
      </c>
      <c r="U19" s="4">
        <v>63832</v>
      </c>
      <c r="V19" s="4">
        <v>62881</v>
      </c>
      <c r="W19" s="4">
        <v>63571</v>
      </c>
      <c r="X19" s="4">
        <v>63002</v>
      </c>
      <c r="Y19" s="4">
        <v>63156</v>
      </c>
      <c r="Z19" s="4">
        <v>62563</v>
      </c>
      <c r="AA19" s="4">
        <v>59112</v>
      </c>
      <c r="AB19" s="4">
        <v>56218</v>
      </c>
      <c r="AC19" s="4">
        <v>54883</v>
      </c>
      <c r="AD19" s="4">
        <v>50062</v>
      </c>
      <c r="AE19" s="4">
        <f>7865+14942+23112</f>
        <v>45919</v>
      </c>
      <c r="AF19" s="4">
        <v>44618</v>
      </c>
      <c r="AG19" s="4">
        <f>6881+13183+20778</f>
        <v>40842</v>
      </c>
      <c r="AH19" s="4">
        <f>6336+12142+19411</f>
        <v>37889</v>
      </c>
    </row>
    <row r="20" spans="1:34" ht="15.75">
      <c r="A20" s="1" t="s">
        <v>14</v>
      </c>
      <c r="B20" s="4">
        <v>94944</v>
      </c>
      <c r="C20" s="4">
        <v>92446</v>
      </c>
      <c r="D20" s="4">
        <v>90132</v>
      </c>
      <c r="E20" s="4">
        <v>87615</v>
      </c>
      <c r="F20" s="4">
        <v>86483</v>
      </c>
      <c r="G20" s="4">
        <v>86098</v>
      </c>
      <c r="H20" s="4">
        <v>82507</v>
      </c>
      <c r="I20" s="4">
        <v>84008</v>
      </c>
      <c r="J20" s="4">
        <v>83684</v>
      </c>
      <c r="K20" s="4">
        <v>85077</v>
      </c>
      <c r="L20" s="4">
        <v>82309</v>
      </c>
      <c r="M20" s="4">
        <v>79400</v>
      </c>
      <c r="N20" s="4">
        <v>78094</v>
      </c>
      <c r="O20" s="4">
        <v>76621</v>
      </c>
      <c r="P20" s="4">
        <v>75565</v>
      </c>
      <c r="Q20" s="4">
        <v>75201</v>
      </c>
      <c r="R20" s="4">
        <v>74591</v>
      </c>
      <c r="S20" s="4">
        <v>74689</v>
      </c>
      <c r="T20" s="4">
        <v>78752</v>
      </c>
      <c r="U20" s="4">
        <v>86867</v>
      </c>
      <c r="V20" s="4">
        <v>88732</v>
      </c>
      <c r="W20" s="4">
        <v>87385</v>
      </c>
      <c r="X20" s="4">
        <v>83798</v>
      </c>
      <c r="Y20" s="4">
        <v>79997</v>
      </c>
      <c r="Z20" s="4">
        <v>78405</v>
      </c>
      <c r="AA20" s="4">
        <v>74582</v>
      </c>
      <c r="AB20" s="4">
        <v>74841</v>
      </c>
      <c r="AC20" s="4">
        <v>75518</v>
      </c>
      <c r="AD20" s="4">
        <v>76803</v>
      </c>
      <c r="AE20" s="4">
        <f>32948+42299</f>
        <v>75247</v>
      </c>
      <c r="AF20" s="4">
        <v>74336</v>
      </c>
      <c r="AG20" s="4">
        <f>30516+39485</f>
        <v>70001</v>
      </c>
      <c r="AH20" s="4">
        <f>28266+37640</f>
        <v>65906</v>
      </c>
    </row>
    <row r="21" spans="1:34" ht="15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"/>
      <c r="AB21" s="1"/>
      <c r="AC21" s="4"/>
      <c r="AD21" s="1"/>
      <c r="AE21" s="1"/>
      <c r="AF21" s="1"/>
      <c r="AG21" s="1"/>
      <c r="AH21" s="1"/>
    </row>
    <row r="22" spans="1:34" ht="15.75">
      <c r="A22" s="3" t="s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"/>
      <c r="AB22" s="1"/>
      <c r="AC22" s="4"/>
      <c r="AD22" s="1"/>
      <c r="AE22" s="1"/>
      <c r="AF22" s="1"/>
      <c r="AG22" s="1"/>
      <c r="AH22" s="1"/>
    </row>
    <row r="23" spans="1:34" ht="15.75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"/>
      <c r="AB23" s="1"/>
      <c r="AC23" s="4"/>
      <c r="AD23" s="1"/>
      <c r="AE23" s="1"/>
      <c r="AF23" s="1"/>
      <c r="AG23" s="1"/>
      <c r="AH23" s="1"/>
    </row>
    <row r="24" spans="1:34" ht="15.75">
      <c r="A24" s="1" t="s">
        <v>17</v>
      </c>
      <c r="B24" s="5">
        <v>68.3</v>
      </c>
      <c r="C24" s="5">
        <v>64.5</v>
      </c>
      <c r="D24" s="5">
        <v>61.7</v>
      </c>
      <c r="E24" s="5">
        <v>59.3</v>
      </c>
      <c r="F24" s="5">
        <v>57.5</v>
      </c>
      <c r="G24" s="5">
        <v>55.6</v>
      </c>
      <c r="H24" s="5">
        <v>52.8</v>
      </c>
      <c r="I24" s="5">
        <v>52.8</v>
      </c>
      <c r="J24" s="5">
        <v>51.5</v>
      </c>
      <c r="K24" s="5">
        <v>52.3</v>
      </c>
      <c r="L24" s="5">
        <v>53</v>
      </c>
      <c r="M24" s="5">
        <v>52.2</v>
      </c>
      <c r="N24" s="5">
        <v>52.4</v>
      </c>
      <c r="O24" s="5">
        <v>51.4</v>
      </c>
      <c r="P24" s="5">
        <v>50.6</v>
      </c>
      <c r="Q24" s="5">
        <v>51</v>
      </c>
      <c r="R24" s="5">
        <v>50.2</v>
      </c>
      <c r="S24" s="5">
        <v>50.6</v>
      </c>
      <c r="T24" s="5">
        <v>53</v>
      </c>
      <c r="U24" s="5">
        <v>57.3</v>
      </c>
      <c r="V24" s="5">
        <v>59.9</v>
      </c>
      <c r="W24" s="5">
        <v>61.8</v>
      </c>
      <c r="X24" s="5">
        <v>60.3</v>
      </c>
      <c r="Y24" s="5">
        <v>59</v>
      </c>
      <c r="Z24" s="5">
        <v>58.2</v>
      </c>
      <c r="AA24" s="5">
        <v>56</v>
      </c>
      <c r="AB24" s="1">
        <v>53.5</v>
      </c>
      <c r="AC24" s="5">
        <v>51.3</v>
      </c>
      <c r="AD24" s="1">
        <v>50.3</v>
      </c>
      <c r="AE24" s="1">
        <v>48.8</v>
      </c>
      <c r="AF24" s="6">
        <v>47.7</v>
      </c>
      <c r="AG24" s="1">
        <v>45.3</v>
      </c>
      <c r="AH24" s="5">
        <v>43</v>
      </c>
    </row>
    <row r="25" spans="1:34" ht="15.75">
      <c r="A25" s="1" t="s">
        <v>10</v>
      </c>
      <c r="B25" s="5">
        <v>38.8</v>
      </c>
      <c r="C25" s="5">
        <v>38.2</v>
      </c>
      <c r="D25" s="5">
        <v>39</v>
      </c>
      <c r="E25" s="5">
        <v>38.5</v>
      </c>
      <c r="F25" s="5">
        <v>37.3</v>
      </c>
      <c r="G25" s="5">
        <v>36.1</v>
      </c>
      <c r="H25" s="5">
        <v>34.1</v>
      </c>
      <c r="I25" s="5">
        <v>33.9</v>
      </c>
      <c r="J25" s="5">
        <v>32.2</v>
      </c>
      <c r="K25" s="5">
        <v>32.3</v>
      </c>
      <c r="L25" s="5">
        <v>32.5</v>
      </c>
      <c r="M25" s="5">
        <v>32</v>
      </c>
      <c r="N25" s="5">
        <v>32.3</v>
      </c>
      <c r="O25" s="5">
        <v>31.8</v>
      </c>
      <c r="P25" s="5">
        <v>31</v>
      </c>
      <c r="Q25" s="5">
        <v>31</v>
      </c>
      <c r="R25" s="5">
        <v>30.5</v>
      </c>
      <c r="S25" s="5">
        <v>31.7</v>
      </c>
      <c r="T25" s="5">
        <v>33.6</v>
      </c>
      <c r="U25" s="5">
        <v>36.4</v>
      </c>
      <c r="V25" s="5">
        <v>37.5</v>
      </c>
      <c r="W25" s="5">
        <v>38.6</v>
      </c>
      <c r="X25" s="5">
        <v>37.6</v>
      </c>
      <c r="Y25" s="5">
        <v>37.5</v>
      </c>
      <c r="Z25" s="5">
        <v>37.2</v>
      </c>
      <c r="AA25" s="6">
        <v>35.5</v>
      </c>
      <c r="AB25" s="6">
        <v>33.3</v>
      </c>
      <c r="AC25" s="5">
        <v>31.4</v>
      </c>
      <c r="AD25" s="1">
        <v>29.9</v>
      </c>
      <c r="AE25" s="1">
        <v>28.2</v>
      </c>
      <c r="AF25" s="6">
        <v>26.9</v>
      </c>
      <c r="AG25" s="1">
        <v>24.7</v>
      </c>
      <c r="AH25" s="5">
        <v>23.2</v>
      </c>
    </row>
    <row r="26" spans="1:34" ht="15.75">
      <c r="A26" s="1" t="s">
        <v>11</v>
      </c>
      <c r="B26" s="5">
        <v>114.7</v>
      </c>
      <c r="C26" s="5">
        <v>105.3</v>
      </c>
      <c r="D26" s="5">
        <v>96.9</v>
      </c>
      <c r="E26" s="5">
        <v>91.2</v>
      </c>
      <c r="F26" s="5">
        <v>88.7</v>
      </c>
      <c r="G26" s="5">
        <v>85</v>
      </c>
      <c r="H26" s="5">
        <v>80.5</v>
      </c>
      <c r="I26" s="5">
        <v>80.9</v>
      </c>
      <c r="J26" s="5">
        <v>79.8</v>
      </c>
      <c r="K26" s="5">
        <v>81.3</v>
      </c>
      <c r="L26" s="5">
        <v>82.1</v>
      </c>
      <c r="M26" s="5">
        <v>80</v>
      </c>
      <c r="N26" s="5">
        <v>79.4</v>
      </c>
      <c r="O26" s="5">
        <v>77.4</v>
      </c>
      <c r="P26" s="5">
        <v>77.4</v>
      </c>
      <c r="Q26" s="5">
        <v>79.6</v>
      </c>
      <c r="R26" s="5">
        <v>79.6</v>
      </c>
      <c r="S26" s="5">
        <v>78.5</v>
      </c>
      <c r="T26" s="5">
        <v>79.9</v>
      </c>
      <c r="U26" s="5">
        <v>84.2</v>
      </c>
      <c r="V26" s="5">
        <v>88.6</v>
      </c>
      <c r="W26" s="5">
        <v>94</v>
      </c>
      <c r="X26" s="5">
        <v>93.6</v>
      </c>
      <c r="Y26" s="5">
        <v>91.1</v>
      </c>
      <c r="Z26" s="5">
        <v>90.2</v>
      </c>
      <c r="AA26" s="6">
        <v>87.7</v>
      </c>
      <c r="AB26" s="6">
        <v>84.7</v>
      </c>
      <c r="AC26" s="5">
        <v>82.1</v>
      </c>
      <c r="AD26" s="5">
        <v>80.9</v>
      </c>
      <c r="AE26" s="1">
        <v>79.1</v>
      </c>
      <c r="AF26" s="6">
        <v>78.1</v>
      </c>
      <c r="AG26" s="1">
        <v>76.1</v>
      </c>
      <c r="AH26" s="5">
        <v>72.8</v>
      </c>
    </row>
    <row r="27" spans="1:34" ht="15.7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/>
      <c r="AB27" s="6"/>
      <c r="AC27" s="5"/>
      <c r="AD27" s="1"/>
      <c r="AE27" s="1"/>
      <c r="AF27" s="1"/>
      <c r="AG27" s="1"/>
      <c r="AH27" s="5"/>
    </row>
    <row r="28" spans="1:34" ht="15.75">
      <c r="A28" s="1" t="s">
        <v>18</v>
      </c>
      <c r="B28" s="5">
        <v>57.4</v>
      </c>
      <c r="C28" s="5">
        <v>53.6</v>
      </c>
      <c r="D28" s="5">
        <v>51</v>
      </c>
      <c r="E28" s="5">
        <v>49</v>
      </c>
      <c r="F28" s="5">
        <v>47.9</v>
      </c>
      <c r="G28" s="5">
        <v>46.4</v>
      </c>
      <c r="H28" s="5">
        <v>44.1</v>
      </c>
      <c r="I28" s="5">
        <v>44.1</v>
      </c>
      <c r="J28" s="5">
        <v>42.9</v>
      </c>
      <c r="K28" s="5">
        <v>43.7</v>
      </c>
      <c r="L28" s="5">
        <v>45.4</v>
      </c>
      <c r="M28" s="5">
        <v>44.9</v>
      </c>
      <c r="N28" s="5">
        <v>45</v>
      </c>
      <c r="O28" s="5">
        <v>43.9</v>
      </c>
      <c r="P28" s="5">
        <v>42.9</v>
      </c>
      <c r="Q28" s="5">
        <v>43.3</v>
      </c>
      <c r="R28" s="5">
        <v>42.3</v>
      </c>
      <c r="S28" s="5">
        <v>42.5</v>
      </c>
      <c r="T28" s="5">
        <v>44.4</v>
      </c>
      <c r="U28" s="5">
        <v>47.9</v>
      </c>
      <c r="V28" s="5">
        <v>50.8</v>
      </c>
      <c r="W28" s="5">
        <v>52.6</v>
      </c>
      <c r="X28" s="5">
        <v>51.4</v>
      </c>
      <c r="Y28" s="5">
        <v>50.6</v>
      </c>
      <c r="Z28" s="5">
        <v>50.5</v>
      </c>
      <c r="AA28" s="6">
        <v>49.5</v>
      </c>
      <c r="AB28" s="6">
        <v>47.5</v>
      </c>
      <c r="AC28" s="5">
        <v>45.5</v>
      </c>
      <c r="AD28" s="1">
        <v>44.9</v>
      </c>
      <c r="AE28" s="5">
        <v>44</v>
      </c>
      <c r="AF28" s="6">
        <v>43.2</v>
      </c>
      <c r="AG28" s="1">
        <v>41.2</v>
      </c>
      <c r="AH28" s="5">
        <v>39.4</v>
      </c>
    </row>
    <row r="29" spans="1:34" ht="15.75">
      <c r="A29" s="1" t="s">
        <v>13</v>
      </c>
      <c r="B29" s="5">
        <v>29.2</v>
      </c>
      <c r="C29" s="5">
        <v>28.5</v>
      </c>
      <c r="D29" s="5">
        <v>29.3</v>
      </c>
      <c r="E29" s="5">
        <v>29.2</v>
      </c>
      <c r="F29" s="5">
        <v>28.7</v>
      </c>
      <c r="G29" s="5">
        <v>28</v>
      </c>
      <c r="H29" s="5">
        <v>26.3</v>
      </c>
      <c r="I29" s="5">
        <v>26.1</v>
      </c>
      <c r="J29" s="5">
        <v>24.9</v>
      </c>
      <c r="K29" s="5">
        <v>24.7</v>
      </c>
      <c r="L29" s="5">
        <v>25.5</v>
      </c>
      <c r="M29" s="5">
        <v>25.4</v>
      </c>
      <c r="N29" s="5">
        <v>25.5</v>
      </c>
      <c r="O29" s="5">
        <v>25</v>
      </c>
      <c r="P29" s="5">
        <v>24.3</v>
      </c>
      <c r="Q29" s="5">
        <v>24.4</v>
      </c>
      <c r="R29" s="5">
        <v>23.8</v>
      </c>
      <c r="S29" s="5">
        <v>24.6</v>
      </c>
      <c r="T29" s="5">
        <v>26</v>
      </c>
      <c r="U29" s="5">
        <v>28.1</v>
      </c>
      <c r="V29" s="5">
        <v>29.5</v>
      </c>
      <c r="W29" s="5">
        <v>30.6</v>
      </c>
      <c r="X29" s="5">
        <v>29.9</v>
      </c>
      <c r="Y29" s="5">
        <v>30.1</v>
      </c>
      <c r="Z29" s="5">
        <v>30.4</v>
      </c>
      <c r="AA29" s="6">
        <v>29.7</v>
      </c>
      <c r="AB29" s="6">
        <v>28</v>
      </c>
      <c r="AC29" s="5">
        <v>26.6</v>
      </c>
      <c r="AD29" s="1">
        <v>25.6</v>
      </c>
      <c r="AE29" s="1">
        <v>24.5</v>
      </c>
      <c r="AF29" s="6">
        <v>23.3</v>
      </c>
      <c r="AG29" s="1">
        <v>21.4</v>
      </c>
      <c r="AH29" s="5">
        <v>20.5</v>
      </c>
    </row>
    <row r="30" spans="1:34" ht="15.75">
      <c r="A30" s="1" t="s">
        <v>14</v>
      </c>
      <c r="B30" s="5">
        <v>101.5</v>
      </c>
      <c r="C30" s="5">
        <v>92.3</v>
      </c>
      <c r="D30" s="5">
        <v>84.3</v>
      </c>
      <c r="E30" s="5">
        <v>79.3</v>
      </c>
      <c r="F30" s="5">
        <v>77.3</v>
      </c>
      <c r="G30" s="5">
        <v>74</v>
      </c>
      <c r="H30" s="5">
        <v>70.2</v>
      </c>
      <c r="I30" s="5">
        <v>70.5</v>
      </c>
      <c r="J30" s="5">
        <v>69.4</v>
      </c>
      <c r="K30" s="5">
        <v>71</v>
      </c>
      <c r="L30" s="5">
        <v>73.2</v>
      </c>
      <c r="M30" s="5">
        <v>71.5</v>
      </c>
      <c r="N30" s="5">
        <v>70.8</v>
      </c>
      <c r="O30" s="5">
        <v>68.8</v>
      </c>
      <c r="P30" s="5">
        <v>68.4</v>
      </c>
      <c r="Q30" s="5">
        <v>70.4</v>
      </c>
      <c r="R30" s="5">
        <v>70.1</v>
      </c>
      <c r="S30" s="5">
        <v>68.9</v>
      </c>
      <c r="T30" s="5">
        <v>69.6</v>
      </c>
      <c r="U30" s="5">
        <v>72.9</v>
      </c>
      <c r="V30" s="5">
        <v>78</v>
      </c>
      <c r="W30" s="5">
        <v>83.2</v>
      </c>
      <c r="X30" s="5">
        <v>83.1</v>
      </c>
      <c r="Y30" s="5">
        <v>81.3</v>
      </c>
      <c r="Z30" s="5">
        <v>81</v>
      </c>
      <c r="AA30" s="6">
        <v>80</v>
      </c>
      <c r="AB30" s="6">
        <v>77.4</v>
      </c>
      <c r="AC30" s="5">
        <v>74.8</v>
      </c>
      <c r="AD30" s="1">
        <v>73.9</v>
      </c>
      <c r="AE30" s="1">
        <v>72.8</v>
      </c>
      <c r="AF30" s="6">
        <v>72.3</v>
      </c>
      <c r="AG30" s="1">
        <v>70.8</v>
      </c>
      <c r="AH30" s="5">
        <v>68</v>
      </c>
    </row>
    <row r="31" spans="1:34" ht="15.7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  <c r="AB31" s="6"/>
      <c r="AC31" s="5"/>
      <c r="AD31" s="1"/>
      <c r="AE31" s="1"/>
      <c r="AF31" s="1"/>
      <c r="AG31" s="1"/>
      <c r="AH31" s="5"/>
    </row>
    <row r="32" spans="1:34" ht="15.75">
      <c r="A32" s="1" t="s">
        <v>19</v>
      </c>
      <c r="B32" s="5">
        <v>140.7</v>
      </c>
      <c r="C32" s="5">
        <v>134.5</v>
      </c>
      <c r="D32" s="5">
        <v>129.8</v>
      </c>
      <c r="E32" s="5">
        <v>123.1</v>
      </c>
      <c r="F32" s="5">
        <v>116.5</v>
      </c>
      <c r="G32" s="5">
        <v>111.8</v>
      </c>
      <c r="H32" s="5">
        <v>104.9</v>
      </c>
      <c r="I32" s="5">
        <v>104.7</v>
      </c>
      <c r="J32" s="5">
        <v>100.9</v>
      </c>
      <c r="K32" s="5">
        <v>101.7</v>
      </c>
      <c r="L32" s="5">
        <v>97.8</v>
      </c>
      <c r="M32" s="5">
        <v>94.5</v>
      </c>
      <c r="N32" s="5">
        <v>94.3</v>
      </c>
      <c r="O32" s="5">
        <v>93.9</v>
      </c>
      <c r="P32" s="5">
        <v>94.1</v>
      </c>
      <c r="Q32" s="5">
        <v>95.4</v>
      </c>
      <c r="R32" s="5">
        <v>95.8</v>
      </c>
      <c r="S32" s="5">
        <v>97.6</v>
      </c>
      <c r="T32" s="5">
        <v>102.7</v>
      </c>
      <c r="U32" s="5">
        <v>111.5</v>
      </c>
      <c r="V32" s="5">
        <v>112.8</v>
      </c>
      <c r="W32" s="5">
        <v>114.8</v>
      </c>
      <c r="X32" s="5">
        <v>111.3</v>
      </c>
      <c r="Y32" s="5">
        <v>107.3</v>
      </c>
      <c r="Z32" s="5">
        <v>102.9</v>
      </c>
      <c r="AA32" s="6">
        <v>94.4</v>
      </c>
      <c r="AB32" s="6">
        <v>89.6</v>
      </c>
      <c r="AC32" s="5">
        <v>86.3</v>
      </c>
      <c r="AD32" s="1">
        <v>83.5</v>
      </c>
      <c r="AE32" s="5">
        <v>79.1</v>
      </c>
      <c r="AF32" s="6">
        <v>77.4</v>
      </c>
      <c r="AG32" s="1">
        <v>71.8</v>
      </c>
      <c r="AH32" s="5">
        <v>66.6</v>
      </c>
    </row>
    <row r="33" spans="1:34" ht="15.75">
      <c r="A33" s="1" t="s">
        <v>13</v>
      </c>
      <c r="B33" s="5">
        <v>101.4</v>
      </c>
      <c r="C33" s="5">
        <v>99.4</v>
      </c>
      <c r="D33" s="5">
        <v>99.5</v>
      </c>
      <c r="E33" s="5">
        <v>96</v>
      </c>
      <c r="F33" s="5">
        <v>90</v>
      </c>
      <c r="G33" s="5">
        <v>85.6</v>
      </c>
      <c r="H33" s="5">
        <v>80.3</v>
      </c>
      <c r="I33" s="5">
        <v>79.6</v>
      </c>
      <c r="J33" s="5">
        <v>75</v>
      </c>
      <c r="K33" s="5">
        <v>75.7</v>
      </c>
      <c r="L33" s="5">
        <v>72.5</v>
      </c>
      <c r="M33" s="5">
        <v>69.3</v>
      </c>
      <c r="N33" s="5">
        <v>69.7</v>
      </c>
      <c r="O33" s="5">
        <v>69.6</v>
      </c>
      <c r="P33" s="5">
        <v>69.2</v>
      </c>
      <c r="Q33" s="5">
        <v>69.3</v>
      </c>
      <c r="R33" s="5">
        <v>69.3</v>
      </c>
      <c r="S33" s="5">
        <v>72.1</v>
      </c>
      <c r="T33" s="5">
        <v>75.7</v>
      </c>
      <c r="U33" s="5">
        <v>81.9</v>
      </c>
      <c r="V33" s="5">
        <v>82.3</v>
      </c>
      <c r="W33" s="5">
        <v>83.6</v>
      </c>
      <c r="X33" s="5">
        <v>80.6</v>
      </c>
      <c r="Y33" s="5">
        <v>78.9</v>
      </c>
      <c r="Z33" s="5">
        <v>75.2</v>
      </c>
      <c r="AA33" s="6">
        <v>68.6</v>
      </c>
      <c r="AB33" s="6">
        <v>63.4</v>
      </c>
      <c r="AC33" s="5">
        <v>59.4</v>
      </c>
      <c r="AD33" s="1">
        <v>55.5</v>
      </c>
      <c r="AE33" s="5">
        <v>50.7</v>
      </c>
      <c r="AF33" s="6">
        <v>49</v>
      </c>
      <c r="AG33" s="1">
        <v>43.9</v>
      </c>
      <c r="AH33" s="5">
        <v>40</v>
      </c>
    </row>
    <row r="34" spans="1:34" ht="15.75">
      <c r="A34" s="1" t="s">
        <v>14</v>
      </c>
      <c r="B34" s="5">
        <v>204.9</v>
      </c>
      <c r="C34" s="5">
        <v>192.6</v>
      </c>
      <c r="D34" s="5">
        <v>179.5</v>
      </c>
      <c r="E34" s="5">
        <v>166.6</v>
      </c>
      <c r="F34" s="5">
        <v>158.7</v>
      </c>
      <c r="G34" s="5">
        <v>152.4</v>
      </c>
      <c r="H34" s="5">
        <v>142.5</v>
      </c>
      <c r="I34" s="5">
        <v>142.9</v>
      </c>
      <c r="J34" s="5">
        <v>139.7</v>
      </c>
      <c r="K34" s="5">
        <v>140.4</v>
      </c>
      <c r="L34" s="5">
        <v>135.1</v>
      </c>
      <c r="M34" s="5">
        <v>131</v>
      </c>
      <c r="N34" s="5">
        <v>128.9</v>
      </c>
      <c r="O34" s="5">
        <v>127.1</v>
      </c>
      <c r="P34" s="5">
        <v>128.1</v>
      </c>
      <c r="Q34" s="5">
        <v>132.4</v>
      </c>
      <c r="R34" s="5">
        <v>135.1</v>
      </c>
      <c r="S34" s="5">
        <v>135.8</v>
      </c>
      <c r="T34" s="5">
        <v>142.7</v>
      </c>
      <c r="U34" s="5">
        <v>151.9</v>
      </c>
      <c r="V34" s="5">
        <v>152.9</v>
      </c>
      <c r="W34" s="5">
        <v>157.6</v>
      </c>
      <c r="X34" s="5">
        <v>156.2</v>
      </c>
      <c r="Y34" s="5">
        <v>149.9</v>
      </c>
      <c r="Z34" s="5">
        <v>145.8</v>
      </c>
      <c r="AA34" s="6">
        <v>134.6</v>
      </c>
      <c r="AB34" s="6">
        <v>130.1</v>
      </c>
      <c r="AC34" s="5">
        <v>127.4</v>
      </c>
      <c r="AD34" s="1">
        <v>124.3</v>
      </c>
      <c r="AE34" s="1">
        <v>120.1</v>
      </c>
      <c r="AF34" s="6">
        <v>118.8</v>
      </c>
      <c r="AG34" s="5">
        <v>114</v>
      </c>
      <c r="AH34" s="5">
        <v>107.6</v>
      </c>
    </row>
    <row r="35" spans="1:34" ht="15.7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6"/>
      <c r="AB35" s="6"/>
      <c r="AC35" s="5"/>
      <c r="AD35" s="1"/>
      <c r="AE35" s="1"/>
      <c r="AF35" s="1"/>
      <c r="AG35" s="1"/>
      <c r="AH35" s="5"/>
    </row>
    <row r="36" spans="1:34" ht="15.75">
      <c r="A36" s="3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6"/>
      <c r="AB36" s="6"/>
      <c r="AC36" s="5"/>
      <c r="AD36" s="1"/>
      <c r="AE36" s="1"/>
      <c r="AF36" s="1"/>
      <c r="AG36" s="1"/>
      <c r="AH36" s="5"/>
    </row>
    <row r="37" spans="1:34" ht="15.7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6"/>
      <c r="AB37" s="6"/>
      <c r="AC37" s="5"/>
      <c r="AD37" s="1"/>
      <c r="AE37" s="1"/>
      <c r="AF37" s="1"/>
      <c r="AG37" s="1"/>
      <c r="AH37" s="5"/>
    </row>
    <row r="38" spans="1:34" ht="15.75">
      <c r="A38" s="1" t="s">
        <v>21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6"/>
      <c r="AB38" s="6"/>
      <c r="AC38" s="5"/>
      <c r="AD38" s="1"/>
      <c r="AE38" s="1"/>
      <c r="AF38" s="1"/>
      <c r="AG38" s="1"/>
      <c r="AH38" s="5"/>
    </row>
    <row r="39" spans="1:34" ht="15.75">
      <c r="A39" s="1" t="s">
        <v>22</v>
      </c>
      <c r="B39" s="8" t="s">
        <v>50</v>
      </c>
      <c r="C39" s="8" t="s">
        <v>50</v>
      </c>
      <c r="D39" s="8" t="s">
        <v>50</v>
      </c>
      <c r="E39" s="8" t="s">
        <v>50</v>
      </c>
      <c r="F39" s="8" t="s">
        <v>50</v>
      </c>
      <c r="G39" s="8" t="s">
        <v>50</v>
      </c>
      <c r="H39" s="8" t="s">
        <v>50</v>
      </c>
      <c r="I39" s="8" t="s">
        <v>50</v>
      </c>
      <c r="J39" s="8" t="s">
        <v>50</v>
      </c>
      <c r="K39" s="8" t="s">
        <v>50</v>
      </c>
      <c r="L39" s="8" t="s">
        <v>50</v>
      </c>
      <c r="M39" s="8" t="s">
        <v>50</v>
      </c>
      <c r="N39" s="8" t="s">
        <v>50</v>
      </c>
      <c r="O39" s="8" t="s">
        <v>50</v>
      </c>
      <c r="P39" s="8" t="s">
        <v>50</v>
      </c>
      <c r="Q39" s="8" t="s">
        <v>50</v>
      </c>
      <c r="R39" s="8" t="s">
        <v>50</v>
      </c>
      <c r="S39" s="8" t="s">
        <v>50</v>
      </c>
      <c r="T39" s="8" t="s">
        <v>50</v>
      </c>
      <c r="U39" s="5">
        <v>100.8</v>
      </c>
      <c r="V39" s="5">
        <v>100.3</v>
      </c>
      <c r="W39" s="5">
        <v>104.6</v>
      </c>
      <c r="X39" s="5">
        <v>103.3</v>
      </c>
      <c r="Y39" s="5">
        <v>101.8</v>
      </c>
      <c r="Z39" s="5">
        <v>101.3</v>
      </c>
      <c r="AA39" s="5">
        <v>99.3</v>
      </c>
      <c r="AB39" s="5">
        <v>94.6</v>
      </c>
      <c r="AC39" s="5">
        <v>89.6</v>
      </c>
      <c r="AD39" s="1">
        <v>87.9</v>
      </c>
      <c r="AE39" s="1">
        <v>86.8</v>
      </c>
      <c r="AF39" s="6">
        <v>87.3</v>
      </c>
      <c r="AG39" s="5">
        <v>86.4</v>
      </c>
      <c r="AH39" s="5">
        <v>83.4</v>
      </c>
    </row>
    <row r="40" spans="1:34" ht="15.75">
      <c r="A40" s="1" t="s">
        <v>23</v>
      </c>
      <c r="B40" s="8" t="s">
        <v>50</v>
      </c>
      <c r="C40" s="8" t="s">
        <v>50</v>
      </c>
      <c r="D40" s="8" t="s">
        <v>50</v>
      </c>
      <c r="E40" s="8" t="s">
        <v>50</v>
      </c>
      <c r="F40" s="8" t="s">
        <v>50</v>
      </c>
      <c r="G40" s="8" t="s">
        <v>50</v>
      </c>
      <c r="H40" s="8" t="s">
        <v>50</v>
      </c>
      <c r="I40" s="8" t="s">
        <v>50</v>
      </c>
      <c r="J40" s="8" t="s">
        <v>50</v>
      </c>
      <c r="K40" s="8" t="s">
        <v>50</v>
      </c>
      <c r="L40" s="8" t="s">
        <v>50</v>
      </c>
      <c r="M40" s="8" t="s">
        <v>50</v>
      </c>
      <c r="N40" s="8" t="s">
        <v>50</v>
      </c>
      <c r="O40" s="8" t="s">
        <v>50</v>
      </c>
      <c r="P40" s="8" t="s">
        <v>50</v>
      </c>
      <c r="Q40" s="8" t="s">
        <v>50</v>
      </c>
      <c r="R40" s="8" t="s">
        <v>50</v>
      </c>
      <c r="S40" s="8" t="s">
        <v>50</v>
      </c>
      <c r="T40" s="8" t="s">
        <v>50</v>
      </c>
      <c r="U40" s="5">
        <v>39.9</v>
      </c>
      <c r="V40" s="5">
        <v>42.5</v>
      </c>
      <c r="W40" s="5">
        <v>43.4</v>
      </c>
      <c r="X40" s="5">
        <v>41.7</v>
      </c>
      <c r="Y40" s="5">
        <v>40.7</v>
      </c>
      <c r="Z40" s="5">
        <v>40.4</v>
      </c>
      <c r="AA40" s="5">
        <v>39.3</v>
      </c>
      <c r="AB40" s="5">
        <v>37.6</v>
      </c>
      <c r="AC40" s="5">
        <v>36</v>
      </c>
      <c r="AD40" s="1">
        <v>35.3</v>
      </c>
      <c r="AE40" s="5">
        <v>34.1</v>
      </c>
      <c r="AF40" s="6">
        <v>32.6</v>
      </c>
      <c r="AG40" s="5">
        <v>30.3</v>
      </c>
      <c r="AH40" s="5">
        <v>28.5</v>
      </c>
    </row>
    <row r="41" spans="1:34" ht="15.75">
      <c r="A41" s="1" t="s">
        <v>24</v>
      </c>
      <c r="B41" s="8" t="s">
        <v>50</v>
      </c>
      <c r="C41" s="8" t="s">
        <v>50</v>
      </c>
      <c r="D41" s="8" t="s">
        <v>50</v>
      </c>
      <c r="E41" s="8" t="s">
        <v>50</v>
      </c>
      <c r="F41" s="8" t="s">
        <v>50</v>
      </c>
      <c r="G41" s="8" t="s">
        <v>50</v>
      </c>
      <c r="H41" s="8" t="s">
        <v>50</v>
      </c>
      <c r="I41" s="8" t="s">
        <v>50</v>
      </c>
      <c r="J41" s="8" t="s">
        <v>50</v>
      </c>
      <c r="K41" s="8" t="s">
        <v>50</v>
      </c>
      <c r="L41" s="8" t="s">
        <v>50</v>
      </c>
      <c r="M41" s="8" t="s">
        <v>50</v>
      </c>
      <c r="N41" s="8" t="s">
        <v>50</v>
      </c>
      <c r="O41" s="8" t="s">
        <v>50</v>
      </c>
      <c r="P41" s="8" t="s">
        <v>50</v>
      </c>
      <c r="Q41" s="8" t="s">
        <v>50</v>
      </c>
      <c r="R41" s="8" t="s">
        <v>50</v>
      </c>
      <c r="S41" s="8" t="s">
        <v>50</v>
      </c>
      <c r="T41" s="8" t="s">
        <v>50</v>
      </c>
      <c r="U41" s="5">
        <v>111.9</v>
      </c>
      <c r="V41" s="5">
        <v>116.2</v>
      </c>
      <c r="W41" s="5">
        <v>118.2</v>
      </c>
      <c r="X41" s="5">
        <v>114.7</v>
      </c>
      <c r="Y41" s="5">
        <v>110.5</v>
      </c>
      <c r="Z41" s="5">
        <v>105.7</v>
      </c>
      <c r="AA41" s="6">
        <v>97.2</v>
      </c>
      <c r="AB41" s="6">
        <v>91.9</v>
      </c>
      <c r="AC41" s="6">
        <v>88.3</v>
      </c>
      <c r="AD41" s="1">
        <v>85.7</v>
      </c>
      <c r="AE41" s="5">
        <v>81</v>
      </c>
      <c r="AF41" s="6">
        <v>79.2</v>
      </c>
      <c r="AG41" s="5">
        <v>73.5</v>
      </c>
      <c r="AH41" s="5">
        <v>68.3</v>
      </c>
    </row>
    <row r="42" spans="1:34" ht="15.7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6"/>
      <c r="AB42" s="6"/>
      <c r="AC42" s="5"/>
      <c r="AD42" s="1"/>
      <c r="AE42" s="1"/>
      <c r="AF42" s="1"/>
      <c r="AG42" s="5"/>
      <c r="AH42" s="5"/>
    </row>
    <row r="43" spans="1:34" ht="15.75">
      <c r="A43" s="1" t="s">
        <v>10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6"/>
      <c r="AB43" s="6"/>
      <c r="AC43" s="5"/>
      <c r="AD43" s="1"/>
      <c r="AE43" s="1"/>
      <c r="AF43" s="1"/>
      <c r="AG43" s="5"/>
      <c r="AH43" s="5"/>
    </row>
    <row r="44" spans="1:34" ht="15.75">
      <c r="A44" s="1" t="s">
        <v>22</v>
      </c>
      <c r="B44" s="8" t="s">
        <v>50</v>
      </c>
      <c r="C44" s="8" t="s">
        <v>50</v>
      </c>
      <c r="D44" s="8" t="s">
        <v>50</v>
      </c>
      <c r="E44" s="8" t="s">
        <v>50</v>
      </c>
      <c r="F44" s="8" t="s">
        <v>50</v>
      </c>
      <c r="G44" s="8" t="s">
        <v>50</v>
      </c>
      <c r="H44" s="8" t="s">
        <v>50</v>
      </c>
      <c r="I44" s="8" t="s">
        <v>50</v>
      </c>
      <c r="J44" s="8" t="s">
        <v>50</v>
      </c>
      <c r="K44" s="8" t="s">
        <v>50</v>
      </c>
      <c r="L44" s="8" t="s">
        <v>50</v>
      </c>
      <c r="M44" s="8" t="s">
        <v>50</v>
      </c>
      <c r="N44" s="8" t="s">
        <v>50</v>
      </c>
      <c r="O44" s="8" t="s">
        <v>50</v>
      </c>
      <c r="P44" s="8" t="s">
        <v>50</v>
      </c>
      <c r="Q44" s="8" t="s">
        <v>50</v>
      </c>
      <c r="R44" s="8" t="s">
        <v>50</v>
      </c>
      <c r="S44" s="8" t="s">
        <v>50</v>
      </c>
      <c r="T44" s="8" t="s">
        <v>50</v>
      </c>
      <c r="U44" s="8" t="s">
        <v>50</v>
      </c>
      <c r="V44" s="5">
        <v>65.9</v>
      </c>
      <c r="W44" s="5">
        <v>69.3</v>
      </c>
      <c r="X44" s="5">
        <v>68.9</v>
      </c>
      <c r="Y44" s="5">
        <v>68.4</v>
      </c>
      <c r="Z44" s="5">
        <v>69.6</v>
      </c>
      <c r="AA44" s="5">
        <v>67.9</v>
      </c>
      <c r="AB44" s="5">
        <v>64.1</v>
      </c>
      <c r="AC44" s="5">
        <v>61</v>
      </c>
      <c r="AD44" s="5">
        <v>58.4</v>
      </c>
      <c r="AE44" s="5">
        <v>56.9</v>
      </c>
      <c r="AF44" s="5">
        <v>55.5</v>
      </c>
      <c r="AG44" s="5">
        <v>52.8</v>
      </c>
      <c r="AH44" s="5">
        <v>50.7</v>
      </c>
    </row>
    <row r="45" spans="1:34" ht="15.75">
      <c r="A45" s="1" t="s">
        <v>23</v>
      </c>
      <c r="B45" s="8" t="s">
        <v>50</v>
      </c>
      <c r="C45" s="8" t="s">
        <v>50</v>
      </c>
      <c r="D45" s="8" t="s">
        <v>50</v>
      </c>
      <c r="E45" s="8" t="s">
        <v>50</v>
      </c>
      <c r="F45" s="8" t="s">
        <v>50</v>
      </c>
      <c r="G45" s="8" t="s">
        <v>50</v>
      </c>
      <c r="H45" s="8" t="s">
        <v>50</v>
      </c>
      <c r="I45" s="8" t="s">
        <v>50</v>
      </c>
      <c r="J45" s="8" t="s">
        <v>50</v>
      </c>
      <c r="K45" s="8" t="s">
        <v>50</v>
      </c>
      <c r="L45" s="8" t="s">
        <v>50</v>
      </c>
      <c r="M45" s="8" t="s">
        <v>50</v>
      </c>
      <c r="N45" s="8" t="s">
        <v>50</v>
      </c>
      <c r="O45" s="8" t="s">
        <v>50</v>
      </c>
      <c r="P45" s="8" t="s">
        <v>50</v>
      </c>
      <c r="Q45" s="8" t="s">
        <v>50</v>
      </c>
      <c r="R45" s="8" t="s">
        <v>50</v>
      </c>
      <c r="S45" s="8" t="s">
        <v>50</v>
      </c>
      <c r="T45" s="8" t="s">
        <v>50</v>
      </c>
      <c r="U45" s="8" t="s">
        <v>50</v>
      </c>
      <c r="V45" s="5">
        <v>23.2</v>
      </c>
      <c r="W45" s="5">
        <v>23.7</v>
      </c>
      <c r="X45" s="5">
        <v>22.7</v>
      </c>
      <c r="Y45" s="5">
        <v>22.7</v>
      </c>
      <c r="Z45" s="5">
        <v>22.8</v>
      </c>
      <c r="AA45" s="5">
        <v>22</v>
      </c>
      <c r="AB45" s="5">
        <v>20.6</v>
      </c>
      <c r="AC45" s="5">
        <v>19.4</v>
      </c>
      <c r="AD45" s="5">
        <v>18.4</v>
      </c>
      <c r="AE45" s="5">
        <v>17.1</v>
      </c>
      <c r="AF45" s="5">
        <v>15.8</v>
      </c>
      <c r="AG45" s="5">
        <v>14</v>
      </c>
      <c r="AH45" s="5">
        <v>13.1</v>
      </c>
    </row>
    <row r="46" spans="1:34" ht="15.75">
      <c r="A46" s="1" t="s">
        <v>24</v>
      </c>
      <c r="B46" s="8" t="s">
        <v>50</v>
      </c>
      <c r="C46" s="8" t="s">
        <v>50</v>
      </c>
      <c r="D46" s="8" t="s">
        <v>50</v>
      </c>
      <c r="E46" s="8" t="s">
        <v>50</v>
      </c>
      <c r="F46" s="8" t="s">
        <v>50</v>
      </c>
      <c r="G46" s="8" t="s">
        <v>50</v>
      </c>
      <c r="H46" s="8" t="s">
        <v>50</v>
      </c>
      <c r="I46" s="8" t="s">
        <v>50</v>
      </c>
      <c r="J46" s="8" t="s">
        <v>50</v>
      </c>
      <c r="K46" s="8" t="s">
        <v>50</v>
      </c>
      <c r="L46" s="8" t="s">
        <v>50</v>
      </c>
      <c r="M46" s="8" t="s">
        <v>50</v>
      </c>
      <c r="N46" s="8" t="s">
        <v>50</v>
      </c>
      <c r="O46" s="8" t="s">
        <v>50</v>
      </c>
      <c r="P46" s="8" t="s">
        <v>50</v>
      </c>
      <c r="Q46" s="8" t="s">
        <v>50</v>
      </c>
      <c r="R46" s="8" t="s">
        <v>50</v>
      </c>
      <c r="S46" s="8" t="s">
        <v>50</v>
      </c>
      <c r="T46" s="8" t="s">
        <v>50</v>
      </c>
      <c r="U46" s="8" t="s">
        <v>50</v>
      </c>
      <c r="V46" s="5">
        <v>84.9</v>
      </c>
      <c r="W46" s="5">
        <v>86.2</v>
      </c>
      <c r="X46" s="5">
        <v>83</v>
      </c>
      <c r="Y46" s="5">
        <v>81.3</v>
      </c>
      <c r="Z46" s="5">
        <v>77.2</v>
      </c>
      <c r="AA46" s="5">
        <v>70.6</v>
      </c>
      <c r="AB46" s="5">
        <v>65</v>
      </c>
      <c r="AC46" s="5">
        <v>60.9</v>
      </c>
      <c r="AD46" s="5">
        <v>57</v>
      </c>
      <c r="AE46" s="5">
        <v>52</v>
      </c>
      <c r="AF46" s="5">
        <v>50.1</v>
      </c>
      <c r="AG46" s="5">
        <v>44.9</v>
      </c>
      <c r="AH46" s="5">
        <v>41</v>
      </c>
    </row>
    <row r="47" spans="1:34" ht="15.7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5.75">
      <c r="A48" s="1" t="s">
        <v>11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5.75">
      <c r="A49" s="1" t="s">
        <v>22</v>
      </c>
      <c r="B49" s="8" t="s">
        <v>50</v>
      </c>
      <c r="C49" s="8" t="s">
        <v>50</v>
      </c>
      <c r="D49" s="8" t="s">
        <v>50</v>
      </c>
      <c r="E49" s="8" t="s">
        <v>50</v>
      </c>
      <c r="F49" s="8" t="s">
        <v>50</v>
      </c>
      <c r="G49" s="8" t="s">
        <v>50</v>
      </c>
      <c r="H49" s="8" t="s">
        <v>50</v>
      </c>
      <c r="I49" s="8" t="s">
        <v>50</v>
      </c>
      <c r="J49" s="8" t="s">
        <v>50</v>
      </c>
      <c r="K49" s="8" t="s">
        <v>50</v>
      </c>
      <c r="L49" s="8" t="s">
        <v>50</v>
      </c>
      <c r="M49" s="8" t="s">
        <v>50</v>
      </c>
      <c r="N49" s="8" t="s">
        <v>50</v>
      </c>
      <c r="O49" s="8" t="s">
        <v>50</v>
      </c>
      <c r="P49" s="8" t="s">
        <v>50</v>
      </c>
      <c r="Q49" s="8" t="s">
        <v>50</v>
      </c>
      <c r="R49" s="8" t="s">
        <v>50</v>
      </c>
      <c r="S49" s="8" t="s">
        <v>50</v>
      </c>
      <c r="T49" s="8" t="s">
        <v>50</v>
      </c>
      <c r="U49" s="8" t="s">
        <v>50</v>
      </c>
      <c r="V49" s="5">
        <v>147.7</v>
      </c>
      <c r="W49" s="5">
        <v>155.1</v>
      </c>
      <c r="X49" s="5">
        <v>153.9</v>
      </c>
      <c r="Y49" s="5">
        <v>151.5</v>
      </c>
      <c r="Z49" s="5">
        <v>148.3</v>
      </c>
      <c r="AA49" s="5">
        <v>146.7</v>
      </c>
      <c r="AB49" s="5">
        <v>140.5</v>
      </c>
      <c r="AC49" s="5">
        <v>132.9</v>
      </c>
      <c r="AD49" s="5">
        <v>131.7</v>
      </c>
      <c r="AE49" s="5">
        <v>129.8</v>
      </c>
      <c r="AF49" s="5">
        <v>132.6</v>
      </c>
      <c r="AG49" s="5">
        <v>135.5</v>
      </c>
      <c r="AH49" s="5">
        <v>133</v>
      </c>
    </row>
    <row r="50" spans="1:34" ht="15.75">
      <c r="A50" s="1" t="s">
        <v>23</v>
      </c>
      <c r="B50" s="8" t="s">
        <v>50</v>
      </c>
      <c r="C50" s="8" t="s">
        <v>50</v>
      </c>
      <c r="D50" s="8" t="s">
        <v>50</v>
      </c>
      <c r="E50" s="8" t="s">
        <v>50</v>
      </c>
      <c r="F50" s="8" t="s">
        <v>50</v>
      </c>
      <c r="G50" s="8" t="s">
        <v>50</v>
      </c>
      <c r="H50" s="8" t="s">
        <v>50</v>
      </c>
      <c r="I50" s="8" t="s">
        <v>50</v>
      </c>
      <c r="J50" s="8" t="s">
        <v>50</v>
      </c>
      <c r="K50" s="8" t="s">
        <v>50</v>
      </c>
      <c r="L50" s="8" t="s">
        <v>50</v>
      </c>
      <c r="M50" s="8" t="s">
        <v>50</v>
      </c>
      <c r="N50" s="8" t="s">
        <v>50</v>
      </c>
      <c r="O50" s="8" t="s">
        <v>50</v>
      </c>
      <c r="P50" s="8" t="s">
        <v>50</v>
      </c>
      <c r="Q50" s="8" t="s">
        <v>50</v>
      </c>
      <c r="R50" s="8" t="s">
        <v>50</v>
      </c>
      <c r="S50" s="8" t="s">
        <v>50</v>
      </c>
      <c r="T50" s="8" t="s">
        <v>50</v>
      </c>
      <c r="U50" s="8" t="s">
        <v>50</v>
      </c>
      <c r="V50" s="5">
        <v>66.6</v>
      </c>
      <c r="W50" s="5">
        <v>70.6</v>
      </c>
      <c r="X50" s="5">
        <v>69.7</v>
      </c>
      <c r="Y50" s="5">
        <v>67.5</v>
      </c>
      <c r="Z50" s="5">
        <v>67.3</v>
      </c>
      <c r="AA50" s="5">
        <v>65.9</v>
      </c>
      <c r="AB50" s="5">
        <v>63.8</v>
      </c>
      <c r="AC50" s="5">
        <v>61.9</v>
      </c>
      <c r="AD50" s="5">
        <v>60.8</v>
      </c>
      <c r="AE50" s="5">
        <v>59.3</v>
      </c>
      <c r="AF50" s="5">
        <v>57.5</v>
      </c>
      <c r="AG50" s="5">
        <v>54.8</v>
      </c>
      <c r="AH50" s="5">
        <v>51.9</v>
      </c>
    </row>
    <row r="51" spans="1:34" ht="15.75">
      <c r="A51" s="1" t="s">
        <v>24</v>
      </c>
      <c r="B51" s="8" t="s">
        <v>50</v>
      </c>
      <c r="C51" s="8" t="s">
        <v>50</v>
      </c>
      <c r="D51" s="8" t="s">
        <v>50</v>
      </c>
      <c r="E51" s="8" t="s">
        <v>50</v>
      </c>
      <c r="F51" s="8" t="s">
        <v>50</v>
      </c>
      <c r="G51" s="8" t="s">
        <v>50</v>
      </c>
      <c r="H51" s="8" t="s">
        <v>50</v>
      </c>
      <c r="I51" s="8" t="s">
        <v>50</v>
      </c>
      <c r="J51" s="8" t="s">
        <v>50</v>
      </c>
      <c r="K51" s="8" t="s">
        <v>50</v>
      </c>
      <c r="L51" s="8" t="s">
        <v>50</v>
      </c>
      <c r="M51" s="8" t="s">
        <v>50</v>
      </c>
      <c r="N51" s="8" t="s">
        <v>50</v>
      </c>
      <c r="O51" s="8" t="s">
        <v>50</v>
      </c>
      <c r="P51" s="8" t="s">
        <v>50</v>
      </c>
      <c r="Q51" s="8" t="s">
        <v>50</v>
      </c>
      <c r="R51" s="8" t="s">
        <v>50</v>
      </c>
      <c r="S51" s="8" t="s">
        <v>50</v>
      </c>
      <c r="T51" s="8" t="s">
        <v>50</v>
      </c>
      <c r="U51" s="8" t="s">
        <v>50</v>
      </c>
      <c r="V51" s="5">
        <v>157.5</v>
      </c>
      <c r="W51" s="5">
        <v>162</v>
      </c>
      <c r="X51" s="5">
        <v>160.8</v>
      </c>
      <c r="Y51" s="5">
        <v>154.2</v>
      </c>
      <c r="Z51" s="5">
        <v>149.8</v>
      </c>
      <c r="AA51" s="5">
        <v>138.5</v>
      </c>
      <c r="AB51" s="5">
        <v>133.4</v>
      </c>
      <c r="AC51" s="5">
        <v>130.4</v>
      </c>
      <c r="AD51" s="5">
        <v>127.4</v>
      </c>
      <c r="AE51" s="5">
        <v>123.1</v>
      </c>
      <c r="AF51" s="5">
        <v>121.9</v>
      </c>
      <c r="AG51" s="5">
        <v>116.7</v>
      </c>
      <c r="AH51" s="5">
        <v>110.3</v>
      </c>
    </row>
    <row r="52" spans="1:34" ht="15.75">
      <c r="A52" s="2" t="s">
        <v>0</v>
      </c>
      <c r="B52" s="2" t="s">
        <v>0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2" t="s">
        <v>0</v>
      </c>
      <c r="AC52" s="7" t="s">
        <v>0</v>
      </c>
      <c r="AD52" s="2" t="s">
        <v>0</v>
      </c>
      <c r="AE52" s="2" t="s">
        <v>0</v>
      </c>
      <c r="AF52" s="2" t="s">
        <v>0</v>
      </c>
      <c r="AG52" s="2" t="s">
        <v>0</v>
      </c>
      <c r="AH52" s="2" t="s">
        <v>0</v>
      </c>
    </row>
    <row r="53" spans="1:3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31.5">
      <c r="A54" s="64" t="s">
        <v>25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31.5">
      <c r="A55" s="64" t="s">
        <v>26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</sheetData>
  <hyperlinks>
    <hyperlink ref="A3" location="Notes!A1" display="See notes"/>
  </hyperlink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Teenagers-Births &amp; Birth Rates by Age, Race, and Hispanic Origin</dc:title>
  <dc:subject>Vital</dc:subject>
  <dc:creator>U.S. Census Bureau</dc:creator>
  <cp:keywords/>
  <dc:description/>
  <cp:lastModifiedBy>selln001</cp:lastModifiedBy>
  <cp:lastPrinted>2007-04-09T14:14:52Z</cp:lastPrinted>
  <dcterms:created xsi:type="dcterms:W3CDTF">2006-03-21T21:40:27Z</dcterms:created>
  <dcterms:modified xsi:type="dcterms:W3CDTF">2007-11-05T12:12:15Z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