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735" activeTab="0"/>
  </bookViews>
  <sheets>
    <sheet name="Data" sheetId="1" r:id="rId1"/>
    <sheet name="Notes" sheetId="2" r:id="rId2"/>
  </sheets>
  <definedNames>
    <definedName name="_Regression_Int" localSheetId="0" hidden="1">0</definedName>
    <definedName name="DATABASE">'Data'!#REF!</definedName>
    <definedName name="Database_MI">'Data'!#REF!</definedName>
    <definedName name="INTERNET">'Notes'!$A$24</definedName>
    <definedName name="_xlnm.Print_Area" localSheetId="0">'Data'!$B$1:$AI$63</definedName>
    <definedName name="Print_Area_MI">'Data'!$B$1:$T$49</definedName>
    <definedName name="SOURCE">'Data'!$A$42:$A$45</definedName>
    <definedName name="TERMS">'Data'!#REF!</definedName>
    <definedName name="TITLE">'Data'!$A$1</definedName>
  </definedNames>
  <calcPr fullCalcOnLoad="1"/>
</workbook>
</file>

<file path=xl/sharedStrings.xml><?xml version="1.0" encoding="utf-8"?>
<sst xmlns="http://schemas.openxmlformats.org/spreadsheetml/2006/main" count="264" uniqueCount="75">
  <si>
    <t>Covers only businesses with paid employees.</t>
  </si>
  <si>
    <t>$del</t>
  </si>
  <si>
    <t>$del      Kind of business</t>
  </si>
  <si>
    <t>Percent</t>
  </si>
  <si>
    <t>Kind of business</t>
  </si>
  <si>
    <t>E-commerce</t>
  </si>
  <si>
    <t>distribution</t>
  </si>
  <si>
    <t>as percent</t>
  </si>
  <si>
    <t>of</t>
  </si>
  <si>
    <t>Total</t>
  </si>
  <si>
    <t>of total</t>
  </si>
  <si>
    <t xml:space="preserve"> sales</t>
  </si>
  <si>
    <t>sales</t>
  </si>
  <si>
    <t xml:space="preserve">    Total merchant wholesale trade</t>
  </si>
  <si>
    <t>Durable goods</t>
  </si>
  <si>
    <t xml:space="preserve">  Motor vehicles, parts and supplies</t>
  </si>
  <si>
    <t xml:space="preserve">  Furniture and home furnishings</t>
  </si>
  <si>
    <t xml:space="preserve">  Professional &amp; commercial equipment &amp; supplies</t>
  </si>
  <si>
    <t>(S)</t>
  </si>
  <si>
    <t xml:space="preserve">  Electrical goods</t>
  </si>
  <si>
    <t xml:space="preserve">  Machinery, equipment and supplies</t>
  </si>
  <si>
    <t xml:space="preserve">  Miscellaneous durable goods</t>
  </si>
  <si>
    <t xml:space="preserve">  Drugs and druggists' sundries</t>
  </si>
  <si>
    <t xml:space="preserve">  Apparel, piece goods and notions</t>
  </si>
  <si>
    <t xml:space="preserve">  Groceries and related products</t>
  </si>
  <si>
    <t xml:space="preserve">  Farm product raw materials</t>
  </si>
  <si>
    <t>(D)</t>
  </si>
  <si>
    <t>&lt;nr&gt;&lt;endtab&gt;</t>
  </si>
  <si>
    <t>Source: U.S. Census Bureau,</t>
  </si>
  <si>
    <t>[tbf]Source: U.S. Census Bureau,</t>
  </si>
  <si>
    <t>&lt;http://www.census.gov/eos/www/ebusiness614.htm&gt;.</t>
  </si>
  <si>
    <t>\&lt;http://www.census.gov/eos/www/ebusiness614.htm\&gt;.</t>
  </si>
  <si>
    <t>http://www.census.gov/eos/www/ebusiness614.htm</t>
  </si>
  <si>
    <t>[Revenue are in millions of dollars (2,379,824 represents $2,379,824,000,000).</t>
  </si>
  <si>
    <t>&lt;Tr&gt;Total  E-commerce</t>
  </si>
  <si>
    <t xml:space="preserve">  Hardware, and plumbing and heating &lt;ql&gt;</t>
  </si>
  <si>
    <t>E-commerce as percent of total sales</t>
  </si>
  <si>
    <t>Percent distribution of E-commerce sales</t>
  </si>
  <si>
    <t xml:space="preserve">  Lumber and other construction materials</t>
  </si>
  <si>
    <t xml:space="preserve">  Professional and commercial equipment and supplies</t>
  </si>
  <si>
    <t xml:space="preserve">  Hardware, and plumbing and heating equipment and supplies</t>
  </si>
  <si>
    <t xml:space="preserve">  Paper and paper products</t>
  </si>
  <si>
    <t xml:space="preserve">  Chemical and allied products</t>
  </si>
  <si>
    <t xml:space="preserve">  Petroleum and petroleum products</t>
  </si>
  <si>
    <t xml:space="preserve">  Beer, wine, and distilled alcoholic beverages</t>
  </si>
  <si>
    <t xml:space="preserve">  Miscellaneous nondurable goods</t>
  </si>
  <si>
    <t>Nondurable goods</t>
  </si>
  <si>
    <t>Based on the Annual Trade Survey, See Appendix III]</t>
  </si>
  <si>
    <t>Excludes manufacturers' sales branches and offices.</t>
  </si>
  <si>
    <t>SYMBOLS</t>
  </si>
  <si>
    <t>D Data withheld to avoid disclosing data of individual companies.</t>
  </si>
  <si>
    <t>S Figure does not meet publication standards.</t>
  </si>
  <si>
    <t>&lt;lp;2q&gt;&lt;chgrow;bold&gt;Nondurable goods</t>
  </si>
  <si>
    <t>&lt;lp;2q&gt;&lt;chgrow;bold&gt;Durable goods</t>
  </si>
  <si>
    <t>&lt;nr&gt;\n\n\nequipment and supplies</t>
  </si>
  <si>
    <t>(million dollars)</t>
  </si>
  <si>
    <t xml:space="preserve">    Computer, peripheral equipment, and software</t>
  </si>
  <si>
    <r>
      <t>2002</t>
    </r>
    <r>
      <rPr>
        <sz val="12"/>
        <rFont val="Courier New"/>
        <family val="3"/>
      </rPr>
      <t xml:space="preserve"> NAICS code \1</t>
    </r>
  </si>
  <si>
    <t>\1 North American Industry Classification System, 2002; see text, Section 15.</t>
  </si>
  <si>
    <t>"E-Stats, 2005 E-commerce Multi-sector Report";</t>
  </si>
  <si>
    <t>published 25 May 2007;</t>
  </si>
  <si>
    <r>
      <t>Table 1011.</t>
    </r>
    <r>
      <rPr>
        <b/>
        <sz val="12"/>
        <rFont val="Courier New"/>
        <family val="3"/>
      </rPr>
      <t xml:space="preserve"> Merchant Wholesale Trade Sales--Total and E-Commerce:2005</t>
    </r>
  </si>
  <si>
    <t>&lt;Tr;;0&gt;&lt;med&gt;Table 1011. &lt;bold&gt;Merchant Wholesale Trade Sales--Total and E-Commerce: 2005&lt;l&gt;&lt;lp;6q&gt;&lt;sz;6q&gt;&lt;ff;0&gt;&lt;tq;1&gt;&lt;med&gt;</t>
  </si>
  <si>
    <t>FOOTNOTE</t>
  </si>
  <si>
    <t xml:space="preserve">    &lt;chgrow;bold&gt;Merchant wholesalers, total</t>
  </si>
  <si>
    <t xml:space="preserve">  Grocery and related products</t>
  </si>
  <si>
    <t>&lt;nr&gt;\[&lt;bold&gt;3,585,038 represents $3,585,038,000,000&lt;med&gt;.</t>
  </si>
  <si>
    <t xml:space="preserve">  Motor vehicles and motor vehicle parts and supplies</t>
  </si>
  <si>
    <t xml:space="preserve">  Metal and mineral (except petroleum)</t>
  </si>
  <si>
    <t>Back to data</t>
  </si>
  <si>
    <t>HEADNOTE</t>
  </si>
  <si>
    <t>For more information:</t>
  </si>
  <si>
    <t>See notes</t>
  </si>
  <si>
    <r>
      <t>Table 1011.</t>
    </r>
    <r>
      <rPr>
        <b/>
        <sz val="12"/>
        <rFont val="Courier New"/>
        <family val="3"/>
      </rPr>
      <t xml:space="preserve"> Merchant Wholesale Trade Sales--Total and E-Commerce:1998 to 2005</t>
    </r>
  </si>
  <si>
    <t xml:space="preserve">Value of sales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</si>
</sst>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_)"/>
    <numFmt numFmtId="173" formatCode="#,##0.0_);\(#,##0.0\)"/>
    <numFmt numFmtId="174" formatCode="#,##0.0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8">
    <font>
      <sz val="10"/>
      <name val="Courier"/>
      <family val="0"/>
    </font>
    <font>
      <sz val="10"/>
      <name val="Arial"/>
      <family val="0"/>
    </font>
    <font>
      <u val="single"/>
      <sz val="10"/>
      <color indexed="12"/>
      <name val="Courier"/>
      <family val="0"/>
    </font>
    <font>
      <u val="single"/>
      <sz val="12"/>
      <color indexed="12"/>
      <name val="Courier New"/>
      <family val="3"/>
    </font>
    <font>
      <sz val="12"/>
      <name val="Courier New"/>
      <family val="3"/>
    </font>
    <font>
      <b/>
      <sz val="12"/>
      <name val="Courier New"/>
      <family val="3"/>
    </font>
    <font>
      <u val="single"/>
      <sz val="7.5"/>
      <color indexed="36"/>
      <name val="Courier"/>
      <family val="0"/>
    </font>
    <font>
      <u val="single"/>
      <sz val="12"/>
      <color indexed="39"/>
      <name val="Courier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2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172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4" fillId="0" borderId="2" xfId="0" applyFont="1" applyBorder="1" applyAlignment="1" applyProtection="1">
      <alignment horizontal="fill"/>
      <protection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 applyProtection="1">
      <alignment horizontal="fill"/>
      <protection/>
    </xf>
    <xf numFmtId="172" fontId="4" fillId="0" borderId="0" xfId="0" applyNumberFormat="1" applyFont="1" applyBorder="1" applyAlignment="1" applyProtection="1">
      <alignment horizontal="fill"/>
      <protection/>
    </xf>
    <xf numFmtId="0" fontId="4" fillId="0" borderId="5" xfId="0" applyFont="1" applyBorder="1" applyAlignment="1" applyProtection="1">
      <alignment horizontal="fill"/>
      <protection/>
    </xf>
    <xf numFmtId="0" fontId="4" fillId="0" borderId="1" xfId="0" applyFont="1" applyBorder="1" applyAlignment="1" applyProtection="1">
      <alignment horizontal="fill"/>
      <protection/>
    </xf>
    <xf numFmtId="0" fontId="4" fillId="0" borderId="0" xfId="0" applyFont="1" applyAlignment="1" applyProtection="1">
      <alignment horizontal="right"/>
      <protection/>
    </xf>
    <xf numFmtId="172" fontId="4" fillId="0" borderId="0" xfId="0" applyNumberFormat="1" applyFont="1" applyAlignment="1" applyProtection="1">
      <alignment horizontal="right"/>
      <protection/>
    </xf>
    <xf numFmtId="0" fontId="4" fillId="0" borderId="4" xfId="0" applyFont="1" applyBorder="1" applyAlignment="1" applyProtection="1">
      <alignment horizontal="right"/>
      <protection/>
    </xf>
    <xf numFmtId="0" fontId="4" fillId="0" borderId="6" xfId="0" applyFont="1" applyBorder="1" applyAlignment="1" applyProtection="1">
      <alignment horizontal="fill"/>
      <protection/>
    </xf>
    <xf numFmtId="172" fontId="4" fillId="0" borderId="1" xfId="0" applyNumberFormat="1" applyFont="1" applyBorder="1" applyAlignment="1" applyProtection="1">
      <alignment horizontal="fill"/>
      <protection/>
    </xf>
    <xf numFmtId="174" fontId="4" fillId="0" borderId="0" xfId="0" applyNumberFormat="1" applyFont="1" applyAlignment="1">
      <alignment/>
    </xf>
    <xf numFmtId="37" fontId="4" fillId="0" borderId="4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37" fontId="4" fillId="0" borderId="0" xfId="0" applyNumberFormat="1" applyFont="1" applyAlignment="1" applyProtection="1">
      <alignment horizontal="right"/>
      <protection/>
    </xf>
    <xf numFmtId="3" fontId="4" fillId="0" borderId="0" xfId="0" applyNumberFormat="1" applyFont="1" applyAlignment="1">
      <alignment horizontal="right"/>
    </xf>
    <xf numFmtId="174" fontId="4" fillId="0" borderId="0" xfId="0" applyNumberFormat="1" applyFont="1" applyAlignment="1">
      <alignment horizontal="right"/>
    </xf>
    <xf numFmtId="173" fontId="4" fillId="0" borderId="0" xfId="0" applyNumberFormat="1" applyFont="1" applyAlignment="1" applyProtection="1">
      <alignment/>
      <protection/>
    </xf>
    <xf numFmtId="37" fontId="5" fillId="0" borderId="4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72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74" fontId="5" fillId="0" borderId="0" xfId="0" applyNumberFormat="1" applyFont="1" applyAlignment="1">
      <alignment/>
    </xf>
    <xf numFmtId="0" fontId="4" fillId="0" borderId="7" xfId="0" applyFont="1" applyBorder="1" applyAlignment="1" applyProtection="1">
      <alignment horizontal="left"/>
      <protection/>
    </xf>
    <xf numFmtId="0" fontId="4" fillId="0" borderId="8" xfId="0" applyFont="1" applyBorder="1" applyAlignment="1" applyProtection="1">
      <alignment horizontal="fill"/>
      <protection/>
    </xf>
    <xf numFmtId="172" fontId="4" fillId="0" borderId="8" xfId="0" applyNumberFormat="1" applyFont="1" applyBorder="1" applyAlignment="1" applyProtection="1">
      <alignment horizontal="fill"/>
      <protection/>
    </xf>
    <xf numFmtId="172" fontId="4" fillId="0" borderId="0" xfId="0" applyNumberFormat="1" applyFont="1" applyBorder="1" applyAlignment="1" applyProtection="1">
      <alignment/>
      <protection/>
    </xf>
    <xf numFmtId="172" fontId="4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3" fontId="4" fillId="0" borderId="0" xfId="0" applyNumberFormat="1" applyFont="1" applyBorder="1" applyAlignment="1">
      <alignment horizontal="right"/>
    </xf>
    <xf numFmtId="0" fontId="4" fillId="0" borderId="5" xfId="0" applyFont="1" applyBorder="1" applyAlignment="1">
      <alignment/>
    </xf>
    <xf numFmtId="0" fontId="5" fillId="0" borderId="3" xfId="0" applyFont="1" applyBorder="1" applyAlignment="1" applyProtection="1">
      <alignment horizontal="left"/>
      <protection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 applyProtection="1">
      <alignment horizontal="left"/>
      <protection/>
    </xf>
    <xf numFmtId="3" fontId="4" fillId="0" borderId="0" xfId="0" applyNumberFormat="1" applyFont="1" applyAlignment="1" quotePrefix="1">
      <alignment horizontal="right"/>
    </xf>
    <xf numFmtId="164" fontId="4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/>
      <protection/>
    </xf>
    <xf numFmtId="164" fontId="4" fillId="0" borderId="5" xfId="0" applyNumberFormat="1" applyFont="1" applyBorder="1" applyAlignment="1" applyProtection="1">
      <alignment horizontal="right"/>
      <protection/>
    </xf>
    <xf numFmtId="164" fontId="4" fillId="0" borderId="1" xfId="0" applyNumberFormat="1" applyFont="1" applyBorder="1" applyAlignment="1" applyProtection="1">
      <alignment horizontal="right"/>
      <protection/>
    </xf>
    <xf numFmtId="0" fontId="4" fillId="0" borderId="1" xfId="0" applyFont="1" applyBorder="1" applyAlignment="1" applyProtection="1">
      <alignment horizontal="right"/>
      <protection/>
    </xf>
    <xf numFmtId="172" fontId="4" fillId="0" borderId="1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0" fontId="5" fillId="0" borderId="9" xfId="0" applyFont="1" applyBorder="1" applyAlignment="1" applyProtection="1">
      <alignment horizontal="left"/>
      <protection/>
    </xf>
    <xf numFmtId="0" fontId="5" fillId="0" borderId="3" xfId="0" applyFont="1" applyBorder="1" applyAlignment="1">
      <alignment/>
    </xf>
    <xf numFmtId="3" fontId="5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175" fontId="5" fillId="0" borderId="8" xfId="0" applyNumberFormat="1" applyFont="1" applyBorder="1" applyAlignment="1">
      <alignment horizontal="right" vertical="center"/>
    </xf>
    <xf numFmtId="175" fontId="5" fillId="0" borderId="8" xfId="15" applyNumberFormat="1" applyFont="1" applyBorder="1" applyAlignment="1">
      <alignment horizontal="right" vertical="center"/>
    </xf>
    <xf numFmtId="175" fontId="5" fillId="0" borderId="0" xfId="15" applyNumberFormat="1" applyFont="1" applyBorder="1" applyAlignment="1">
      <alignment horizontal="right" vertical="center"/>
    </xf>
    <xf numFmtId="175" fontId="4" fillId="0" borderId="0" xfId="15" applyNumberFormat="1" applyFont="1" applyBorder="1" applyAlignment="1">
      <alignment horizontal="right" vertical="center"/>
    </xf>
    <xf numFmtId="174" fontId="5" fillId="0" borderId="9" xfId="0" applyNumberFormat="1" applyFont="1" applyBorder="1" applyAlignment="1">
      <alignment/>
    </xf>
    <xf numFmtId="174" fontId="4" fillId="0" borderId="9" xfId="0" applyNumberFormat="1" applyFont="1" applyBorder="1" applyAlignment="1">
      <alignment/>
    </xf>
    <xf numFmtId="174" fontId="4" fillId="0" borderId="9" xfId="0" applyNumberFormat="1" applyFont="1" applyBorder="1" applyAlignment="1" quotePrefix="1">
      <alignment horizontal="right"/>
    </xf>
    <xf numFmtId="174" fontId="4" fillId="0" borderId="9" xfId="0" applyNumberFormat="1" applyFont="1" applyBorder="1" applyAlignment="1">
      <alignment horizontal="right"/>
    </xf>
    <xf numFmtId="3" fontId="4" fillId="0" borderId="9" xfId="0" applyNumberFormat="1" applyFont="1" applyBorder="1" applyAlignment="1" quotePrefix="1">
      <alignment horizontal="right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20" applyFont="1" applyAlignment="1">
      <alignment/>
    </xf>
    <xf numFmtId="0" fontId="7" fillId="0" borderId="0" xfId="20" applyFont="1" applyAlignment="1">
      <alignment/>
    </xf>
    <xf numFmtId="0" fontId="4" fillId="0" borderId="0" xfId="0" applyFont="1" applyAlignment="1" applyProtection="1">
      <alignment horizontal="left" wrapText="1"/>
      <protection/>
    </xf>
    <xf numFmtId="0" fontId="4" fillId="0" borderId="4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72" fontId="4" fillId="0" borderId="0" xfId="0" applyNumberFormat="1" applyFont="1" applyBorder="1" applyAlignment="1" applyProtection="1">
      <alignment horizontal="right" wrapText="1"/>
      <protection/>
    </xf>
    <xf numFmtId="172" fontId="4" fillId="0" borderId="1" xfId="0" applyNumberFormat="1" applyFont="1" applyBorder="1" applyAlignment="1" applyProtection="1">
      <alignment horizontal="right" wrapText="1"/>
      <protection/>
    </xf>
    <xf numFmtId="0" fontId="5" fillId="0" borderId="3" xfId="0" applyFont="1" applyBorder="1" applyAlignment="1" applyProtection="1">
      <alignment horizontal="center" wrapText="1"/>
      <protection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5" fillId="0" borderId="7" xfId="0" applyFont="1" applyBorder="1" applyAlignment="1" applyProtection="1">
      <alignment horizontal="center" vertical="center" wrapText="1"/>
      <protection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eos/www/ebusiness614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J62"/>
  <sheetViews>
    <sheetView showGridLines="0" tabSelected="1" zoomScale="75" zoomScaleNormal="75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D14" sqref="D14"/>
    </sheetView>
  </sheetViews>
  <sheetFormatPr defaultColWidth="17.75390625" defaultRowHeight="12.75"/>
  <cols>
    <col min="1" max="1" width="75.375" style="2" customWidth="1"/>
    <col min="2" max="2" width="65.25390625" style="2" hidden="1" customWidth="1"/>
    <col min="3" max="3" width="9.125" style="2" customWidth="1"/>
    <col min="4" max="5" width="20.625" style="2" customWidth="1"/>
    <col min="6" max="7" width="18.125" style="2" customWidth="1"/>
    <col min="8" max="9" width="20.625" style="2" customWidth="1"/>
    <col min="10" max="11" width="18.125" style="2" customWidth="1"/>
    <col min="12" max="13" width="20.625" style="2" customWidth="1"/>
    <col min="14" max="15" width="18.125" style="2" customWidth="1"/>
    <col min="16" max="17" width="20.625" style="2" customWidth="1"/>
    <col min="18" max="19" width="18.125" style="2" customWidth="1"/>
    <col min="20" max="21" width="20.625" style="2" customWidth="1"/>
    <col min="22" max="23" width="18.125" style="2" customWidth="1"/>
    <col min="24" max="25" width="20.625" style="2" customWidth="1"/>
    <col min="26" max="27" width="18.125" style="2" customWidth="1"/>
    <col min="28" max="29" width="20.625" style="2" customWidth="1"/>
    <col min="30" max="31" width="18.125" style="2" customWidth="1"/>
    <col min="32" max="33" width="20.625" style="2" customWidth="1"/>
    <col min="34" max="35" width="18.125" style="2" customWidth="1"/>
    <col min="36" max="36" width="17.75390625" style="2" customWidth="1"/>
    <col min="37" max="16384" width="17.75390625" style="2" customWidth="1"/>
  </cols>
  <sheetData>
    <row r="1" spans="1:19" ht="33">
      <c r="A1" s="77" t="s">
        <v>73</v>
      </c>
      <c r="B1" s="3" t="s">
        <v>62</v>
      </c>
      <c r="R1" s="5"/>
      <c r="S1" s="5"/>
    </row>
    <row r="2" spans="2:19" ht="15.75">
      <c r="B2" s="3"/>
      <c r="R2" s="5"/>
      <c r="S2" s="5"/>
    </row>
    <row r="3" spans="1:19" ht="15.75">
      <c r="A3" s="76" t="s">
        <v>72</v>
      </c>
      <c r="B3" s="3" t="s">
        <v>66</v>
      </c>
      <c r="R3" s="5"/>
      <c r="S3" s="5"/>
    </row>
    <row r="4" spans="2:19" ht="15.75">
      <c r="B4" s="3" t="s">
        <v>34</v>
      </c>
      <c r="R4" s="5"/>
      <c r="S4" s="5"/>
    </row>
    <row r="5" spans="1:35" ht="15.75">
      <c r="A5" s="38"/>
      <c r="B5" s="3" t="s">
        <v>1</v>
      </c>
      <c r="C5" s="9"/>
      <c r="D5" s="87">
        <v>1998</v>
      </c>
      <c r="E5" s="88"/>
      <c r="F5" s="88"/>
      <c r="G5" s="89"/>
      <c r="H5" s="87">
        <v>1999</v>
      </c>
      <c r="I5" s="88"/>
      <c r="J5" s="88"/>
      <c r="K5" s="89"/>
      <c r="L5" s="87">
        <v>2000</v>
      </c>
      <c r="M5" s="88"/>
      <c r="N5" s="88"/>
      <c r="O5" s="89"/>
      <c r="P5" s="87">
        <v>2001</v>
      </c>
      <c r="Q5" s="88"/>
      <c r="R5" s="88"/>
      <c r="S5" s="89"/>
      <c r="T5" s="87">
        <v>2002</v>
      </c>
      <c r="U5" s="88"/>
      <c r="V5" s="88"/>
      <c r="W5" s="89"/>
      <c r="X5" s="87">
        <v>2003</v>
      </c>
      <c r="Y5" s="88"/>
      <c r="Z5" s="88"/>
      <c r="AA5" s="89"/>
      <c r="AB5" s="87">
        <v>2004</v>
      </c>
      <c r="AC5" s="88"/>
      <c r="AD5" s="88"/>
      <c r="AE5" s="89"/>
      <c r="AF5" s="87">
        <v>2005</v>
      </c>
      <c r="AG5" s="88"/>
      <c r="AH5" s="88"/>
      <c r="AI5" s="88"/>
    </row>
    <row r="6" spans="1:35" s="34" customFormat="1" ht="16.5">
      <c r="A6" s="55"/>
      <c r="B6" s="56" t="s">
        <v>1</v>
      </c>
      <c r="C6" s="57"/>
      <c r="D6" s="90"/>
      <c r="E6" s="91"/>
      <c r="F6" s="91"/>
      <c r="G6" s="92"/>
      <c r="H6" s="90"/>
      <c r="I6" s="91"/>
      <c r="J6" s="91"/>
      <c r="K6" s="92"/>
      <c r="L6" s="90"/>
      <c r="M6" s="91"/>
      <c r="N6" s="91"/>
      <c r="O6" s="92"/>
      <c r="P6" s="90"/>
      <c r="Q6" s="91"/>
      <c r="R6" s="91"/>
      <c r="S6" s="92"/>
      <c r="T6" s="90"/>
      <c r="U6" s="91"/>
      <c r="V6" s="91"/>
      <c r="W6" s="92"/>
      <c r="X6" s="90"/>
      <c r="Y6" s="91"/>
      <c r="Z6" s="91"/>
      <c r="AA6" s="92"/>
      <c r="AB6" s="90"/>
      <c r="AC6" s="91"/>
      <c r="AD6" s="91"/>
      <c r="AE6" s="92"/>
      <c r="AF6" s="90"/>
      <c r="AG6" s="91"/>
      <c r="AH6" s="91"/>
      <c r="AI6" s="91"/>
    </row>
    <row r="7" spans="1:35" ht="15.75">
      <c r="A7" s="10"/>
      <c r="B7" s="3" t="s">
        <v>1</v>
      </c>
      <c r="C7" s="12"/>
      <c r="D7" s="37"/>
      <c r="E7" s="38"/>
      <c r="F7" s="13"/>
      <c r="G7" s="13"/>
      <c r="H7" s="37"/>
      <c r="I7" s="38"/>
      <c r="J7" s="13"/>
      <c r="K7" s="13"/>
      <c r="L7" s="37"/>
      <c r="M7" s="38"/>
      <c r="N7" s="13"/>
      <c r="O7" s="13"/>
      <c r="P7" s="37"/>
      <c r="Q7" s="38"/>
      <c r="R7" s="14"/>
      <c r="S7" s="14"/>
      <c r="T7" s="37"/>
      <c r="U7" s="38"/>
      <c r="V7" s="14"/>
      <c r="W7" s="39"/>
      <c r="X7" s="37"/>
      <c r="Y7" s="38"/>
      <c r="Z7" s="14"/>
      <c r="AA7" s="14"/>
      <c r="AB7" s="37"/>
      <c r="AC7" s="38"/>
      <c r="AD7" s="14"/>
      <c r="AE7" s="14"/>
      <c r="AF7" s="37"/>
      <c r="AG7" s="38"/>
      <c r="AH7" s="14"/>
      <c r="AI7" s="14"/>
    </row>
    <row r="8" spans="1:35" ht="15.75">
      <c r="A8" s="10"/>
      <c r="B8" s="3" t="s">
        <v>1</v>
      </c>
      <c r="C8" s="11"/>
      <c r="D8" s="12"/>
      <c r="E8" s="10"/>
      <c r="H8" s="12"/>
      <c r="I8" s="10"/>
      <c r="L8" s="12"/>
      <c r="M8" s="10"/>
      <c r="P8" s="12"/>
      <c r="Q8" s="10"/>
      <c r="R8" s="5"/>
      <c r="S8" s="5"/>
      <c r="T8" s="12"/>
      <c r="U8" s="10"/>
      <c r="V8" s="5"/>
      <c r="W8" s="40"/>
      <c r="X8" s="12"/>
      <c r="Y8" s="10"/>
      <c r="Z8" s="5"/>
      <c r="AA8" s="5"/>
      <c r="AB8" s="12"/>
      <c r="AC8" s="10"/>
      <c r="AD8" s="40"/>
      <c r="AE8" s="40"/>
      <c r="AF8" s="12"/>
      <c r="AG8" s="10"/>
      <c r="AH8" s="40"/>
      <c r="AI8" s="40"/>
    </row>
    <row r="9" spans="1:35" ht="15.75">
      <c r="A9" s="10"/>
      <c r="B9" s="3" t="s">
        <v>2</v>
      </c>
      <c r="C9" s="11"/>
      <c r="D9" s="12"/>
      <c r="E9" s="10"/>
      <c r="G9" s="17" t="s">
        <v>3</v>
      </c>
      <c r="H9" s="12"/>
      <c r="I9" s="10"/>
      <c r="K9" s="17" t="s">
        <v>3</v>
      </c>
      <c r="L9" s="12"/>
      <c r="M9" s="10"/>
      <c r="O9" s="17" t="s">
        <v>3</v>
      </c>
      <c r="P9" s="12"/>
      <c r="Q9" s="10"/>
      <c r="R9" s="5"/>
      <c r="S9" s="18" t="s">
        <v>3</v>
      </c>
      <c r="T9" s="12"/>
      <c r="U9" s="10"/>
      <c r="V9" s="5"/>
      <c r="W9" s="18" t="s">
        <v>3</v>
      </c>
      <c r="X9" s="12"/>
      <c r="Y9" s="10"/>
      <c r="Z9" s="5"/>
      <c r="AA9" s="18"/>
      <c r="AB9" s="12"/>
      <c r="AC9" s="10"/>
      <c r="AD9" s="40"/>
      <c r="AE9" s="41"/>
      <c r="AF9" s="12"/>
      <c r="AG9" s="10"/>
      <c r="AH9" s="40"/>
      <c r="AI9" s="41"/>
    </row>
    <row r="10" spans="1:35" ht="15.75">
      <c r="A10" s="50" t="s">
        <v>4</v>
      </c>
      <c r="B10" s="3" t="s">
        <v>1</v>
      </c>
      <c r="C10" s="11"/>
      <c r="D10" s="78" t="s">
        <v>74</v>
      </c>
      <c r="E10" s="79"/>
      <c r="F10" s="42" t="s">
        <v>5</v>
      </c>
      <c r="G10" s="42" t="s">
        <v>6</v>
      </c>
      <c r="H10" s="78" t="s">
        <v>74</v>
      </c>
      <c r="I10" s="79"/>
      <c r="J10" s="42" t="s">
        <v>5</v>
      </c>
      <c r="K10" s="42" t="s">
        <v>6</v>
      </c>
      <c r="L10" s="78" t="s">
        <v>74</v>
      </c>
      <c r="M10" s="79"/>
      <c r="N10" s="42" t="s">
        <v>5</v>
      </c>
      <c r="O10" s="42" t="s">
        <v>6</v>
      </c>
      <c r="P10" s="78" t="s">
        <v>74</v>
      </c>
      <c r="Q10" s="79"/>
      <c r="R10" s="41" t="s">
        <v>5</v>
      </c>
      <c r="S10" s="41" t="s">
        <v>6</v>
      </c>
      <c r="T10" s="78" t="s">
        <v>74</v>
      </c>
      <c r="U10" s="79"/>
      <c r="V10" s="41" t="s">
        <v>5</v>
      </c>
      <c r="W10" s="41" t="s">
        <v>6</v>
      </c>
      <c r="X10" s="78" t="s">
        <v>74</v>
      </c>
      <c r="Y10" s="79"/>
      <c r="Z10" s="82" t="s">
        <v>36</v>
      </c>
      <c r="AA10" s="82" t="s">
        <v>37</v>
      </c>
      <c r="AB10" s="78" t="s">
        <v>74</v>
      </c>
      <c r="AC10" s="79"/>
      <c r="AD10" s="82" t="s">
        <v>36</v>
      </c>
      <c r="AE10" s="82" t="s">
        <v>37</v>
      </c>
      <c r="AF10" s="78" t="s">
        <v>74</v>
      </c>
      <c r="AG10" s="79"/>
      <c r="AH10" s="82" t="s">
        <v>36</v>
      </c>
      <c r="AI10" s="82" t="s">
        <v>37</v>
      </c>
    </row>
    <row r="11" spans="1:35" ht="15.75">
      <c r="A11" s="10"/>
      <c r="B11" s="3" t="s">
        <v>1</v>
      </c>
      <c r="C11" s="84" t="s">
        <v>57</v>
      </c>
      <c r="D11" s="80"/>
      <c r="E11" s="81"/>
      <c r="F11" s="42" t="s">
        <v>7</v>
      </c>
      <c r="G11" s="42" t="s">
        <v>8</v>
      </c>
      <c r="H11" s="80"/>
      <c r="I11" s="81"/>
      <c r="J11" s="42" t="s">
        <v>7</v>
      </c>
      <c r="K11" s="42" t="s">
        <v>8</v>
      </c>
      <c r="L11" s="80"/>
      <c r="M11" s="81"/>
      <c r="N11" s="42" t="s">
        <v>7</v>
      </c>
      <c r="O11" s="42" t="s">
        <v>8</v>
      </c>
      <c r="P11" s="80"/>
      <c r="Q11" s="81"/>
      <c r="R11" s="41" t="s">
        <v>7</v>
      </c>
      <c r="S11" s="41" t="s">
        <v>8</v>
      </c>
      <c r="T11" s="80"/>
      <c r="U11" s="81"/>
      <c r="V11" s="41" t="s">
        <v>7</v>
      </c>
      <c r="W11" s="41" t="s">
        <v>8</v>
      </c>
      <c r="X11" s="80"/>
      <c r="Y11" s="81"/>
      <c r="Z11" s="82"/>
      <c r="AA11" s="82"/>
      <c r="AB11" s="80"/>
      <c r="AC11" s="81"/>
      <c r="AD11" s="82"/>
      <c r="AE11" s="82"/>
      <c r="AF11" s="80"/>
      <c r="AG11" s="81"/>
      <c r="AH11" s="82"/>
      <c r="AI11" s="82"/>
    </row>
    <row r="12" spans="1:35" ht="15.75">
      <c r="A12" s="10"/>
      <c r="B12" s="3" t="s">
        <v>1</v>
      </c>
      <c r="C12" s="85"/>
      <c r="D12" s="19" t="s">
        <v>9</v>
      </c>
      <c r="E12" s="42" t="s">
        <v>5</v>
      </c>
      <c r="F12" s="42" t="s">
        <v>10</v>
      </c>
      <c r="G12" s="49" t="s">
        <v>5</v>
      </c>
      <c r="H12" s="19" t="s">
        <v>9</v>
      </c>
      <c r="I12" s="42" t="s">
        <v>5</v>
      </c>
      <c r="J12" s="42" t="s">
        <v>10</v>
      </c>
      <c r="K12" s="49" t="s">
        <v>5</v>
      </c>
      <c r="L12" s="19" t="s">
        <v>9</v>
      </c>
      <c r="M12" s="42" t="s">
        <v>5</v>
      </c>
      <c r="N12" s="42" t="s">
        <v>10</v>
      </c>
      <c r="O12" s="49" t="s">
        <v>5</v>
      </c>
      <c r="P12" s="19" t="s">
        <v>9</v>
      </c>
      <c r="Q12" s="42" t="s">
        <v>5</v>
      </c>
      <c r="R12" s="41" t="s">
        <v>10</v>
      </c>
      <c r="S12" s="41" t="s">
        <v>5</v>
      </c>
      <c r="T12" s="19" t="s">
        <v>9</v>
      </c>
      <c r="U12" s="42" t="s">
        <v>5</v>
      </c>
      <c r="V12" s="41" t="s">
        <v>10</v>
      </c>
      <c r="W12" s="41" t="s">
        <v>5</v>
      </c>
      <c r="X12" s="19" t="s">
        <v>9</v>
      </c>
      <c r="Y12" s="42" t="s">
        <v>5</v>
      </c>
      <c r="Z12" s="82"/>
      <c r="AA12" s="82"/>
      <c r="AB12" s="19" t="s">
        <v>9</v>
      </c>
      <c r="AC12" s="42" t="s">
        <v>5</v>
      </c>
      <c r="AD12" s="82"/>
      <c r="AE12" s="82"/>
      <c r="AF12" s="19" t="s">
        <v>9</v>
      </c>
      <c r="AG12" s="42" t="s">
        <v>5</v>
      </c>
      <c r="AH12" s="82"/>
      <c r="AI12" s="82"/>
    </row>
    <row r="13" spans="1:35" ht="15.75" customHeight="1">
      <c r="A13" s="7"/>
      <c r="B13" s="3" t="s">
        <v>1</v>
      </c>
      <c r="C13" s="86"/>
      <c r="D13" s="51" t="s">
        <v>55</v>
      </c>
      <c r="E13" s="52" t="s">
        <v>55</v>
      </c>
      <c r="F13" s="52" t="s">
        <v>11</v>
      </c>
      <c r="G13" s="53" t="s">
        <v>12</v>
      </c>
      <c r="H13" s="51" t="s">
        <v>55</v>
      </c>
      <c r="I13" s="52" t="s">
        <v>55</v>
      </c>
      <c r="J13" s="52" t="s">
        <v>11</v>
      </c>
      <c r="K13" s="53" t="s">
        <v>12</v>
      </c>
      <c r="L13" s="51" t="s">
        <v>55</v>
      </c>
      <c r="M13" s="52" t="s">
        <v>55</v>
      </c>
      <c r="N13" s="52" t="s">
        <v>11</v>
      </c>
      <c r="O13" s="53" t="s">
        <v>12</v>
      </c>
      <c r="P13" s="51" t="s">
        <v>55</v>
      </c>
      <c r="Q13" s="52" t="s">
        <v>55</v>
      </c>
      <c r="R13" s="54" t="s">
        <v>11</v>
      </c>
      <c r="S13" s="54" t="s">
        <v>12</v>
      </c>
      <c r="T13" s="51" t="s">
        <v>55</v>
      </c>
      <c r="U13" s="52" t="s">
        <v>55</v>
      </c>
      <c r="V13" s="54" t="s">
        <v>11</v>
      </c>
      <c r="W13" s="54" t="s">
        <v>12</v>
      </c>
      <c r="X13" s="51" t="s">
        <v>55</v>
      </c>
      <c r="Y13" s="52" t="s">
        <v>55</v>
      </c>
      <c r="Z13" s="83"/>
      <c r="AA13" s="83"/>
      <c r="AB13" s="51" t="s">
        <v>55</v>
      </c>
      <c r="AC13" s="52" t="s">
        <v>55</v>
      </c>
      <c r="AD13" s="83"/>
      <c r="AE13" s="83"/>
      <c r="AF13" s="51" t="s">
        <v>55</v>
      </c>
      <c r="AG13" s="52" t="s">
        <v>55</v>
      </c>
      <c r="AH13" s="83"/>
      <c r="AI13" s="83"/>
    </row>
    <row r="14" spans="1:36" s="34" customFormat="1" ht="16.5">
      <c r="A14" s="6" t="s">
        <v>13</v>
      </c>
      <c r="B14" s="6" t="s">
        <v>64</v>
      </c>
      <c r="C14" s="45">
        <v>42</v>
      </c>
      <c r="D14" s="30">
        <v>2379824</v>
      </c>
      <c r="E14" s="31">
        <v>154244</v>
      </c>
      <c r="F14" s="32">
        <v>6.5</v>
      </c>
      <c r="G14" s="33">
        <v>100</v>
      </c>
      <c r="H14" s="31">
        <v>2541070</v>
      </c>
      <c r="I14" s="31">
        <v>182233</v>
      </c>
      <c r="J14" s="33">
        <v>7.2</v>
      </c>
      <c r="K14" s="33">
        <v>100</v>
      </c>
      <c r="L14" s="31">
        <v>2742593</v>
      </c>
      <c r="M14" s="31">
        <v>241109</v>
      </c>
      <c r="N14" s="33">
        <v>8.8</v>
      </c>
      <c r="O14" s="33">
        <v>100</v>
      </c>
      <c r="P14" s="31">
        <v>2701474</v>
      </c>
      <c r="Q14" s="31">
        <v>286211</v>
      </c>
      <c r="R14" s="33">
        <f>10.6</f>
        <v>10.6</v>
      </c>
      <c r="S14" s="33">
        <v>100</v>
      </c>
      <c r="T14" s="31">
        <v>2742285</v>
      </c>
      <c r="U14" s="31">
        <v>319755</v>
      </c>
      <c r="V14" s="33">
        <f>11.7</f>
        <v>11.7</v>
      </c>
      <c r="W14" s="33">
        <f>100</f>
        <v>100</v>
      </c>
      <c r="X14" s="35">
        <v>2962284</v>
      </c>
      <c r="Y14" s="35">
        <v>410123</v>
      </c>
      <c r="Z14" s="36">
        <v>13.8</v>
      </c>
      <c r="AA14" s="36">
        <f>Y14/Y$14*100</f>
        <v>100</v>
      </c>
      <c r="AB14" s="58">
        <v>3296520</v>
      </c>
      <c r="AC14" s="58">
        <v>369297</v>
      </c>
      <c r="AD14" s="64">
        <v>11.202631866331767</v>
      </c>
      <c r="AE14" s="68">
        <v>100</v>
      </c>
      <c r="AF14" s="58">
        <v>3585038</v>
      </c>
      <c r="AG14" s="58">
        <v>474801</v>
      </c>
      <c r="AH14" s="64">
        <v>13.2</v>
      </c>
      <c r="AI14" s="65">
        <v>100</v>
      </c>
      <c r="AJ14" s="35"/>
    </row>
    <row r="15" spans="3:31" ht="15.75">
      <c r="C15" s="46"/>
      <c r="D15" s="23"/>
      <c r="E15" s="24"/>
      <c r="G15" s="5"/>
      <c r="H15" s="24"/>
      <c r="I15" s="24"/>
      <c r="J15" s="5"/>
      <c r="K15" s="5"/>
      <c r="L15" s="24"/>
      <c r="M15" s="24"/>
      <c r="N15" s="5"/>
      <c r="O15" s="5"/>
      <c r="P15" s="24"/>
      <c r="Q15" s="24"/>
      <c r="R15" s="5"/>
      <c r="S15" s="5"/>
      <c r="T15" s="24"/>
      <c r="U15" s="24"/>
      <c r="V15" s="5"/>
      <c r="W15" s="5"/>
      <c r="X15" s="25"/>
      <c r="Y15" s="25"/>
      <c r="Z15" s="22"/>
      <c r="AA15" s="22"/>
      <c r="AE15" s="69"/>
    </row>
    <row r="16" spans="1:35" ht="16.5">
      <c r="A16" s="3" t="s">
        <v>14</v>
      </c>
      <c r="B16" s="3" t="s">
        <v>53</v>
      </c>
      <c r="C16" s="47">
        <v>423</v>
      </c>
      <c r="D16" s="23">
        <v>1265755</v>
      </c>
      <c r="E16" s="24">
        <v>85467</v>
      </c>
      <c r="F16" s="4">
        <v>6.8</v>
      </c>
      <c r="G16" s="4">
        <v>55.4</v>
      </c>
      <c r="H16" s="24">
        <v>1354719</v>
      </c>
      <c r="I16" s="24">
        <v>97496</v>
      </c>
      <c r="J16" s="5">
        <v>7.2</v>
      </c>
      <c r="K16" s="5">
        <v>53.5</v>
      </c>
      <c r="L16" s="24">
        <v>1422583</v>
      </c>
      <c r="M16" s="24">
        <v>114189</v>
      </c>
      <c r="N16" s="5">
        <v>8</v>
      </c>
      <c r="O16" s="5">
        <v>47.4</v>
      </c>
      <c r="P16" s="24">
        <v>1345892</v>
      </c>
      <c r="Q16" s="24">
        <v>132628</v>
      </c>
      <c r="R16" s="5">
        <f>9.9</f>
        <v>9.9</v>
      </c>
      <c r="S16" s="5">
        <v>46</v>
      </c>
      <c r="T16" s="24">
        <v>1334066</v>
      </c>
      <c r="U16" s="24">
        <v>146287</v>
      </c>
      <c r="V16" s="5">
        <f>11</f>
        <v>11</v>
      </c>
      <c r="W16" s="5">
        <f>45.7</f>
        <v>45.7</v>
      </c>
      <c r="X16" s="25">
        <v>1448944</v>
      </c>
      <c r="Y16" s="25">
        <v>179080</v>
      </c>
      <c r="Z16" s="22">
        <v>12.4</v>
      </c>
      <c r="AA16" s="22">
        <f aca="true" t="shared" si="0" ref="AA16:AA38">Y16/Y$14*100</f>
        <v>43.664949295699095</v>
      </c>
      <c r="AB16" s="58">
        <v>1654621</v>
      </c>
      <c r="AC16" s="58">
        <v>159383</v>
      </c>
      <c r="AD16" s="66">
        <v>9.632598643435566</v>
      </c>
      <c r="AE16" s="68">
        <v>44</v>
      </c>
      <c r="AF16" s="58">
        <v>1778412</v>
      </c>
      <c r="AG16" s="58">
        <v>199539</v>
      </c>
      <c r="AH16" s="66">
        <v>11.2</v>
      </c>
      <c r="AI16" s="66">
        <v>42.038499269911</v>
      </c>
    </row>
    <row r="17" spans="1:35" ht="15.75">
      <c r="A17" s="3" t="s">
        <v>15</v>
      </c>
      <c r="B17" s="3" t="s">
        <v>67</v>
      </c>
      <c r="C17" s="47">
        <v>4231</v>
      </c>
      <c r="D17" s="23">
        <v>173239</v>
      </c>
      <c r="E17" s="24">
        <v>35537</v>
      </c>
      <c r="F17" s="4">
        <v>20.5</v>
      </c>
      <c r="G17" s="5">
        <v>23</v>
      </c>
      <c r="H17" s="24">
        <v>195996</v>
      </c>
      <c r="I17" s="24">
        <v>37046</v>
      </c>
      <c r="J17" s="5">
        <v>18.9</v>
      </c>
      <c r="K17" s="5">
        <v>20.3</v>
      </c>
      <c r="L17" s="24">
        <v>199522</v>
      </c>
      <c r="M17" s="24">
        <v>40106</v>
      </c>
      <c r="N17" s="5">
        <v>20.1</v>
      </c>
      <c r="O17" s="5">
        <v>16.6</v>
      </c>
      <c r="P17" s="24">
        <v>205605</v>
      </c>
      <c r="Q17" s="24">
        <v>47933</v>
      </c>
      <c r="R17" s="5">
        <f>23.3</f>
        <v>23.3</v>
      </c>
      <c r="S17" s="5">
        <v>17.2</v>
      </c>
      <c r="T17" s="24">
        <v>215437</v>
      </c>
      <c r="U17" s="24">
        <v>53348</v>
      </c>
      <c r="V17" s="5">
        <f>24.8</f>
        <v>24.8</v>
      </c>
      <c r="W17" s="5">
        <f>16.7</f>
        <v>16.7</v>
      </c>
      <c r="X17" s="25">
        <v>257317</v>
      </c>
      <c r="Y17" s="25">
        <v>67354</v>
      </c>
      <c r="Z17" s="22">
        <v>26.2</v>
      </c>
      <c r="AA17" s="22">
        <f t="shared" si="0"/>
        <v>16.422878014644386</v>
      </c>
      <c r="AB17" s="59">
        <v>277765</v>
      </c>
      <c r="AC17" s="59">
        <v>70451</v>
      </c>
      <c r="AD17" s="67">
        <v>25.363526722229224</v>
      </c>
      <c r="AE17" s="69">
        <v>16.6</v>
      </c>
      <c r="AF17" s="59">
        <v>294376</v>
      </c>
      <c r="AG17" s="59">
        <v>77174</v>
      </c>
      <c r="AH17" s="67">
        <v>26.2</v>
      </c>
      <c r="AI17" s="67">
        <v>16.3</v>
      </c>
    </row>
    <row r="18" spans="1:35" ht="15.75">
      <c r="A18" s="3" t="s">
        <v>16</v>
      </c>
      <c r="B18" s="3" t="s">
        <v>16</v>
      </c>
      <c r="C18" s="47">
        <v>4232</v>
      </c>
      <c r="D18" s="23">
        <v>40423</v>
      </c>
      <c r="E18" s="24">
        <v>2265</v>
      </c>
      <c r="F18" s="4">
        <v>5.6</v>
      </c>
      <c r="G18" s="4">
        <v>1.5</v>
      </c>
      <c r="H18" s="24">
        <v>42660</v>
      </c>
      <c r="I18" s="24">
        <v>2575</v>
      </c>
      <c r="J18" s="5">
        <v>6</v>
      </c>
      <c r="K18" s="5">
        <v>1.4</v>
      </c>
      <c r="L18" s="24">
        <v>46676</v>
      </c>
      <c r="M18" s="24">
        <v>2751</v>
      </c>
      <c r="N18" s="5">
        <v>5.9</v>
      </c>
      <c r="O18" s="5">
        <v>1.1</v>
      </c>
      <c r="P18" s="24">
        <v>44862</v>
      </c>
      <c r="Q18" s="24">
        <v>3940</v>
      </c>
      <c r="R18" s="5">
        <f>8.8</f>
        <v>8.8</v>
      </c>
      <c r="S18" s="5">
        <v>1.4</v>
      </c>
      <c r="T18" s="24">
        <v>43611</v>
      </c>
      <c r="U18" s="24">
        <v>4690</v>
      </c>
      <c r="V18" s="5">
        <f>10.8</f>
        <v>10.8</v>
      </c>
      <c r="W18" s="5">
        <f>1.5</f>
        <v>1.5</v>
      </c>
      <c r="X18" s="25">
        <v>54758</v>
      </c>
      <c r="Y18" s="25">
        <v>6883</v>
      </c>
      <c r="Z18" s="22">
        <v>12.6</v>
      </c>
      <c r="AA18" s="22">
        <f t="shared" si="0"/>
        <v>1.678277004703467</v>
      </c>
      <c r="AB18" s="59">
        <v>58298</v>
      </c>
      <c r="AC18" s="59">
        <v>4470</v>
      </c>
      <c r="AD18" s="67">
        <v>7.667501458026004</v>
      </c>
      <c r="AE18" s="69">
        <v>1.6</v>
      </c>
      <c r="AF18" s="59">
        <v>60978</v>
      </c>
      <c r="AG18" s="59">
        <v>5160</v>
      </c>
      <c r="AH18" s="67">
        <v>8.5</v>
      </c>
      <c r="AI18" s="67">
        <v>1.1</v>
      </c>
    </row>
    <row r="19" spans="1:35" ht="15.75">
      <c r="A19" s="3" t="s">
        <v>38</v>
      </c>
      <c r="B19" s="3" t="s">
        <v>38</v>
      </c>
      <c r="C19" s="47">
        <v>4233</v>
      </c>
      <c r="D19" s="23">
        <v>63661</v>
      </c>
      <c r="E19" s="24">
        <v>2003</v>
      </c>
      <c r="F19" s="4">
        <v>3.1</v>
      </c>
      <c r="G19" s="4">
        <v>1.3</v>
      </c>
      <c r="H19" s="24">
        <v>71451</v>
      </c>
      <c r="I19" s="24">
        <v>1974</v>
      </c>
      <c r="J19" s="5">
        <v>2.8</v>
      </c>
      <c r="K19" s="5">
        <v>1.1</v>
      </c>
      <c r="L19" s="24">
        <v>70778</v>
      </c>
      <c r="M19" s="24">
        <v>2183</v>
      </c>
      <c r="N19" s="5">
        <v>3.1</v>
      </c>
      <c r="O19" s="5">
        <v>0.9</v>
      </c>
      <c r="P19" s="24">
        <v>73605</v>
      </c>
      <c r="Q19" s="24">
        <v>2556</v>
      </c>
      <c r="R19" s="5">
        <f>3.5</f>
        <v>3.5</v>
      </c>
      <c r="S19" s="5">
        <v>0.8</v>
      </c>
      <c r="T19" s="24">
        <v>77879</v>
      </c>
      <c r="U19" s="24">
        <v>2896</v>
      </c>
      <c r="V19" s="5">
        <f>3.7</f>
        <v>3.7</v>
      </c>
      <c r="W19" s="5">
        <f>0.9</f>
        <v>0.9</v>
      </c>
      <c r="X19" s="25">
        <v>105672</v>
      </c>
      <c r="Y19" s="25">
        <v>4939</v>
      </c>
      <c r="Z19" s="22">
        <v>4.7</v>
      </c>
      <c r="AA19" s="22">
        <f t="shared" si="0"/>
        <v>1.2042728644821188</v>
      </c>
      <c r="AB19" s="59">
        <v>128624</v>
      </c>
      <c r="AC19" s="60">
        <v>3492</v>
      </c>
      <c r="AD19" s="67">
        <v>2.714889911680557</v>
      </c>
      <c r="AE19" s="69">
        <v>1.2</v>
      </c>
      <c r="AF19" s="59">
        <v>140905</v>
      </c>
      <c r="AG19" s="60">
        <v>4267</v>
      </c>
      <c r="AH19" s="67">
        <v>3</v>
      </c>
      <c r="AI19" s="67">
        <v>0.9</v>
      </c>
    </row>
    <row r="20" spans="1:35" ht="15.75">
      <c r="A20" s="3" t="s">
        <v>39</v>
      </c>
      <c r="B20" s="3" t="s">
        <v>17</v>
      </c>
      <c r="C20" s="47">
        <v>4234</v>
      </c>
      <c r="D20" s="23">
        <v>254069</v>
      </c>
      <c r="E20" s="24">
        <v>18142</v>
      </c>
      <c r="F20" s="4">
        <v>7.1</v>
      </c>
      <c r="G20" s="4">
        <v>11.8</v>
      </c>
      <c r="H20" s="24">
        <v>275145</v>
      </c>
      <c r="I20" s="24">
        <v>23994</v>
      </c>
      <c r="J20" s="5">
        <v>8.4</v>
      </c>
      <c r="K20" s="5">
        <v>13.1</v>
      </c>
      <c r="L20" s="24">
        <v>269129</v>
      </c>
      <c r="M20" s="24">
        <v>30827</v>
      </c>
      <c r="N20" s="5">
        <v>11.5</v>
      </c>
      <c r="O20" s="5">
        <v>12.8</v>
      </c>
      <c r="P20" s="24">
        <v>251062</v>
      </c>
      <c r="Q20" s="24">
        <v>31523</v>
      </c>
      <c r="R20" s="5">
        <f>12.6</f>
        <v>12.6</v>
      </c>
      <c r="S20" s="5">
        <v>11.4</v>
      </c>
      <c r="T20" s="24">
        <v>249419</v>
      </c>
      <c r="U20" s="24">
        <v>32897</v>
      </c>
      <c r="V20" s="5">
        <f>13.2</f>
        <v>13.2</v>
      </c>
      <c r="W20" s="5">
        <f>10.3</f>
        <v>10.3</v>
      </c>
      <c r="X20" s="25">
        <v>272609</v>
      </c>
      <c r="Y20" s="25">
        <v>38982</v>
      </c>
      <c r="Z20" s="22">
        <v>14.3</v>
      </c>
      <c r="AA20" s="22">
        <f t="shared" si="0"/>
        <v>9.50495339203117</v>
      </c>
      <c r="AB20" s="59">
        <v>296276</v>
      </c>
      <c r="AC20" s="59">
        <v>31255</v>
      </c>
      <c r="AD20" s="67">
        <v>10.549285126031133</v>
      </c>
      <c r="AE20" s="69">
        <v>9.7</v>
      </c>
      <c r="AF20" s="59">
        <v>311454</v>
      </c>
      <c r="AG20" s="59">
        <v>46316</v>
      </c>
      <c r="AH20" s="67">
        <v>14.9</v>
      </c>
      <c r="AI20" s="67">
        <v>9.8</v>
      </c>
    </row>
    <row r="21" spans="1:35" ht="15.75">
      <c r="A21" s="3" t="s">
        <v>56</v>
      </c>
      <c r="B21" s="3" t="s">
        <v>56</v>
      </c>
      <c r="C21" s="47">
        <v>42343</v>
      </c>
      <c r="D21" s="23">
        <v>150784</v>
      </c>
      <c r="E21" s="24">
        <v>9866</v>
      </c>
      <c r="F21" s="4">
        <v>6.5</v>
      </c>
      <c r="G21" s="4">
        <v>6.4</v>
      </c>
      <c r="H21" s="24">
        <v>162300</v>
      </c>
      <c r="I21" s="24">
        <v>16366</v>
      </c>
      <c r="J21" s="5">
        <v>10.1</v>
      </c>
      <c r="K21" s="5">
        <v>9</v>
      </c>
      <c r="L21" s="24">
        <v>150402</v>
      </c>
      <c r="M21" s="24">
        <v>18948</v>
      </c>
      <c r="N21" s="5">
        <v>12.6</v>
      </c>
      <c r="O21" s="5">
        <v>7.9</v>
      </c>
      <c r="P21" s="24">
        <v>123342</v>
      </c>
      <c r="Q21" s="24">
        <v>15705</v>
      </c>
      <c r="R21" s="5">
        <f>12.7</f>
        <v>12.7</v>
      </c>
      <c r="S21" s="5">
        <v>5.8</v>
      </c>
      <c r="T21" s="24">
        <v>113541</v>
      </c>
      <c r="U21" s="24">
        <v>15032</v>
      </c>
      <c r="V21" s="5">
        <f>13.2</f>
        <v>13.2</v>
      </c>
      <c r="W21" s="5">
        <f>4.7</f>
        <v>4.7</v>
      </c>
      <c r="X21" s="25">
        <v>144319</v>
      </c>
      <c r="Y21" s="25">
        <v>20907</v>
      </c>
      <c r="Z21" s="22">
        <v>14.5</v>
      </c>
      <c r="AA21" s="22">
        <f t="shared" si="0"/>
        <v>5.097738970991629</v>
      </c>
      <c r="AB21" s="59">
        <v>157547</v>
      </c>
      <c r="AC21" s="60">
        <v>15206</v>
      </c>
      <c r="AD21" s="67">
        <v>9.651722977905006</v>
      </c>
      <c r="AE21" s="69">
        <v>5.1</v>
      </c>
      <c r="AF21" s="59">
        <v>164348</v>
      </c>
      <c r="AG21" s="60">
        <v>24667</v>
      </c>
      <c r="AH21" s="67">
        <v>15</v>
      </c>
      <c r="AI21" s="67">
        <v>5.2</v>
      </c>
    </row>
    <row r="22" spans="1:35" ht="15.75">
      <c r="A22" s="3" t="s">
        <v>68</v>
      </c>
      <c r="B22" s="3" t="s">
        <v>68</v>
      </c>
      <c r="C22" s="47">
        <v>4235</v>
      </c>
      <c r="D22" s="23">
        <v>97108</v>
      </c>
      <c r="E22" s="17" t="s">
        <v>18</v>
      </c>
      <c r="F22" s="17" t="s">
        <v>18</v>
      </c>
      <c r="G22" s="17" t="s">
        <v>18</v>
      </c>
      <c r="H22" s="24">
        <v>94809</v>
      </c>
      <c r="I22" s="26" t="s">
        <v>18</v>
      </c>
      <c r="J22" s="26" t="s">
        <v>18</v>
      </c>
      <c r="K22" s="26" t="s">
        <v>18</v>
      </c>
      <c r="L22" s="24">
        <v>102627</v>
      </c>
      <c r="M22" s="26" t="s">
        <v>18</v>
      </c>
      <c r="N22" s="26" t="s">
        <v>18</v>
      </c>
      <c r="O22" s="26" t="s">
        <v>18</v>
      </c>
      <c r="P22" s="24">
        <v>92792</v>
      </c>
      <c r="Q22" s="18" t="s">
        <v>18</v>
      </c>
      <c r="R22" s="18" t="s">
        <v>18</v>
      </c>
      <c r="S22" s="18" t="s">
        <v>18</v>
      </c>
      <c r="T22" s="24">
        <v>89811</v>
      </c>
      <c r="U22" s="18" t="s">
        <v>18</v>
      </c>
      <c r="V22" s="18" t="s">
        <v>18</v>
      </c>
      <c r="W22" s="18" t="s">
        <v>18</v>
      </c>
      <c r="X22" s="25">
        <v>81393</v>
      </c>
      <c r="Y22" s="48" t="s">
        <v>18</v>
      </c>
      <c r="Z22" s="48" t="s">
        <v>18</v>
      </c>
      <c r="AA22" s="22">
        <f t="shared" si="0"/>
        <v>0</v>
      </c>
      <c r="AB22" s="59">
        <v>121160</v>
      </c>
      <c r="AC22" s="60" t="s">
        <v>18</v>
      </c>
      <c r="AD22" s="67" t="s">
        <v>18</v>
      </c>
      <c r="AE22" s="70" t="s">
        <v>18</v>
      </c>
      <c r="AF22" s="59">
        <v>136831</v>
      </c>
      <c r="AG22" s="60">
        <v>1582</v>
      </c>
      <c r="AH22" s="67">
        <v>1.2</v>
      </c>
      <c r="AI22" s="67" t="s">
        <v>18</v>
      </c>
    </row>
    <row r="23" spans="1:35" ht="15.75">
      <c r="A23" s="3" t="s">
        <v>19</v>
      </c>
      <c r="B23" s="3" t="s">
        <v>19</v>
      </c>
      <c r="C23" s="47">
        <v>4236</v>
      </c>
      <c r="D23" s="23">
        <v>186721</v>
      </c>
      <c r="E23" s="24">
        <v>7644</v>
      </c>
      <c r="F23" s="4">
        <v>4.1</v>
      </c>
      <c r="G23" s="5">
        <v>5</v>
      </c>
      <c r="H23" s="24">
        <v>207976</v>
      </c>
      <c r="I23" s="24">
        <v>8834</v>
      </c>
      <c r="J23" s="5">
        <v>4.2</v>
      </c>
      <c r="K23" s="5">
        <v>4.8</v>
      </c>
      <c r="L23" s="24">
        <v>240362</v>
      </c>
      <c r="M23" s="24">
        <v>11117</v>
      </c>
      <c r="N23" s="5">
        <v>4.6</v>
      </c>
      <c r="O23" s="5">
        <v>4.6</v>
      </c>
      <c r="P23" s="24">
        <v>212924</v>
      </c>
      <c r="Q23" s="24">
        <v>15160</v>
      </c>
      <c r="R23" s="5">
        <f>7.1</f>
        <v>7.1</v>
      </c>
      <c r="S23" s="5">
        <v>4.4</v>
      </c>
      <c r="T23" s="24">
        <v>204350</v>
      </c>
      <c r="U23" s="24">
        <v>19263</v>
      </c>
      <c r="V23" s="5">
        <f>9.4</f>
        <v>9.4</v>
      </c>
      <c r="W23" s="5">
        <f>6</f>
        <v>6</v>
      </c>
      <c r="X23" s="25">
        <v>227129</v>
      </c>
      <c r="Y23" s="25">
        <v>22516</v>
      </c>
      <c r="Z23" s="22">
        <v>9.9</v>
      </c>
      <c r="AA23" s="22">
        <f t="shared" si="0"/>
        <v>5.490060298983476</v>
      </c>
      <c r="AB23" s="59">
        <v>253761</v>
      </c>
      <c r="AC23" s="59">
        <v>22712</v>
      </c>
      <c r="AD23" s="67">
        <v>8.95015388495474</v>
      </c>
      <c r="AE23" s="69">
        <v>5.2</v>
      </c>
      <c r="AF23" s="59">
        <v>266112</v>
      </c>
      <c r="AG23" s="59">
        <v>30101</v>
      </c>
      <c r="AH23" s="67">
        <v>11.3</v>
      </c>
      <c r="AI23" s="67">
        <v>6.3</v>
      </c>
    </row>
    <row r="24" spans="1:31" ht="15.75">
      <c r="A24" s="3"/>
      <c r="B24" s="3" t="s">
        <v>35</v>
      </c>
      <c r="C24" s="47"/>
      <c r="D24" s="23"/>
      <c r="E24" s="24"/>
      <c r="F24" s="4"/>
      <c r="G24" s="5"/>
      <c r="H24" s="24"/>
      <c r="I24" s="24"/>
      <c r="J24" s="5"/>
      <c r="K24" s="5"/>
      <c r="L24" s="24"/>
      <c r="M24" s="24"/>
      <c r="N24" s="5"/>
      <c r="O24" s="5"/>
      <c r="P24" s="24"/>
      <c r="Q24" s="24"/>
      <c r="R24" s="5"/>
      <c r="S24" s="5"/>
      <c r="T24" s="24"/>
      <c r="U24" s="24"/>
      <c r="V24" s="5"/>
      <c r="W24" s="5"/>
      <c r="Z24" s="22"/>
      <c r="AA24" s="22"/>
      <c r="AE24" s="69"/>
    </row>
    <row r="25" spans="1:35" ht="15.75">
      <c r="A25" s="3" t="s">
        <v>40</v>
      </c>
      <c r="B25" s="3" t="s">
        <v>54</v>
      </c>
      <c r="C25" s="47">
        <v>4237</v>
      </c>
      <c r="D25" s="23">
        <v>60352</v>
      </c>
      <c r="E25" s="24">
        <v>6261</v>
      </c>
      <c r="F25" s="4">
        <v>10.4</v>
      </c>
      <c r="G25" s="5">
        <v>4.1</v>
      </c>
      <c r="H25" s="24">
        <v>63378</v>
      </c>
      <c r="I25" s="24">
        <v>5904</v>
      </c>
      <c r="J25" s="5">
        <v>9.3</v>
      </c>
      <c r="K25" s="5">
        <v>3.2</v>
      </c>
      <c r="L25" s="24">
        <v>67108</v>
      </c>
      <c r="M25" s="24">
        <v>5988</v>
      </c>
      <c r="N25" s="5">
        <v>8.9</v>
      </c>
      <c r="O25" s="5">
        <v>2.5</v>
      </c>
      <c r="P25" s="24">
        <v>64738</v>
      </c>
      <c r="Q25" s="24">
        <v>7056</v>
      </c>
      <c r="R25" s="5">
        <f>10.9</f>
        <v>10.9</v>
      </c>
      <c r="S25" s="5">
        <v>2.4</v>
      </c>
      <c r="T25" s="24">
        <v>66088</v>
      </c>
      <c r="U25" s="24">
        <v>7706</v>
      </c>
      <c r="V25" s="5">
        <f>11.7</f>
        <v>11.7</v>
      </c>
      <c r="W25" s="5">
        <f>2.4</f>
        <v>2.4</v>
      </c>
      <c r="X25" s="25">
        <v>71235</v>
      </c>
      <c r="Y25" s="25">
        <v>9165</v>
      </c>
      <c r="Z25" s="22">
        <v>12.9</v>
      </c>
      <c r="AA25" s="22">
        <f t="shared" si="0"/>
        <v>2.234695445025029</v>
      </c>
      <c r="AB25" s="59">
        <v>77524</v>
      </c>
      <c r="AC25" s="59">
        <v>7658</v>
      </c>
      <c r="AD25" s="67">
        <v>9.878231257417058</v>
      </c>
      <c r="AE25" s="69">
        <v>2.2</v>
      </c>
      <c r="AF25" s="59">
        <v>84550</v>
      </c>
      <c r="AG25" s="59">
        <v>9041</v>
      </c>
      <c r="AH25" s="67">
        <v>10.7</v>
      </c>
      <c r="AI25" s="67">
        <v>1.9</v>
      </c>
    </row>
    <row r="26" spans="1:35" ht="15.75">
      <c r="A26" s="3" t="s">
        <v>20</v>
      </c>
      <c r="B26" s="3" t="s">
        <v>20</v>
      </c>
      <c r="C26" s="47">
        <v>4238</v>
      </c>
      <c r="D26" s="23">
        <v>242531</v>
      </c>
      <c r="E26" s="24">
        <v>5384</v>
      </c>
      <c r="F26" s="4">
        <v>2.2</v>
      </c>
      <c r="G26" s="5">
        <v>3.5</v>
      </c>
      <c r="H26" s="24">
        <v>244495</v>
      </c>
      <c r="I26" s="24">
        <v>7113</v>
      </c>
      <c r="J26" s="5">
        <v>2.9</v>
      </c>
      <c r="K26" s="5">
        <v>3.9</v>
      </c>
      <c r="L26" s="24">
        <v>252349</v>
      </c>
      <c r="M26" s="24">
        <v>7591</v>
      </c>
      <c r="N26" s="5">
        <v>3</v>
      </c>
      <c r="O26" s="5">
        <v>3.1</v>
      </c>
      <c r="P26" s="24">
        <v>240891</v>
      </c>
      <c r="Q26" s="24">
        <v>8132</v>
      </c>
      <c r="R26" s="5">
        <f>3.4</f>
        <v>3.4</v>
      </c>
      <c r="S26" s="5">
        <v>2.9</v>
      </c>
      <c r="T26" s="24">
        <v>223295</v>
      </c>
      <c r="U26" s="24">
        <v>8645</v>
      </c>
      <c r="V26" s="5">
        <f>3.9</f>
        <v>3.9</v>
      </c>
      <c r="W26" s="5">
        <f>2.7</f>
        <v>2.7</v>
      </c>
      <c r="X26" s="25">
        <v>230838</v>
      </c>
      <c r="Y26" s="25">
        <v>10785</v>
      </c>
      <c r="Z26" s="22">
        <v>4.7</v>
      </c>
      <c r="AA26" s="22">
        <f t="shared" si="0"/>
        <v>2.629698895209486</v>
      </c>
      <c r="AB26" s="59">
        <v>260190</v>
      </c>
      <c r="AC26" s="60">
        <v>5757</v>
      </c>
      <c r="AD26" s="67">
        <v>2.212613859102963</v>
      </c>
      <c r="AE26" s="69">
        <v>3</v>
      </c>
      <c r="AF26" s="59">
        <v>291514</v>
      </c>
      <c r="AG26" s="60">
        <v>10415</v>
      </c>
      <c r="AH26" s="67">
        <v>3.6</v>
      </c>
      <c r="AI26" s="67">
        <v>2.2</v>
      </c>
    </row>
    <row r="27" spans="1:35" ht="15.75">
      <c r="A27" s="3" t="s">
        <v>21</v>
      </c>
      <c r="B27" s="3" t="s">
        <v>21</v>
      </c>
      <c r="C27" s="47">
        <v>4239</v>
      </c>
      <c r="D27" s="23">
        <v>147651</v>
      </c>
      <c r="E27" s="24">
        <v>7702</v>
      </c>
      <c r="F27" s="4">
        <v>5.2</v>
      </c>
      <c r="G27" s="5">
        <v>5</v>
      </c>
      <c r="H27" s="24">
        <v>158809</v>
      </c>
      <c r="I27" s="24">
        <v>9376</v>
      </c>
      <c r="J27" s="5">
        <v>5.9</v>
      </c>
      <c r="K27" s="5">
        <v>5.1</v>
      </c>
      <c r="L27" s="24">
        <v>174032</v>
      </c>
      <c r="M27" s="24">
        <v>12918</v>
      </c>
      <c r="N27" s="5">
        <v>7.4</v>
      </c>
      <c r="O27" s="5">
        <v>5.4</v>
      </c>
      <c r="P27" s="24">
        <v>159413</v>
      </c>
      <c r="Q27" s="24">
        <v>15314</v>
      </c>
      <c r="R27" s="5">
        <f>9.6</f>
        <v>9.6</v>
      </c>
      <c r="S27" s="5">
        <v>5.2</v>
      </c>
      <c r="T27" s="24">
        <v>164176</v>
      </c>
      <c r="U27" s="24">
        <v>15752</v>
      </c>
      <c r="V27" s="5">
        <f>9.6</f>
        <v>9.6</v>
      </c>
      <c r="W27" s="5">
        <f>4.9</f>
        <v>4.9</v>
      </c>
      <c r="X27" s="25">
        <v>147993</v>
      </c>
      <c r="Y27" s="25">
        <v>17252</v>
      </c>
      <c r="Z27" s="22">
        <v>11.7</v>
      </c>
      <c r="AA27" s="22">
        <f t="shared" si="0"/>
        <v>4.206542915174228</v>
      </c>
      <c r="AB27" s="59">
        <v>181023</v>
      </c>
      <c r="AC27" s="59">
        <v>12955</v>
      </c>
      <c r="AD27" s="67">
        <v>7.156549167785309</v>
      </c>
      <c r="AE27" s="69">
        <v>4.2</v>
      </c>
      <c r="AF27" s="59">
        <v>191692</v>
      </c>
      <c r="AG27" s="59">
        <v>15483</v>
      </c>
      <c r="AH27" s="67">
        <v>8.1</v>
      </c>
      <c r="AI27" s="67">
        <v>3.3</v>
      </c>
    </row>
    <row r="28" spans="3:31" ht="15.75">
      <c r="C28" s="46"/>
      <c r="D28" s="23"/>
      <c r="E28" s="24"/>
      <c r="G28" s="5"/>
      <c r="H28" s="24"/>
      <c r="I28" s="24"/>
      <c r="J28" s="5"/>
      <c r="K28" s="5"/>
      <c r="L28" s="24"/>
      <c r="M28" s="24"/>
      <c r="N28" s="5"/>
      <c r="O28" s="5"/>
      <c r="P28" s="24"/>
      <c r="Q28" s="24"/>
      <c r="R28" s="5"/>
      <c r="S28" s="5"/>
      <c r="T28" s="24"/>
      <c r="U28" s="24"/>
      <c r="V28" s="5"/>
      <c r="W28" s="5"/>
      <c r="Z28" s="22"/>
      <c r="AA28" s="22"/>
      <c r="AE28" s="69"/>
    </row>
    <row r="29" spans="1:35" ht="16.5">
      <c r="A29" s="3" t="s">
        <v>46</v>
      </c>
      <c r="B29" s="3" t="s">
        <v>52</v>
      </c>
      <c r="C29" s="47">
        <v>424</v>
      </c>
      <c r="D29" s="23">
        <v>1114069</v>
      </c>
      <c r="E29" s="24">
        <v>68777</v>
      </c>
      <c r="F29" s="4">
        <v>6.2</v>
      </c>
      <c r="G29" s="4">
        <v>44.6</v>
      </c>
      <c r="H29" s="24">
        <v>1186351</v>
      </c>
      <c r="I29" s="24">
        <v>84737</v>
      </c>
      <c r="J29" s="5">
        <v>7.1</v>
      </c>
      <c r="K29" s="5">
        <v>46.6</v>
      </c>
      <c r="L29" s="24">
        <v>1320010</v>
      </c>
      <c r="M29" s="24">
        <v>126920</v>
      </c>
      <c r="N29" s="5">
        <v>9.6</v>
      </c>
      <c r="O29" s="5">
        <v>52.6</v>
      </c>
      <c r="P29" s="24">
        <v>1355582</v>
      </c>
      <c r="Q29" s="24">
        <v>153583</v>
      </c>
      <c r="R29" s="5">
        <f>11.3</f>
        <v>11.3</v>
      </c>
      <c r="S29" s="5">
        <v>54</v>
      </c>
      <c r="T29" s="24">
        <v>1408219</v>
      </c>
      <c r="U29" s="24">
        <v>173468</v>
      </c>
      <c r="V29" s="5">
        <f>12.3</f>
        <v>12.3</v>
      </c>
      <c r="W29" s="5">
        <f>54.3</f>
        <v>54.3</v>
      </c>
      <c r="X29" s="25">
        <v>1513340</v>
      </c>
      <c r="Y29" s="25">
        <v>231043</v>
      </c>
      <c r="Z29" s="22">
        <v>15.3</v>
      </c>
      <c r="AA29" s="22">
        <f t="shared" si="0"/>
        <v>56.335050704300905</v>
      </c>
      <c r="AB29" s="61">
        <v>1641899</v>
      </c>
      <c r="AC29" s="62">
        <v>209914</v>
      </c>
      <c r="AD29" s="66">
        <v>12.784830248389213</v>
      </c>
      <c r="AE29" s="68">
        <v>56</v>
      </c>
      <c r="AF29" s="61">
        <v>1806626</v>
      </c>
      <c r="AG29" s="62">
        <v>275262</v>
      </c>
      <c r="AH29" s="66">
        <v>15.2</v>
      </c>
      <c r="AI29" s="66">
        <v>57.961500730089</v>
      </c>
    </row>
    <row r="30" spans="1:35" ht="15.75">
      <c r="A30" s="3" t="s">
        <v>41</v>
      </c>
      <c r="B30" s="3" t="s">
        <v>41</v>
      </c>
      <c r="C30" s="47">
        <v>4241</v>
      </c>
      <c r="D30" s="23">
        <v>69937</v>
      </c>
      <c r="E30" s="24">
        <v>2089</v>
      </c>
      <c r="F30" s="5">
        <v>3</v>
      </c>
      <c r="G30" s="4">
        <v>1.4</v>
      </c>
      <c r="H30" s="24">
        <v>74858</v>
      </c>
      <c r="I30" s="24">
        <v>2329</v>
      </c>
      <c r="J30" s="5">
        <v>3.1</v>
      </c>
      <c r="K30" s="5">
        <v>1.3</v>
      </c>
      <c r="L30" s="24">
        <v>80054</v>
      </c>
      <c r="M30" s="24">
        <v>3473</v>
      </c>
      <c r="N30" s="5">
        <v>4.3</v>
      </c>
      <c r="O30" s="5">
        <v>1.4</v>
      </c>
      <c r="P30" s="24">
        <v>77162</v>
      </c>
      <c r="Q30" s="24">
        <v>4246</v>
      </c>
      <c r="R30" s="5">
        <f>5.5</f>
        <v>5.5</v>
      </c>
      <c r="S30" s="5">
        <v>1.4</v>
      </c>
      <c r="T30" s="24">
        <v>76719</v>
      </c>
      <c r="U30" s="24">
        <v>4809</v>
      </c>
      <c r="V30" s="5">
        <f>6.3</f>
        <v>6.3</v>
      </c>
      <c r="W30" s="5">
        <f>1.5</f>
        <v>1.5</v>
      </c>
      <c r="X30" s="25">
        <v>73895</v>
      </c>
      <c r="Y30" s="25">
        <v>5836</v>
      </c>
      <c r="Z30" s="22">
        <v>7.9</v>
      </c>
      <c r="AA30" s="22">
        <f t="shared" si="0"/>
        <v>1.422987737824994</v>
      </c>
      <c r="AB30" s="63">
        <v>81584</v>
      </c>
      <c r="AC30" s="63">
        <v>4277</v>
      </c>
      <c r="AD30" s="67">
        <v>5.242449499901942</v>
      </c>
      <c r="AE30" s="69">
        <v>1.4</v>
      </c>
      <c r="AF30" s="63">
        <v>87829</v>
      </c>
      <c r="AG30" s="63">
        <v>11481</v>
      </c>
      <c r="AH30" s="67">
        <v>13.1</v>
      </c>
      <c r="AI30" s="67">
        <v>2.4</v>
      </c>
    </row>
    <row r="31" spans="1:35" ht="15.75">
      <c r="A31" s="3" t="s">
        <v>22</v>
      </c>
      <c r="B31" s="3" t="s">
        <v>22</v>
      </c>
      <c r="C31" s="47">
        <v>4242</v>
      </c>
      <c r="D31" s="23">
        <v>124564</v>
      </c>
      <c r="E31" s="24">
        <v>41394</v>
      </c>
      <c r="F31" s="4">
        <v>33.2</v>
      </c>
      <c r="G31" s="4">
        <v>26.8</v>
      </c>
      <c r="H31" s="24">
        <v>146728</v>
      </c>
      <c r="I31" s="24">
        <v>52037</v>
      </c>
      <c r="J31" s="5">
        <v>35.5</v>
      </c>
      <c r="K31" s="5">
        <v>28.6</v>
      </c>
      <c r="L31" s="24">
        <v>168471</v>
      </c>
      <c r="M31" s="24">
        <v>77790</v>
      </c>
      <c r="N31" s="5">
        <v>46.2</v>
      </c>
      <c r="O31" s="5">
        <v>32.3</v>
      </c>
      <c r="P31" s="24">
        <v>200861</v>
      </c>
      <c r="Q31" s="24">
        <v>96363</v>
      </c>
      <c r="R31" s="5">
        <f>48</f>
        <v>48</v>
      </c>
      <c r="S31" s="5">
        <v>35.4</v>
      </c>
      <c r="T31" s="24">
        <v>233188</v>
      </c>
      <c r="U31" s="24">
        <v>110745</v>
      </c>
      <c r="V31" s="5">
        <f>47.5</f>
        <v>47.5</v>
      </c>
      <c r="W31" s="5">
        <f>34.6</f>
        <v>34.6</v>
      </c>
      <c r="X31" s="25">
        <v>273546</v>
      </c>
      <c r="Y31" s="25">
        <v>140480</v>
      </c>
      <c r="Z31" s="22">
        <v>51.4</v>
      </c>
      <c r="AA31" s="22">
        <f t="shared" si="0"/>
        <v>34.253138692538585</v>
      </c>
      <c r="AB31" s="43">
        <v>296556</v>
      </c>
      <c r="AC31" s="43">
        <v>137539</v>
      </c>
      <c r="AD31" s="67">
        <v>46.378761515531636</v>
      </c>
      <c r="AE31" s="69">
        <v>34.4</v>
      </c>
      <c r="AF31" s="43">
        <v>330917</v>
      </c>
      <c r="AG31" s="43">
        <v>169123</v>
      </c>
      <c r="AH31" s="67">
        <v>51.1</v>
      </c>
      <c r="AI31" s="67">
        <v>35.6</v>
      </c>
    </row>
    <row r="32" spans="1:35" ht="15.75">
      <c r="A32" s="3" t="s">
        <v>23</v>
      </c>
      <c r="B32" s="3" t="s">
        <v>23</v>
      </c>
      <c r="C32" s="47">
        <v>4243</v>
      </c>
      <c r="D32" s="23">
        <v>84191</v>
      </c>
      <c r="E32" s="24">
        <v>5688</v>
      </c>
      <c r="F32" s="4">
        <v>6.8</v>
      </c>
      <c r="G32" s="4">
        <v>3.7</v>
      </c>
      <c r="H32" s="24">
        <v>85677</v>
      </c>
      <c r="I32" s="24">
        <v>7123</v>
      </c>
      <c r="J32" s="5">
        <v>8.3</v>
      </c>
      <c r="K32" s="5">
        <v>3.9</v>
      </c>
      <c r="L32" s="24">
        <v>88922</v>
      </c>
      <c r="M32" s="24">
        <v>10284</v>
      </c>
      <c r="N32" s="5">
        <v>11.6</v>
      </c>
      <c r="O32" s="5">
        <v>4.3</v>
      </c>
      <c r="P32" s="24">
        <v>87776</v>
      </c>
      <c r="Q32" s="24">
        <v>12305</v>
      </c>
      <c r="R32" s="5">
        <f>14</f>
        <v>14</v>
      </c>
      <c r="S32" s="5">
        <v>4.3</v>
      </c>
      <c r="T32" s="24">
        <v>91071</v>
      </c>
      <c r="U32" s="24">
        <v>13664</v>
      </c>
      <c r="V32" s="5">
        <f>15</f>
        <v>15</v>
      </c>
      <c r="W32" s="5">
        <f>4.3</f>
        <v>4.3</v>
      </c>
      <c r="X32" s="25">
        <v>104392</v>
      </c>
      <c r="Y32" s="25">
        <v>21758</v>
      </c>
      <c r="Z32" s="22">
        <v>20.8</v>
      </c>
      <c r="AA32" s="22">
        <f t="shared" si="0"/>
        <v>5.305237696983587</v>
      </c>
      <c r="AB32" s="43">
        <v>108432</v>
      </c>
      <c r="AC32" s="43">
        <v>16615</v>
      </c>
      <c r="AD32" s="67">
        <v>15.322967389700457</v>
      </c>
      <c r="AE32" s="69">
        <v>5.1</v>
      </c>
      <c r="AF32" s="43">
        <v>112719</v>
      </c>
      <c r="AG32" s="43">
        <v>22328</v>
      </c>
      <c r="AH32" s="67">
        <v>19.8</v>
      </c>
      <c r="AI32" s="67">
        <v>4.7</v>
      </c>
    </row>
    <row r="33" spans="1:35" ht="15.75">
      <c r="A33" s="3" t="s">
        <v>24</v>
      </c>
      <c r="B33" s="3" t="s">
        <v>65</v>
      </c>
      <c r="C33" s="47">
        <v>4244</v>
      </c>
      <c r="D33" s="23">
        <v>344437</v>
      </c>
      <c r="E33" s="17" t="s">
        <v>18</v>
      </c>
      <c r="F33" s="17" t="s">
        <v>18</v>
      </c>
      <c r="G33" s="17" t="s">
        <v>18</v>
      </c>
      <c r="H33" s="24">
        <v>360328</v>
      </c>
      <c r="I33" s="24">
        <v>4777</v>
      </c>
      <c r="J33" s="5">
        <v>1.3</v>
      </c>
      <c r="K33" s="5">
        <v>2.6</v>
      </c>
      <c r="L33" s="24">
        <v>381990</v>
      </c>
      <c r="M33" s="24">
        <v>11435</v>
      </c>
      <c r="N33" s="5">
        <v>3</v>
      </c>
      <c r="O33" s="5">
        <v>4.7</v>
      </c>
      <c r="P33" s="24">
        <v>389731</v>
      </c>
      <c r="Q33" s="24">
        <v>18056</v>
      </c>
      <c r="R33" s="5">
        <f>4.6</f>
        <v>4.6</v>
      </c>
      <c r="S33" s="5">
        <v>4.4</v>
      </c>
      <c r="T33" s="24">
        <v>402691</v>
      </c>
      <c r="U33" s="24">
        <v>21357</v>
      </c>
      <c r="V33" s="5">
        <f>5.3</f>
        <v>5.3</v>
      </c>
      <c r="W33" s="5">
        <f>6.7</f>
        <v>6.7</v>
      </c>
      <c r="X33" s="25">
        <v>405322</v>
      </c>
      <c r="Y33" s="25">
        <v>34932</v>
      </c>
      <c r="Z33" s="22">
        <v>8.6</v>
      </c>
      <c r="AA33" s="22">
        <f t="shared" si="0"/>
        <v>8.517444766570028</v>
      </c>
      <c r="AB33" s="63">
        <v>409743</v>
      </c>
      <c r="AC33" s="43">
        <v>22436</v>
      </c>
      <c r="AD33" s="67">
        <v>5.475627405471235</v>
      </c>
      <c r="AE33" s="69">
        <v>8.5</v>
      </c>
      <c r="AF33" s="63">
        <v>429290</v>
      </c>
      <c r="AG33" s="43">
        <v>35866</v>
      </c>
      <c r="AH33" s="67">
        <v>8.4</v>
      </c>
      <c r="AI33" s="67">
        <v>7.6</v>
      </c>
    </row>
    <row r="34" spans="1:35" ht="15.75">
      <c r="A34" s="3" t="s">
        <v>25</v>
      </c>
      <c r="B34" s="3" t="s">
        <v>25</v>
      </c>
      <c r="C34" s="47">
        <v>4245</v>
      </c>
      <c r="D34" s="23">
        <v>107993</v>
      </c>
      <c r="E34" s="17" t="s">
        <v>26</v>
      </c>
      <c r="F34" s="17" t="s">
        <v>26</v>
      </c>
      <c r="G34" s="17" t="s">
        <v>26</v>
      </c>
      <c r="H34" s="24">
        <v>101608</v>
      </c>
      <c r="I34" s="24">
        <v>3197</v>
      </c>
      <c r="J34" s="5">
        <v>3.1</v>
      </c>
      <c r="K34" s="5">
        <v>1.8</v>
      </c>
      <c r="L34" s="24">
        <v>107019</v>
      </c>
      <c r="M34" s="24">
        <v>3225</v>
      </c>
      <c r="N34" s="5">
        <v>3</v>
      </c>
      <c r="O34" s="5">
        <v>1.3</v>
      </c>
      <c r="P34" s="24">
        <v>108081</v>
      </c>
      <c r="Q34" s="24">
        <v>3272</v>
      </c>
      <c r="R34" s="5">
        <f>3</f>
        <v>3</v>
      </c>
      <c r="S34" s="5">
        <v>1.2</v>
      </c>
      <c r="T34" s="24">
        <v>111302</v>
      </c>
      <c r="U34" s="24">
        <v>3697</v>
      </c>
      <c r="V34" s="5">
        <f>3.3</f>
        <v>3.3</v>
      </c>
      <c r="W34" s="5">
        <f>1.2</f>
        <v>1.2</v>
      </c>
      <c r="X34" s="25">
        <v>115129</v>
      </c>
      <c r="Y34" s="25">
        <v>3493</v>
      </c>
      <c r="Z34" s="28">
        <v>3</v>
      </c>
      <c r="AA34" s="22">
        <f t="shared" si="0"/>
        <v>0.8516957107989556</v>
      </c>
      <c r="AB34" s="63">
        <v>122997</v>
      </c>
      <c r="AC34" s="43">
        <v>4017</v>
      </c>
      <c r="AD34" s="67">
        <v>3.265933315446718</v>
      </c>
      <c r="AE34" s="71">
        <v>0.9</v>
      </c>
      <c r="AF34" s="63">
        <v>115288</v>
      </c>
      <c r="AG34" s="43">
        <v>4217</v>
      </c>
      <c r="AH34" s="67">
        <v>3.7</v>
      </c>
      <c r="AI34" s="67">
        <v>0.9</v>
      </c>
    </row>
    <row r="35" spans="1:35" ht="15.75">
      <c r="A35" s="3" t="s">
        <v>42</v>
      </c>
      <c r="B35" s="3" t="s">
        <v>42</v>
      </c>
      <c r="C35" s="47">
        <v>4246</v>
      </c>
      <c r="D35" s="23">
        <v>55073</v>
      </c>
      <c r="E35" s="17" t="s">
        <v>18</v>
      </c>
      <c r="F35" s="17" t="s">
        <v>18</v>
      </c>
      <c r="G35" s="17" t="s">
        <v>18</v>
      </c>
      <c r="H35" s="24">
        <v>55161</v>
      </c>
      <c r="I35" s="26" t="s">
        <v>26</v>
      </c>
      <c r="J35" s="26" t="s">
        <v>26</v>
      </c>
      <c r="K35" s="26" t="s">
        <v>26</v>
      </c>
      <c r="L35" s="24">
        <v>60503</v>
      </c>
      <c r="M35" s="26" t="s">
        <v>26</v>
      </c>
      <c r="N35" s="26" t="s">
        <v>26</v>
      </c>
      <c r="O35" s="26" t="s">
        <v>26</v>
      </c>
      <c r="P35" s="24">
        <v>59633</v>
      </c>
      <c r="Q35" s="18" t="s">
        <v>26</v>
      </c>
      <c r="R35" s="18" t="s">
        <v>26</v>
      </c>
      <c r="S35" s="18" t="s">
        <v>26</v>
      </c>
      <c r="T35" s="24">
        <v>60446</v>
      </c>
      <c r="U35" s="18" t="s">
        <v>26</v>
      </c>
      <c r="V35" s="18" t="s">
        <v>26</v>
      </c>
      <c r="W35" s="18" t="s">
        <v>26</v>
      </c>
      <c r="X35" s="25">
        <v>69736</v>
      </c>
      <c r="Y35" s="48" t="s">
        <v>26</v>
      </c>
      <c r="Z35" s="48" t="s">
        <v>26</v>
      </c>
      <c r="AA35" s="22">
        <f t="shared" si="0"/>
        <v>0</v>
      </c>
      <c r="AB35" s="43">
        <v>76369</v>
      </c>
      <c r="AC35" s="43" t="s">
        <v>26</v>
      </c>
      <c r="AD35" s="67" t="s">
        <v>26</v>
      </c>
      <c r="AE35" s="70" t="s">
        <v>26</v>
      </c>
      <c r="AF35" s="43">
        <v>87295</v>
      </c>
      <c r="AG35" s="43" t="s">
        <v>26</v>
      </c>
      <c r="AH35" s="67" t="s">
        <v>26</v>
      </c>
      <c r="AI35" s="67" t="s">
        <v>26</v>
      </c>
    </row>
    <row r="36" spans="1:35" ht="15.75">
      <c r="A36" s="3" t="s">
        <v>43</v>
      </c>
      <c r="B36" s="3" t="s">
        <v>43</v>
      </c>
      <c r="C36" s="47">
        <v>4247</v>
      </c>
      <c r="D36" s="23">
        <v>116397</v>
      </c>
      <c r="E36" s="17" t="s">
        <v>26</v>
      </c>
      <c r="F36" s="17" t="s">
        <v>26</v>
      </c>
      <c r="G36" s="17" t="s">
        <v>26</v>
      </c>
      <c r="H36" s="24">
        <v>136172</v>
      </c>
      <c r="I36" s="26" t="s">
        <v>26</v>
      </c>
      <c r="J36" s="26" t="s">
        <v>26</v>
      </c>
      <c r="K36" s="26" t="s">
        <v>26</v>
      </c>
      <c r="L36" s="24">
        <v>185911</v>
      </c>
      <c r="M36" s="26" t="s">
        <v>26</v>
      </c>
      <c r="N36" s="26" t="s">
        <v>26</v>
      </c>
      <c r="O36" s="26" t="s">
        <v>26</v>
      </c>
      <c r="P36" s="24">
        <v>180601</v>
      </c>
      <c r="Q36" s="18" t="s">
        <v>26</v>
      </c>
      <c r="R36" s="18" t="s">
        <v>26</v>
      </c>
      <c r="S36" s="18" t="s">
        <v>26</v>
      </c>
      <c r="T36" s="24">
        <v>181138</v>
      </c>
      <c r="U36" s="24">
        <v>10089</v>
      </c>
      <c r="V36" s="5">
        <f>5.6</f>
        <v>5.6</v>
      </c>
      <c r="W36" s="5">
        <f>3.2</f>
        <v>3.2</v>
      </c>
      <c r="X36" s="25">
        <v>225707</v>
      </c>
      <c r="Y36" s="27">
        <v>11449</v>
      </c>
      <c r="Z36" s="22">
        <v>5.1</v>
      </c>
      <c r="AA36" s="22">
        <f t="shared" si="0"/>
        <v>2.7916015439270656</v>
      </c>
      <c r="AB36" s="63">
        <v>274942</v>
      </c>
      <c r="AC36" s="43" t="s">
        <v>26</v>
      </c>
      <c r="AD36" s="67" t="s">
        <v>26</v>
      </c>
      <c r="AE36" s="69">
        <v>2.3</v>
      </c>
      <c r="AF36" s="63">
        <v>353387</v>
      </c>
      <c r="AG36" s="43" t="s">
        <v>26</v>
      </c>
      <c r="AH36" s="67" t="s">
        <v>26</v>
      </c>
      <c r="AI36" s="67" t="s">
        <v>26</v>
      </c>
    </row>
    <row r="37" spans="1:35" ht="15.75">
      <c r="A37" s="3" t="s">
        <v>44</v>
      </c>
      <c r="B37" s="3" t="s">
        <v>44</v>
      </c>
      <c r="C37" s="47">
        <v>4248</v>
      </c>
      <c r="D37" s="23">
        <v>61822</v>
      </c>
      <c r="E37" s="17" t="s">
        <v>26</v>
      </c>
      <c r="F37" s="17" t="s">
        <v>26</v>
      </c>
      <c r="G37" s="17" t="s">
        <v>26</v>
      </c>
      <c r="H37" s="24">
        <v>67384</v>
      </c>
      <c r="I37" s="26" t="s">
        <v>26</v>
      </c>
      <c r="J37" s="26" t="s">
        <v>26</v>
      </c>
      <c r="K37" s="26" t="s">
        <v>26</v>
      </c>
      <c r="L37" s="24">
        <v>71551</v>
      </c>
      <c r="M37" s="26" t="s">
        <v>26</v>
      </c>
      <c r="N37" s="26" t="s">
        <v>26</v>
      </c>
      <c r="O37" s="26" t="s">
        <v>26</v>
      </c>
      <c r="P37" s="24">
        <v>75156</v>
      </c>
      <c r="Q37" s="18" t="s">
        <v>26</v>
      </c>
      <c r="R37" s="18" t="s">
        <v>26</v>
      </c>
      <c r="S37" s="18" t="s">
        <v>26</v>
      </c>
      <c r="T37" s="24">
        <v>79760</v>
      </c>
      <c r="U37" s="18" t="s">
        <v>26</v>
      </c>
      <c r="V37" s="18" t="s">
        <v>26</v>
      </c>
      <c r="W37" s="18" t="s">
        <v>26</v>
      </c>
      <c r="X37" s="25">
        <v>82215</v>
      </c>
      <c r="Y37" s="48" t="s">
        <v>26</v>
      </c>
      <c r="Z37" s="48" t="s">
        <v>26</v>
      </c>
      <c r="AA37" s="22">
        <f t="shared" si="0"/>
        <v>0</v>
      </c>
      <c r="AB37" s="43">
        <v>85607</v>
      </c>
      <c r="AC37" s="43">
        <v>1800</v>
      </c>
      <c r="AD37" s="67">
        <v>2.102631794128985</v>
      </c>
      <c r="AE37" s="72" t="s">
        <v>26</v>
      </c>
      <c r="AF37" s="43">
        <v>91316</v>
      </c>
      <c r="AG37" s="43">
        <v>4223</v>
      </c>
      <c r="AH37" s="67">
        <v>4.6</v>
      </c>
      <c r="AI37" s="67">
        <v>0.9</v>
      </c>
    </row>
    <row r="38" spans="1:36" ht="15.75">
      <c r="A38" s="3" t="s">
        <v>45</v>
      </c>
      <c r="B38" s="3" t="s">
        <v>45</v>
      </c>
      <c r="C38" s="47">
        <v>4249</v>
      </c>
      <c r="D38" s="23">
        <v>149655</v>
      </c>
      <c r="E38" s="24">
        <v>4472</v>
      </c>
      <c r="F38" s="5">
        <v>3</v>
      </c>
      <c r="G38" s="4">
        <v>2.9</v>
      </c>
      <c r="H38" s="24">
        <v>158435</v>
      </c>
      <c r="I38" s="24">
        <v>4514</v>
      </c>
      <c r="J38" s="5">
        <v>2.8</v>
      </c>
      <c r="K38" s="5">
        <v>2.5</v>
      </c>
      <c r="L38" s="24">
        <v>175589</v>
      </c>
      <c r="M38" s="24">
        <v>5033</v>
      </c>
      <c r="N38" s="5">
        <v>2.9</v>
      </c>
      <c r="O38" s="5">
        <v>2.1</v>
      </c>
      <c r="P38" s="24">
        <v>176581</v>
      </c>
      <c r="Q38" s="24">
        <v>5071</v>
      </c>
      <c r="R38" s="5">
        <f>2.9</f>
        <v>2.9</v>
      </c>
      <c r="S38" s="5">
        <v>1.9</v>
      </c>
      <c r="T38" s="24">
        <v>171904</v>
      </c>
      <c r="U38" s="24">
        <v>5614</v>
      </c>
      <c r="V38" s="5">
        <f>3.3</f>
        <v>3.3</v>
      </c>
      <c r="W38" s="5">
        <f>1.8</f>
        <v>1.8</v>
      </c>
      <c r="X38" s="25">
        <v>163398</v>
      </c>
      <c r="Y38" s="25">
        <v>7763</v>
      </c>
      <c r="Z38" s="22">
        <v>4.8</v>
      </c>
      <c r="AA38" s="22">
        <f t="shared" si="0"/>
        <v>1.892846780112308</v>
      </c>
      <c r="AB38" s="63">
        <v>185669</v>
      </c>
      <c r="AC38" s="63">
        <v>11774</v>
      </c>
      <c r="AD38" s="67">
        <v>6.341392478011946</v>
      </c>
      <c r="AE38" s="69">
        <v>2</v>
      </c>
      <c r="AF38" s="63">
        <v>198585</v>
      </c>
      <c r="AG38" s="63">
        <v>16331</v>
      </c>
      <c r="AH38" s="67">
        <v>8.2</v>
      </c>
      <c r="AI38" s="67">
        <v>3.4</v>
      </c>
      <c r="AJ38" s="25"/>
    </row>
    <row r="39" spans="2:35" ht="15.75">
      <c r="B39" s="3"/>
      <c r="C39" s="11"/>
      <c r="D39" s="12"/>
      <c r="N39" s="5"/>
      <c r="O39" s="5"/>
      <c r="R39" s="5"/>
      <c r="S39" s="5"/>
      <c r="W39" s="5"/>
      <c r="AB39" s="12"/>
      <c r="AC39" s="10"/>
      <c r="AD39" s="10"/>
      <c r="AE39" s="73"/>
      <c r="AF39" s="10"/>
      <c r="AG39" s="10"/>
      <c r="AH39" s="10"/>
      <c r="AI39" s="10"/>
    </row>
    <row r="40" spans="1:35" ht="15.75">
      <c r="A40" s="16"/>
      <c r="B40" s="8"/>
      <c r="C40" s="20"/>
      <c r="D40" s="15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21"/>
      <c r="S40" s="21"/>
      <c r="T40" s="16"/>
      <c r="U40" s="16"/>
      <c r="V40" s="16"/>
      <c r="W40" s="21"/>
      <c r="X40" s="7"/>
      <c r="Y40" s="7"/>
      <c r="Z40" s="7"/>
      <c r="AA40" s="7"/>
      <c r="AB40" s="44"/>
      <c r="AC40" s="7"/>
      <c r="AD40" s="7"/>
      <c r="AE40" s="74"/>
      <c r="AF40" s="7"/>
      <c r="AG40" s="7"/>
      <c r="AH40" s="7"/>
      <c r="AI40" s="7"/>
    </row>
    <row r="41" spans="2:19" ht="15.75">
      <c r="B41" s="3" t="s">
        <v>27</v>
      </c>
      <c r="R41" s="5"/>
      <c r="S41" s="5"/>
    </row>
    <row r="42" spans="1:19" ht="15.75">
      <c r="A42" s="77" t="s">
        <v>28</v>
      </c>
      <c r="B42" s="3" t="s">
        <v>29</v>
      </c>
      <c r="H42" s="24"/>
      <c r="I42" s="24"/>
      <c r="J42" s="29"/>
      <c r="K42" s="29"/>
      <c r="R42" s="5"/>
      <c r="S42" s="5"/>
    </row>
    <row r="43" spans="1:19" ht="15.75">
      <c r="A43" s="77" t="s">
        <v>59</v>
      </c>
      <c r="B43" s="3" t="s">
        <v>59</v>
      </c>
      <c r="H43" s="24"/>
      <c r="I43" s="24"/>
      <c r="J43" s="29"/>
      <c r="K43" s="29"/>
      <c r="R43" s="5"/>
      <c r="S43" s="5"/>
    </row>
    <row r="44" spans="1:19" ht="15.75">
      <c r="A44" s="77" t="s">
        <v>60</v>
      </c>
      <c r="B44" s="3" t="s">
        <v>60</v>
      </c>
      <c r="H44" s="24"/>
      <c r="I44" s="24"/>
      <c r="J44" s="29"/>
      <c r="K44" s="29"/>
      <c r="R44" s="5"/>
      <c r="S44" s="5"/>
    </row>
    <row r="45" spans="1:19" ht="15.75">
      <c r="A45" s="77" t="s">
        <v>30</v>
      </c>
      <c r="B45" s="3" t="s">
        <v>31</v>
      </c>
      <c r="H45" s="24"/>
      <c r="I45" s="24"/>
      <c r="J45" s="29"/>
      <c r="K45" s="29"/>
      <c r="R45" s="5"/>
      <c r="S45" s="5"/>
    </row>
    <row r="46" spans="8:19" ht="15.75">
      <c r="H46" s="24"/>
      <c r="I46" s="24"/>
      <c r="J46" s="29"/>
      <c r="K46" s="29"/>
      <c r="R46" s="5"/>
      <c r="S46" s="5"/>
    </row>
    <row r="47" spans="8:19" ht="15.75">
      <c r="H47" s="24"/>
      <c r="I47" s="24"/>
      <c r="J47" s="29"/>
      <c r="K47" s="29"/>
      <c r="R47" s="5"/>
      <c r="S47" s="5"/>
    </row>
    <row r="48" spans="8:19" ht="15.75">
      <c r="H48" s="24"/>
      <c r="I48" s="24"/>
      <c r="J48" s="29"/>
      <c r="K48" s="29"/>
      <c r="R48" s="5"/>
      <c r="S48" s="5"/>
    </row>
    <row r="49" spans="8:19" ht="15.75">
      <c r="H49" s="24"/>
      <c r="I49" s="24"/>
      <c r="J49" s="29"/>
      <c r="K49" s="29"/>
      <c r="R49" s="5"/>
      <c r="S49" s="5"/>
    </row>
    <row r="50" spans="8:19" ht="15.75">
      <c r="H50" s="24"/>
      <c r="I50" s="24"/>
      <c r="J50" s="29"/>
      <c r="K50" s="29"/>
      <c r="R50" s="5"/>
      <c r="S50" s="5"/>
    </row>
    <row r="51" spans="8:19" ht="15.75">
      <c r="H51" s="24"/>
      <c r="I51" s="24"/>
      <c r="J51" s="29"/>
      <c r="K51" s="29"/>
      <c r="R51" s="5"/>
      <c r="S51" s="5"/>
    </row>
    <row r="52" spans="1:19" ht="15.75">
      <c r="A52" s="3"/>
      <c r="H52" s="24"/>
      <c r="I52" s="24"/>
      <c r="J52" s="29"/>
      <c r="K52" s="29"/>
      <c r="R52" s="5"/>
      <c r="S52" s="5"/>
    </row>
    <row r="53" spans="1:19" ht="15.75">
      <c r="A53" s="3"/>
      <c r="H53" s="24"/>
      <c r="I53" s="24"/>
      <c r="J53" s="29"/>
      <c r="K53" s="29"/>
      <c r="R53" s="5"/>
      <c r="S53" s="5"/>
    </row>
    <row r="54" spans="1:19" ht="15.75">
      <c r="A54" s="3"/>
      <c r="H54" s="24"/>
      <c r="I54" s="24"/>
      <c r="J54" s="29"/>
      <c r="K54" s="29"/>
      <c r="R54" s="5"/>
      <c r="S54" s="5"/>
    </row>
    <row r="55" spans="1:19" ht="15.75">
      <c r="A55" s="3"/>
      <c r="H55" s="24"/>
      <c r="I55" s="24"/>
      <c r="J55" s="29"/>
      <c r="K55" s="29"/>
      <c r="R55" s="5"/>
      <c r="S55" s="5"/>
    </row>
    <row r="56" spans="1:19" ht="15.75">
      <c r="A56" s="3"/>
      <c r="H56" s="24"/>
      <c r="I56" s="24"/>
      <c r="J56" s="29"/>
      <c r="K56" s="29"/>
      <c r="R56" s="5"/>
      <c r="S56" s="5"/>
    </row>
    <row r="57" spans="8:19" ht="15.75">
      <c r="H57" s="24"/>
      <c r="I57" s="24"/>
      <c r="J57" s="29"/>
      <c r="K57" s="29"/>
      <c r="R57" s="5"/>
      <c r="S57" s="5"/>
    </row>
    <row r="58" spans="18:19" ht="15.75">
      <c r="R58" s="5"/>
      <c r="S58" s="5"/>
    </row>
    <row r="59" spans="1:19" ht="15.75">
      <c r="A59" s="3"/>
      <c r="R59" s="5"/>
      <c r="S59" s="5"/>
    </row>
    <row r="60" spans="1:19" ht="15.75">
      <c r="A60" s="3"/>
      <c r="R60" s="5"/>
      <c r="S60" s="5"/>
    </row>
    <row r="61" spans="1:19" ht="15.75">
      <c r="A61" s="3"/>
      <c r="R61" s="5"/>
      <c r="S61" s="5"/>
    </row>
    <row r="62" spans="1:19" ht="15.75">
      <c r="A62" s="3"/>
      <c r="R62" s="5"/>
      <c r="S62" s="5"/>
    </row>
  </sheetData>
  <mergeCells count="23">
    <mergeCell ref="T5:W6"/>
    <mergeCell ref="X5:AA6"/>
    <mergeCell ref="L5:O6"/>
    <mergeCell ref="P5:S6"/>
    <mergeCell ref="D5:G6"/>
    <mergeCell ref="H5:K6"/>
    <mergeCell ref="C11:C13"/>
    <mergeCell ref="X10:Y11"/>
    <mergeCell ref="Z10:Z13"/>
    <mergeCell ref="AA10:AA13"/>
    <mergeCell ref="T10:U11"/>
    <mergeCell ref="P10:Q11"/>
    <mergeCell ref="L10:M11"/>
    <mergeCell ref="H10:I11"/>
    <mergeCell ref="D10:E11"/>
    <mergeCell ref="AB10:AC11"/>
    <mergeCell ref="AD10:AD13"/>
    <mergeCell ref="AE10:AE13"/>
    <mergeCell ref="AB5:AE6"/>
    <mergeCell ref="AF10:AG11"/>
    <mergeCell ref="AH10:AH13"/>
    <mergeCell ref="AI10:AI13"/>
    <mergeCell ref="AF5:AI6"/>
  </mergeCells>
  <hyperlinks>
    <hyperlink ref="A3" location="Notes!A1" display="See notes"/>
  </hyperlinks>
  <printOptions/>
  <pageMargins left="0.75" right="0.75" top="1" bottom="1" header="0.5" footer="0.5"/>
  <pageSetup fitToHeight="1" fitToWidth="1" horizontalDpi="600" verticalDpi="600" orientation="landscape" scale="53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5"/>
  <sheetViews>
    <sheetView showGridLines="0" zoomScale="75" zoomScaleNormal="75" workbookViewId="0" topLeftCell="A1">
      <selection activeCell="A3" sqref="A3"/>
    </sheetView>
  </sheetViews>
  <sheetFormatPr defaultColWidth="9.00390625" defaultRowHeight="12.75"/>
  <sheetData>
    <row r="1" ht="16.5">
      <c r="A1" s="3" t="s">
        <v>61</v>
      </c>
    </row>
    <row r="3" ht="15.75">
      <c r="A3" s="75" t="s">
        <v>69</v>
      </c>
    </row>
    <row r="5" ht="15.75">
      <c r="A5" s="2" t="s">
        <v>70</v>
      </c>
    </row>
    <row r="6" ht="15.75">
      <c r="A6" s="3" t="s">
        <v>33</v>
      </c>
    </row>
    <row r="7" ht="15.75">
      <c r="A7" s="3" t="s">
        <v>0</v>
      </c>
    </row>
    <row r="8" ht="15.75">
      <c r="A8" s="3" t="s">
        <v>48</v>
      </c>
    </row>
    <row r="9" ht="15.75">
      <c r="A9" s="3" t="s">
        <v>47</v>
      </c>
    </row>
    <row r="11" ht="15.75">
      <c r="A11" s="3" t="s">
        <v>49</v>
      </c>
    </row>
    <row r="12" ht="15.75">
      <c r="A12" s="3" t="s">
        <v>50</v>
      </c>
    </row>
    <row r="13" ht="15.75">
      <c r="A13" s="3" t="s">
        <v>51</v>
      </c>
    </row>
    <row r="15" ht="15.75">
      <c r="A15" s="3" t="s">
        <v>63</v>
      </c>
    </row>
    <row r="16" ht="15.75">
      <c r="A16" s="3" t="s">
        <v>58</v>
      </c>
    </row>
    <row r="18" ht="15.75">
      <c r="A18" s="3" t="s">
        <v>28</v>
      </c>
    </row>
    <row r="19" ht="15.75">
      <c r="A19" s="3" t="s">
        <v>59</v>
      </c>
    </row>
    <row r="20" ht="15.75">
      <c r="A20" s="3" t="s">
        <v>60</v>
      </c>
    </row>
    <row r="21" ht="15.75">
      <c r="A21" s="3" t="s">
        <v>30</v>
      </c>
    </row>
    <row r="23" ht="15.75">
      <c r="A23" s="3" t="s">
        <v>71</v>
      </c>
    </row>
    <row r="24" ht="15.75">
      <c r="A24" s="1" t="s">
        <v>32</v>
      </c>
    </row>
    <row r="25" ht="15.75">
      <c r="A25" s="2"/>
    </row>
  </sheetData>
  <hyperlinks>
    <hyperlink ref="A3" location="Data!A1" display="Back to data"/>
    <hyperlink ref="A24" r:id="rId1" display="http://www.census.gov/eos/www/ebusiness614.htm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Merchant Wholesale Trade Sales--Total and E-Commerce</dc:title>
  <dc:subject/>
  <dc:creator>US Census Bureau</dc:creator>
  <cp:keywords/>
  <dc:description/>
  <cp:lastModifiedBy>selln001</cp:lastModifiedBy>
  <cp:lastPrinted>2007-06-05T13:31:57Z</cp:lastPrinted>
  <dcterms:created xsi:type="dcterms:W3CDTF">2006-06-05T14:11:08Z</dcterms:created>
  <dcterms:modified xsi:type="dcterms:W3CDTF">2007-10-24T12:55:57Z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