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602" activeTab="0"/>
  </bookViews>
  <sheets>
    <sheet name="Data" sheetId="1" r:id="rId1"/>
    <sheet name="Notes" sheetId="2" r:id="rId2"/>
    <sheet name="historical" sheetId="3" r:id="rId3"/>
  </sheets>
  <definedNames>
    <definedName name="_xlnm.Print_Area" localSheetId="0">'Data'!$A$1:$L$60</definedName>
    <definedName name="_xlnm.Print_Area">'Data'!$A$5:$E$61</definedName>
    <definedName name="PRINT_AREA_MI">'Data'!$A$5:$E$61</definedName>
  </definedNames>
  <calcPr fullCalcOnLoad="1"/>
</workbook>
</file>

<file path=xl/sharedStrings.xml><?xml version="1.0" encoding="utf-8"?>
<sst xmlns="http://schemas.openxmlformats.org/spreadsheetml/2006/main" count="288" uniqueCount="107">
  <si>
    <t>|</t>
  </si>
  <si>
    <t xml:space="preserve">colleges, professional schools, junior and teachers colleges, </t>
  </si>
  <si>
    <t>both publicly and privately controlled, regular session.</t>
  </si>
  <si>
    <t xml:space="preserve">Includes estimates for institutions not reporting. See also Appendix </t>
  </si>
  <si>
    <t>III]</t>
  </si>
  <si>
    <t>FOR CD</t>
  </si>
  <si>
    <t>ITEM</t>
  </si>
  <si>
    <t>Unit</t>
  </si>
  <si>
    <t xml:space="preserve"> 1989</t>
  </si>
  <si>
    <t xml:space="preserve">1990 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</si>
  <si>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</si>
  <si>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</si>
  <si>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</si>
  <si>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</si>
  <si>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</si>
  <si>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</si>
  <si>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</si>
  <si>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</si>
  <si>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</si>
  <si>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</si>
  <si>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</si>
  <si>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 </t>
  </si>
  <si>
    <t>Number of institutions \1</t>
  </si>
  <si>
    <t>Number</t>
  </si>
  <si>
    <t xml:space="preserve">  4-year</t>
  </si>
  <si>
    <t xml:space="preserve">  2-year</t>
  </si>
  <si>
    <t>Instructional staff--</t>
  </si>
  <si>
    <t xml:space="preserve"> (Lecturer or above) \2</t>
  </si>
  <si>
    <t>(NA)</t>
  </si>
  <si>
    <t xml:space="preserve">  Percent full-time</t>
  </si>
  <si>
    <t>Percent</t>
  </si>
  <si>
    <t xml:space="preserve">    (NA)</t>
  </si>
  <si>
    <t>Total enrollment \3 \4</t>
  </si>
  <si>
    <t xml:space="preserve">  Male</t>
  </si>
  <si>
    <t xml:space="preserve">  Female</t>
  </si>
  <si>
    <t xml:space="preserve">  4-year institutions</t>
  </si>
  <si>
    <t xml:space="preserve">  2-year institutions</t>
  </si>
  <si>
    <t xml:space="preserve">  Full-time</t>
  </si>
  <si>
    <t xml:space="preserve">  Part-time</t>
  </si>
  <si>
    <t xml:space="preserve">  Public</t>
  </si>
  <si>
    <t xml:space="preserve">  Private</t>
  </si>
  <si>
    <t xml:space="preserve">  Undergraduate \4</t>
  </si>
  <si>
    <t xml:space="preserve">    Men</t>
  </si>
  <si>
    <t xml:space="preserve">    Women</t>
  </si>
  <si>
    <t xml:space="preserve">    First-time freshmen</t>
  </si>
  <si>
    <t xml:space="preserve">  First professional</t>
  </si>
  <si>
    <t xml:space="preserve">  Graduate \4</t>
  </si>
  <si>
    <t>2-YEAR INSTITUTIONS</t>
  </si>
  <si>
    <t>1,000</t>
  </si>
  <si>
    <t>Enrollment \3 \4</t>
  </si>
  <si>
    <t>NA Not available.</t>
  </si>
  <si>
    <t xml:space="preserve">\1 Beginning 1974, number of institutions includes count of </t>
  </si>
  <si>
    <t xml:space="preserve">\1 Number of institutions includes count of </t>
  </si>
  <si>
    <t>branch campuses. Due to revised survey procedures, data</t>
  </si>
  <si>
    <t>beginning 1986 are not comparable with previous years.</t>
  </si>
  <si>
    <t>Beginning 1996 data reflect a new classification of institutions; this classification includes</t>
  </si>
  <si>
    <t>that did not award degrees. Includes institutions that were eligible to participate in</t>
  </si>
  <si>
    <t>Title IV federal financial aid programs.</t>
  </si>
  <si>
    <t>\2 Due to revised survey methods, data beginning 1987 not comparable</t>
  </si>
  <si>
    <t>\2 Due to revised survey methods, data beginning 1990 not comparable</t>
  </si>
  <si>
    <t>with previous years.</t>
  </si>
  <si>
    <t xml:space="preserve">\3 Beginning 1974, branch campuses counted according to </t>
  </si>
  <si>
    <t>actual status, e.g., 2-year branch in 2-year category; previously</t>
  </si>
  <si>
    <t>a 2-year branch included in university category.</t>
  </si>
  <si>
    <t xml:space="preserve">\3 Branch campuses counted according to </t>
  </si>
  <si>
    <t>actual status, e.g., 2-year branch in 2-year category.\n\n</t>
  </si>
  <si>
    <t>\4 Includes unclassified students. (Students taking courses for</t>
  </si>
  <si>
    <t>credit, but are not candidates for degrees.)</t>
  </si>
  <si>
    <t>by the National Association of Trade and Technical Schools.</t>
  </si>
  <si>
    <t>See footnote 1 for information pertaining to data beginning 1996.</t>
  </si>
  <si>
    <t xml:space="preserve">Source: U.S. National Center for Education  </t>
  </si>
  <si>
    <t xml:space="preserve">Statistics, Digest of Education Statistics, annual; </t>
  </si>
  <si>
    <t>and unpublished data.</t>
  </si>
  <si>
    <t>SYMBOL</t>
  </si>
  <si>
    <t>http://nces.ed.gov/</t>
  </si>
  <si>
    <t>ALL INSTITUTIONS</t>
  </si>
  <si>
    <t xml:space="preserve">    Not-for-profit</t>
  </si>
  <si>
    <t xml:space="preserve">    For profit</t>
  </si>
  <si>
    <t>NOTE: INCREASED ENROLMENT IN 1980, 81, AND 82 IN FOR-PROFITS DUE TO THE</t>
  </si>
  <si>
    <t xml:space="preserve">  ADDITION OF SCHOOLS ACCREDITED BY THE ACCREDITING COMMISSION OF CAREER SCHOOLS</t>
  </si>
  <si>
    <t xml:space="preserve">  COLLEGES OF TECHNOLOGY</t>
  </si>
  <si>
    <t xml:space="preserve">   DUE TO IMPUTATION TECHNIQUES</t>
  </si>
  <si>
    <t xml:space="preserve">$del 04s0261 </t>
  </si>
  <si>
    <t>$del 70-79, 81-84, 86-89, 91-94, and 96-97 data hidden</t>
  </si>
  <si>
    <t>some additional, primarily 2-year, colleges and excludes a few institutions</t>
  </si>
  <si>
    <t>beginning 1990 are not comparable with previous years.</t>
  </si>
  <si>
    <t>FOOTNOTES</t>
  </si>
  <si>
    <t xml:space="preserve">   DATA FOR 1986 AND 1987 FOR FOR-PROFITS NOT COMPARABLE WITH OTHER YEARS</t>
  </si>
  <si>
    <t>See footnote 1 for information pertaining to data beginning 2000.</t>
  </si>
  <si>
    <t>Item</t>
  </si>
  <si>
    <t>Instructional staff-- (Lecturer or above) \2</t>
  </si>
  <si>
    <t>participate in Title IV federal financial aid programs.</t>
  </si>
  <si>
    <t xml:space="preserve">this classification includes some additional, primarily 2-year, colleges and excludes a few </t>
  </si>
  <si>
    <t xml:space="preserve">institutions that did not award degrees. Includes institutions that were eligible to </t>
  </si>
  <si>
    <t>Beginning 1996 (2000 for this table), data reflect a new classification of institutions;</t>
  </si>
  <si>
    <t>Number of institutions \1 \5</t>
  </si>
  <si>
    <t>\5 Includes schools accredited</t>
  </si>
  <si>
    <t>\5 Beginning 1980, includes schools accredited</t>
  </si>
  <si>
    <t>Covers universities,</t>
  </si>
  <si>
    <t>[As of fall (474 represents 474,000).</t>
  </si>
  <si>
    <t>Higher Education--Institutions and Enrollment: 1970 to 2005</t>
  </si>
  <si>
    <r>
      <t>Table 271.</t>
    </r>
    <r>
      <rPr>
        <b/>
        <sz val="12"/>
        <rFont val="Courier New"/>
        <family val="3"/>
      </rPr>
      <t xml:space="preserve"> Higher Education--Institutions and Enrollment: 1980 to 2005</t>
    </r>
  </si>
  <si>
    <t>[Back to Data]</t>
  </si>
  <si>
    <t>HEADNOTE</t>
  </si>
  <si>
    <t>For more information</t>
  </si>
  <si>
    <r>
      <t xml:space="preserve">[As of fall </t>
    </r>
    <r>
      <rPr>
        <b/>
        <sz val="12"/>
        <color indexed="8"/>
        <rFont val="Courier New"/>
        <family val="3"/>
      </rPr>
      <t>(686 represents 686,000)</t>
    </r>
    <r>
      <rPr>
        <b/>
        <sz val="12"/>
        <rFont val="Courier New"/>
        <family val="3"/>
      </rPr>
      <t>.</t>
    </r>
  </si>
  <si>
    <t>[See Notes]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</si>
</sst>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0"/>
    <numFmt numFmtId="177" formatCode="0.0000"/>
    <numFmt numFmtId="178" formatCode="0.000"/>
    <numFmt numFmtId="179" formatCode="0.0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sz val="12"/>
      <color indexed="10"/>
      <name val="Courier New"/>
      <family val="3"/>
    </font>
    <font>
      <u val="single"/>
      <sz val="9"/>
      <color indexed="36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5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16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5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3" fontId="0" fillId="0" borderId="4" xfId="0" applyNumberFormat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1" fontId="5" fillId="2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3" fontId="0" fillId="0" borderId="1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" xfId="0" applyNumberFormat="1" applyFont="1" applyBorder="1" applyAlignment="1">
      <alignment horizontal="fill"/>
    </xf>
    <xf numFmtId="0" fontId="0" fillId="0" borderId="5" xfId="0" applyNumberFormat="1" applyFont="1" applyBorder="1" applyAlignment="1">
      <alignment horizontal="fill"/>
    </xf>
    <xf numFmtId="3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3" fontId="0" fillId="0" borderId="4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0" fontId="7" fillId="0" borderId="0" xfId="16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0" fontId="0" fillId="0" borderId="6" xfId="0" applyNumberFormat="1" applyFont="1" applyBorder="1" applyAlignment="1">
      <alignment horizontal="fill"/>
    </xf>
    <xf numFmtId="0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NumberFormat="1" applyFont="1" applyBorder="1" applyAlignment="1">
      <alignment horizontal="fill"/>
    </xf>
    <xf numFmtId="0" fontId="5" fillId="0" borderId="7" xfId="0" applyNumberFormat="1" applyFont="1" applyBorder="1" applyAlignment="1">
      <alignment horizontal="left"/>
    </xf>
    <xf numFmtId="0" fontId="0" fillId="0" borderId="7" xfId="0" applyNumberFormat="1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3" fontId="5" fillId="0" borderId="7" xfId="0" applyNumberFormat="1" applyFont="1" applyBorder="1" applyAlignment="1">
      <alignment horizontal="left"/>
    </xf>
    <xf numFmtId="3" fontId="0" fillId="0" borderId="7" xfId="0" applyNumberFormat="1" applyFont="1" applyBorder="1" applyAlignment="1">
      <alignment horizontal="left"/>
    </xf>
    <xf numFmtId="0" fontId="0" fillId="0" borderId="6" xfId="0" applyNumberFormat="1" applyFont="1" applyBorder="1" applyAlignment="1">
      <alignment horizontal="fill"/>
    </xf>
    <xf numFmtId="0" fontId="0" fillId="0" borderId="7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NumberFormat="1" applyFont="1" applyBorder="1" applyAlignment="1">
      <alignment horizontal="fill"/>
    </xf>
    <xf numFmtId="0" fontId="0" fillId="0" borderId="7" xfId="0" applyNumberFormat="1" applyFont="1" applyBorder="1" applyAlignment="1">
      <alignment horizontal="left"/>
    </xf>
    <xf numFmtId="0" fontId="0" fillId="0" borderId="7" xfId="0" applyBorder="1" applyAlignment="1">
      <alignment horizontal="left"/>
    </xf>
    <xf numFmtId="3" fontId="0" fillId="0" borderId="7" xfId="0" applyNumberForma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9" fillId="0" borderId="0" xfId="0" applyNumberFormat="1" applyFont="1" applyFill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showGridLines="0" tabSelected="1" showOutlineSymbols="0"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796875" defaultRowHeight="15.75"/>
  <cols>
    <col min="1" max="1" width="50.3984375" style="39" customWidth="1"/>
    <col min="2" max="2" width="13.8984375" style="39" customWidth="1"/>
    <col min="3" max="7" width="9.69921875" style="39" customWidth="1"/>
    <col min="8" max="8" width="11.09765625" style="39" hidden="1" customWidth="1"/>
    <col min="9" max="9" width="11.5" style="39" customWidth="1"/>
    <col min="10" max="10" width="10.796875" style="39" customWidth="1"/>
    <col min="11" max="11" width="12" style="39" customWidth="1"/>
    <col min="12" max="12" width="11.5" style="39" customWidth="1"/>
    <col min="13" max="16384" width="9.69921875" style="39" customWidth="1"/>
  </cols>
  <sheetData>
    <row r="1" spans="1:2" ht="19.5" customHeight="1">
      <c r="A1" s="42" t="s">
        <v>101</v>
      </c>
      <c r="B1" s="42"/>
    </row>
    <row r="2" ht="15.75">
      <c r="B2" s="41"/>
    </row>
    <row r="3" spans="1:2" ht="15.75">
      <c r="A3" s="58" t="s">
        <v>106</v>
      </c>
      <c r="B3" s="41"/>
    </row>
    <row r="4" spans="1:11" ht="15.75">
      <c r="A4" s="41"/>
      <c r="B4" s="65"/>
      <c r="C4" s="65"/>
      <c r="J4" s="40"/>
      <c r="K4" s="40"/>
    </row>
    <row r="5" spans="1:12" ht="15.75">
      <c r="A5" s="44"/>
      <c r="B5" s="71"/>
      <c r="C5" s="45"/>
      <c r="D5" s="44"/>
      <c r="E5" s="44"/>
      <c r="F5" s="44"/>
      <c r="G5" s="44"/>
      <c r="H5" s="44"/>
      <c r="I5" s="46"/>
      <c r="J5" s="46"/>
      <c r="K5" s="46"/>
      <c r="L5" s="46"/>
    </row>
    <row r="6" spans="1:12" ht="16.5">
      <c r="A6" s="47" t="s">
        <v>89</v>
      </c>
      <c r="B6" s="72" t="s">
        <v>7</v>
      </c>
      <c r="C6" s="28">
        <v>1980</v>
      </c>
      <c r="D6" s="17">
        <v>1985</v>
      </c>
      <c r="E6" s="14" t="s">
        <v>9</v>
      </c>
      <c r="F6" s="18" t="s">
        <v>14</v>
      </c>
      <c r="G6" s="18" t="s">
        <v>19</v>
      </c>
      <c r="H6" s="14" t="s">
        <v>20</v>
      </c>
      <c r="I6" s="34">
        <v>2002</v>
      </c>
      <c r="J6" s="38">
        <v>2003</v>
      </c>
      <c r="K6" s="38">
        <v>2004</v>
      </c>
      <c r="L6" s="38">
        <v>2005</v>
      </c>
    </row>
    <row r="7" spans="1:11" ht="15.75">
      <c r="A7" s="43"/>
      <c r="B7" s="73"/>
      <c r="C7" s="49"/>
      <c r="G7" s="50"/>
      <c r="H7" s="50"/>
      <c r="I7" s="40"/>
      <c r="J7" s="40"/>
      <c r="K7" s="40"/>
    </row>
    <row r="8" spans="1:12" ht="15.75">
      <c r="A8" s="51"/>
      <c r="B8" s="74"/>
      <c r="C8" s="52"/>
      <c r="D8" s="51"/>
      <c r="E8" s="51"/>
      <c r="F8" s="51"/>
      <c r="G8" s="51"/>
      <c r="H8" s="51"/>
      <c r="I8" s="53"/>
      <c r="J8" s="53"/>
      <c r="K8" s="54"/>
      <c r="L8" s="54"/>
    </row>
    <row r="9" spans="1:3" ht="15.75">
      <c r="A9" s="48" t="s">
        <v>75</v>
      </c>
      <c r="B9" s="73"/>
      <c r="C9" s="49"/>
    </row>
    <row r="10" spans="1:12" ht="16.5">
      <c r="A10" s="11" t="s">
        <v>22</v>
      </c>
      <c r="B10" s="75" t="s">
        <v>23</v>
      </c>
      <c r="C10" s="26">
        <v>3231</v>
      </c>
      <c r="D10" s="15">
        <v>3340</v>
      </c>
      <c r="E10" s="15">
        <v>3559</v>
      </c>
      <c r="F10" s="15">
        <v>3706</v>
      </c>
      <c r="G10" s="15">
        <v>4182</v>
      </c>
      <c r="H10" s="15">
        <v>4197</v>
      </c>
      <c r="I10" s="59">
        <v>4168</v>
      </c>
      <c r="J10" s="59">
        <v>4236</v>
      </c>
      <c r="K10" s="59">
        <v>4216</v>
      </c>
      <c r="L10" s="59">
        <v>4276</v>
      </c>
    </row>
    <row r="11" spans="1:12" ht="15.75">
      <c r="A11" s="42" t="s">
        <v>24</v>
      </c>
      <c r="B11" s="76" t="s">
        <v>23</v>
      </c>
      <c r="C11" s="55">
        <v>1957</v>
      </c>
      <c r="D11" s="37">
        <v>2029</v>
      </c>
      <c r="E11" s="37">
        <v>2141</v>
      </c>
      <c r="F11" s="37">
        <v>2244</v>
      </c>
      <c r="G11" s="37">
        <v>2450</v>
      </c>
      <c r="H11" s="37">
        <v>2487</v>
      </c>
      <c r="I11" s="60">
        <v>2466</v>
      </c>
      <c r="J11" s="60">
        <v>2530</v>
      </c>
      <c r="K11" s="60">
        <v>2533</v>
      </c>
      <c r="L11" s="60">
        <v>2582</v>
      </c>
    </row>
    <row r="12" spans="1:12" ht="15.75">
      <c r="A12" s="42" t="s">
        <v>25</v>
      </c>
      <c r="B12" s="76" t="s">
        <v>23</v>
      </c>
      <c r="C12" s="55">
        <v>1274</v>
      </c>
      <c r="D12" s="37">
        <v>1311</v>
      </c>
      <c r="E12" s="37">
        <v>1418</v>
      </c>
      <c r="F12" s="37">
        <v>1462</v>
      </c>
      <c r="G12" s="37">
        <v>1732</v>
      </c>
      <c r="H12" s="37">
        <v>1710</v>
      </c>
      <c r="I12" s="60">
        <v>1702</v>
      </c>
      <c r="J12" s="60">
        <v>1706</v>
      </c>
      <c r="K12" s="60">
        <v>1683</v>
      </c>
      <c r="L12" s="60">
        <v>1694</v>
      </c>
    </row>
    <row r="13" spans="1:12" ht="16.5">
      <c r="A13" s="11"/>
      <c r="B13" s="78"/>
      <c r="C13" s="25"/>
      <c r="D13" s="19"/>
      <c r="E13" s="19"/>
      <c r="F13" s="19"/>
      <c r="G13" s="19"/>
      <c r="H13" s="19"/>
      <c r="I13" s="66"/>
      <c r="J13" s="66"/>
      <c r="K13" s="66"/>
      <c r="L13" s="66"/>
    </row>
    <row r="14" spans="1:12" ht="16.5">
      <c r="A14" s="11" t="s">
        <v>90</v>
      </c>
      <c r="B14" s="79">
        <v>1000</v>
      </c>
      <c r="C14" s="26">
        <v>686</v>
      </c>
      <c r="D14" s="15">
        <v>715</v>
      </c>
      <c r="E14" s="17">
        <v>817</v>
      </c>
      <c r="F14" s="15">
        <v>932</v>
      </c>
      <c r="G14" s="20" t="s">
        <v>28</v>
      </c>
      <c r="H14" s="16">
        <v>1113</v>
      </c>
      <c r="I14" s="67" t="s">
        <v>28</v>
      </c>
      <c r="J14" s="70">
        <v>1174.8310000000001</v>
      </c>
      <c r="K14" s="67" t="s">
        <v>28</v>
      </c>
      <c r="L14" s="70">
        <v>1290.426</v>
      </c>
    </row>
    <row r="15" spans="1:12" ht="15.75">
      <c r="A15" s="42" t="s">
        <v>29</v>
      </c>
      <c r="B15" s="76" t="s">
        <v>30</v>
      </c>
      <c r="C15" s="55">
        <f>0.65597667638484*100</f>
        <v>65.597667638484</v>
      </c>
      <c r="D15" s="37">
        <f>0.641958041958042*100</f>
        <v>64.1958041958042</v>
      </c>
      <c r="E15" s="41">
        <v>61</v>
      </c>
      <c r="F15" s="37">
        <v>59</v>
      </c>
      <c r="G15" s="40" t="s">
        <v>28</v>
      </c>
      <c r="H15" s="56">
        <f>618/1113*100</f>
        <v>55.525606469002696</v>
      </c>
      <c r="I15" s="69" t="s">
        <v>28</v>
      </c>
      <c r="J15" s="61">
        <v>53.76058343710712</v>
      </c>
      <c r="K15" s="69" t="s">
        <v>28</v>
      </c>
      <c r="L15" s="61">
        <v>52.35666361341139</v>
      </c>
    </row>
    <row r="16" spans="2:12" ht="15.75">
      <c r="B16" s="77"/>
      <c r="C16" s="55"/>
      <c r="D16" s="37"/>
      <c r="E16" s="37"/>
      <c r="I16" s="66"/>
      <c r="J16" s="66"/>
      <c r="K16" s="66"/>
      <c r="L16" s="66"/>
    </row>
    <row r="17" spans="1:12" ht="16.5">
      <c r="A17" s="11" t="s">
        <v>32</v>
      </c>
      <c r="B17" s="79">
        <v>1000</v>
      </c>
      <c r="C17" s="26">
        <v>12097</v>
      </c>
      <c r="D17" s="15">
        <v>12247</v>
      </c>
      <c r="E17" s="15">
        <v>13819</v>
      </c>
      <c r="F17" s="15">
        <v>14262</v>
      </c>
      <c r="G17" s="15">
        <v>15312.289</v>
      </c>
      <c r="H17" s="16">
        <v>15928</v>
      </c>
      <c r="I17" s="70">
        <v>16611.711</v>
      </c>
      <c r="J17" s="70">
        <v>16900.471</v>
      </c>
      <c r="K17" s="70">
        <v>17272.044</v>
      </c>
      <c r="L17" s="70">
        <v>17487.475</v>
      </c>
    </row>
    <row r="18" spans="1:12" ht="15.75">
      <c r="A18" s="42" t="s">
        <v>33</v>
      </c>
      <c r="B18" s="80">
        <v>1000</v>
      </c>
      <c r="C18" s="55">
        <v>5874</v>
      </c>
      <c r="D18" s="37">
        <v>5818</v>
      </c>
      <c r="E18" s="37">
        <v>6284</v>
      </c>
      <c r="F18" s="37">
        <v>6343</v>
      </c>
      <c r="G18" s="37">
        <v>6721.769</v>
      </c>
      <c r="H18" s="9">
        <v>6961</v>
      </c>
      <c r="I18" s="60">
        <v>7202.116</v>
      </c>
      <c r="J18" s="60">
        <v>7255.551</v>
      </c>
      <c r="K18" s="60">
        <v>7387.262</v>
      </c>
      <c r="L18" s="60">
        <v>7455.925</v>
      </c>
    </row>
    <row r="19" spans="1:12" ht="15.75">
      <c r="A19" s="42" t="s">
        <v>34</v>
      </c>
      <c r="B19" s="80">
        <v>1000</v>
      </c>
      <c r="C19" s="55">
        <v>6223</v>
      </c>
      <c r="D19" s="37">
        <v>6429</v>
      </c>
      <c r="E19" s="37">
        <v>7535</v>
      </c>
      <c r="F19" s="37">
        <v>7919</v>
      </c>
      <c r="G19" s="37">
        <v>8590.52</v>
      </c>
      <c r="H19" s="9">
        <v>8967</v>
      </c>
      <c r="I19" s="60">
        <v>9409.595</v>
      </c>
      <c r="J19" s="60">
        <v>9644.92</v>
      </c>
      <c r="K19" s="60">
        <v>9884.782</v>
      </c>
      <c r="L19" s="60">
        <v>10031.55</v>
      </c>
    </row>
    <row r="20" spans="1:12" ht="15.75">
      <c r="A20" s="42" t="s">
        <v>35</v>
      </c>
      <c r="B20" s="80">
        <v>1000</v>
      </c>
      <c r="C20" s="55">
        <v>7571</v>
      </c>
      <c r="D20" s="37">
        <v>7716</v>
      </c>
      <c r="E20" s="37">
        <v>8579</v>
      </c>
      <c r="F20" s="37">
        <v>8769</v>
      </c>
      <c r="G20" s="37">
        <v>9363.858</v>
      </c>
      <c r="H20" s="9">
        <v>9677</v>
      </c>
      <c r="I20" s="60">
        <v>10082.332</v>
      </c>
      <c r="J20" s="60">
        <v>10407.553</v>
      </c>
      <c r="K20" s="60">
        <v>10726.181</v>
      </c>
      <c r="L20" s="60">
        <v>10999.42</v>
      </c>
    </row>
    <row r="21" spans="1:12" ht="15.75">
      <c r="A21" s="42" t="s">
        <v>36</v>
      </c>
      <c r="B21" s="80">
        <v>1000</v>
      </c>
      <c r="C21" s="55">
        <v>4526</v>
      </c>
      <c r="D21" s="37">
        <v>4531</v>
      </c>
      <c r="E21" s="37">
        <v>5240</v>
      </c>
      <c r="F21" s="37">
        <v>5493</v>
      </c>
      <c r="G21" s="37">
        <v>5948.431</v>
      </c>
      <c r="H21" s="9">
        <v>6251</v>
      </c>
      <c r="I21" s="60">
        <v>6529.379</v>
      </c>
      <c r="J21" s="60">
        <v>6492.918</v>
      </c>
      <c r="K21" s="60">
        <v>6545.863</v>
      </c>
      <c r="L21" s="60">
        <v>6488.055</v>
      </c>
    </row>
    <row r="22" spans="1:12" ht="15.75">
      <c r="A22" s="42" t="s">
        <v>37</v>
      </c>
      <c r="B22" s="80">
        <v>1000</v>
      </c>
      <c r="C22" s="55">
        <v>7098</v>
      </c>
      <c r="D22" s="37">
        <v>7075</v>
      </c>
      <c r="E22" s="37">
        <v>7821</v>
      </c>
      <c r="F22" s="37">
        <v>8129</v>
      </c>
      <c r="G22" s="37">
        <v>9009.6</v>
      </c>
      <c r="H22" s="9">
        <v>9448</v>
      </c>
      <c r="I22" s="60">
        <v>9946.359</v>
      </c>
      <c r="J22" s="60">
        <v>10311.814</v>
      </c>
      <c r="K22" s="60">
        <v>10610.177</v>
      </c>
      <c r="L22" s="60">
        <v>10797.011</v>
      </c>
    </row>
    <row r="23" spans="1:12" ht="15.75">
      <c r="A23" s="42" t="s">
        <v>38</v>
      </c>
      <c r="B23" s="80">
        <v>1000</v>
      </c>
      <c r="C23" s="55">
        <v>4999</v>
      </c>
      <c r="D23" s="37">
        <v>5172</v>
      </c>
      <c r="E23" s="37">
        <v>5998</v>
      </c>
      <c r="F23" s="37">
        <v>6133</v>
      </c>
      <c r="G23" s="37">
        <v>6302.689</v>
      </c>
      <c r="H23" s="9">
        <v>6480</v>
      </c>
      <c r="I23" s="60">
        <v>6665.352</v>
      </c>
      <c r="J23" s="60">
        <v>6588.657</v>
      </c>
      <c r="K23" s="60">
        <v>6661.867</v>
      </c>
      <c r="L23" s="60">
        <v>6690.464</v>
      </c>
    </row>
    <row r="24" spans="1:12" ht="15.75">
      <c r="A24" s="42" t="s">
        <v>39</v>
      </c>
      <c r="B24" s="80">
        <v>1000</v>
      </c>
      <c r="C24" s="55">
        <v>9457</v>
      </c>
      <c r="D24" s="37">
        <v>9479</v>
      </c>
      <c r="E24" s="37">
        <v>10845</v>
      </c>
      <c r="F24" s="37">
        <v>11092</v>
      </c>
      <c r="G24" s="37">
        <v>11752.786</v>
      </c>
      <c r="H24" s="9">
        <v>12233</v>
      </c>
      <c r="I24" s="60">
        <v>12751.993</v>
      </c>
      <c r="J24" s="60">
        <v>12857.059</v>
      </c>
      <c r="K24" s="60">
        <v>12980.112</v>
      </c>
      <c r="L24" s="60">
        <v>13021.834</v>
      </c>
    </row>
    <row r="25" spans="1:12" ht="15.75">
      <c r="A25" s="42" t="s">
        <v>40</v>
      </c>
      <c r="B25" s="80">
        <v>1000</v>
      </c>
      <c r="C25" s="55">
        <v>2640</v>
      </c>
      <c r="D25" s="37">
        <v>2768</v>
      </c>
      <c r="E25" s="37">
        <v>2974</v>
      </c>
      <c r="F25" s="37">
        <v>3169</v>
      </c>
      <c r="G25" s="37">
        <v>3559.503</v>
      </c>
      <c r="H25" s="9">
        <v>3695</v>
      </c>
      <c r="I25" s="60">
        <v>3859.718</v>
      </c>
      <c r="J25" s="60">
        <v>4043.412</v>
      </c>
      <c r="K25" s="60">
        <v>4291.932</v>
      </c>
      <c r="L25" s="60">
        <v>4465.641</v>
      </c>
    </row>
    <row r="26" spans="1:12" ht="15.75">
      <c r="A26" s="42" t="s">
        <v>76</v>
      </c>
      <c r="B26" s="80">
        <v>1000</v>
      </c>
      <c r="C26" s="55">
        <v>2528</v>
      </c>
      <c r="D26" s="37">
        <v>2572</v>
      </c>
      <c r="E26" s="37">
        <v>2760</v>
      </c>
      <c r="F26" s="37">
        <v>2929</v>
      </c>
      <c r="G26" s="37">
        <v>3109</v>
      </c>
      <c r="H26" s="9">
        <v>3167</v>
      </c>
      <c r="I26" s="60">
        <v>3265.476</v>
      </c>
      <c r="J26" s="60">
        <v>3340.718</v>
      </c>
      <c r="K26" s="60">
        <v>3411.685</v>
      </c>
      <c r="L26" s="60">
        <v>3454.692</v>
      </c>
    </row>
    <row r="27" spans="1:12" ht="15.75">
      <c r="A27" s="42" t="s">
        <v>77</v>
      </c>
      <c r="B27" s="80">
        <v>1000</v>
      </c>
      <c r="C27" s="55">
        <v>112</v>
      </c>
      <c r="D27" s="37">
        <v>196</v>
      </c>
      <c r="E27" s="37">
        <v>213</v>
      </c>
      <c r="F27" s="37">
        <v>240</v>
      </c>
      <c r="G27" s="37">
        <v>450</v>
      </c>
      <c r="H27" s="9">
        <v>528</v>
      </c>
      <c r="I27" s="60">
        <v>594.242</v>
      </c>
      <c r="J27" s="60">
        <v>702.694</v>
      </c>
      <c r="K27" s="60">
        <v>880.247</v>
      </c>
      <c r="L27" s="60">
        <v>1010.949</v>
      </c>
    </row>
    <row r="28" spans="2:12" ht="15.75">
      <c r="B28" s="77"/>
      <c r="C28" s="55"/>
      <c r="D28" s="37"/>
      <c r="E28" s="37"/>
      <c r="F28" s="37"/>
      <c r="I28" s="66"/>
      <c r="J28" s="66"/>
      <c r="K28" s="66"/>
      <c r="L28" s="66"/>
    </row>
    <row r="29" spans="1:12" ht="15.75">
      <c r="A29" s="42" t="s">
        <v>41</v>
      </c>
      <c r="B29" s="80">
        <v>1000</v>
      </c>
      <c r="C29" s="55">
        <v>10475</v>
      </c>
      <c r="D29" s="37">
        <v>10597</v>
      </c>
      <c r="E29" s="37">
        <v>11959</v>
      </c>
      <c r="F29" s="37">
        <v>12232</v>
      </c>
      <c r="G29" s="37">
        <v>13155.393</v>
      </c>
      <c r="H29" s="9">
        <v>13716</v>
      </c>
      <c r="I29" s="60">
        <v>14257.077000000001</v>
      </c>
      <c r="J29" s="60">
        <v>14473.884</v>
      </c>
      <c r="K29" s="60">
        <v>14780.63</v>
      </c>
      <c r="L29" s="60">
        <v>14963.964</v>
      </c>
    </row>
    <row r="30" spans="1:12" ht="15.75">
      <c r="A30" s="42" t="s">
        <v>42</v>
      </c>
      <c r="B30" s="80">
        <v>1000</v>
      </c>
      <c r="C30" s="55">
        <v>5000</v>
      </c>
      <c r="D30" s="37">
        <v>4962</v>
      </c>
      <c r="E30" s="37">
        <v>5380</v>
      </c>
      <c r="F30" s="37">
        <v>5401</v>
      </c>
      <c r="G30" s="37">
        <v>5778.268</v>
      </c>
      <c r="H30" s="9">
        <v>6004</v>
      </c>
      <c r="I30" s="60">
        <v>6192.39</v>
      </c>
      <c r="J30" s="60">
        <v>6224.380999999999</v>
      </c>
      <c r="K30" s="60">
        <v>6340.048</v>
      </c>
      <c r="L30" s="60">
        <v>6408.871</v>
      </c>
    </row>
    <row r="31" spans="1:12" ht="15.75">
      <c r="A31" s="42" t="s">
        <v>43</v>
      </c>
      <c r="B31" s="80">
        <v>1000</v>
      </c>
      <c r="C31" s="55">
        <v>5475</v>
      </c>
      <c r="D31" s="37">
        <v>5635</v>
      </c>
      <c r="E31" s="37">
        <v>6579</v>
      </c>
      <c r="F31" s="37">
        <v>6831</v>
      </c>
      <c r="G31" s="37">
        <v>7377.125</v>
      </c>
      <c r="H31" s="9">
        <v>7711</v>
      </c>
      <c r="I31" s="60">
        <v>8064.687</v>
      </c>
      <c r="J31" s="60">
        <v>8249.503</v>
      </c>
      <c r="K31" s="60">
        <v>8440.581999999999</v>
      </c>
      <c r="L31" s="60">
        <v>8555.093</v>
      </c>
    </row>
    <row r="32" spans="1:12" ht="15.75">
      <c r="A32" s="42" t="s">
        <v>44</v>
      </c>
      <c r="B32" s="80">
        <v>1000</v>
      </c>
      <c r="C32" s="55">
        <v>2588</v>
      </c>
      <c r="D32" s="37">
        <v>2292</v>
      </c>
      <c r="E32" s="37">
        <v>2257</v>
      </c>
      <c r="F32" s="37">
        <v>2169</v>
      </c>
      <c r="G32" s="37">
        <v>2427.551</v>
      </c>
      <c r="H32" s="9">
        <v>2497</v>
      </c>
      <c r="I32" s="60">
        <v>2570.611</v>
      </c>
      <c r="J32" s="60">
        <v>2604.714</v>
      </c>
      <c r="K32" s="60">
        <v>2630.243</v>
      </c>
      <c r="L32" s="60">
        <v>2657.338</v>
      </c>
    </row>
    <row r="33" spans="1:12" ht="15.75">
      <c r="A33" s="42" t="s">
        <v>45</v>
      </c>
      <c r="B33" s="80">
        <v>1000</v>
      </c>
      <c r="C33" s="55">
        <v>278</v>
      </c>
      <c r="D33" s="37">
        <v>274</v>
      </c>
      <c r="E33" s="37">
        <v>273</v>
      </c>
      <c r="F33" s="37">
        <v>298</v>
      </c>
      <c r="G33" s="37">
        <v>306.625</v>
      </c>
      <c r="H33" s="9">
        <v>309</v>
      </c>
      <c r="I33" s="60">
        <v>318.982</v>
      </c>
      <c r="J33" s="60">
        <v>329.076</v>
      </c>
      <c r="K33" s="60">
        <v>334.529</v>
      </c>
      <c r="L33" s="60">
        <v>337.024</v>
      </c>
    </row>
    <row r="34" spans="1:12" ht="15.75">
      <c r="A34" s="42" t="s">
        <v>42</v>
      </c>
      <c r="B34" s="80">
        <v>1000</v>
      </c>
      <c r="C34" s="55">
        <v>199</v>
      </c>
      <c r="D34" s="37">
        <v>180</v>
      </c>
      <c r="E34" s="37">
        <v>167</v>
      </c>
      <c r="F34" s="37">
        <v>174</v>
      </c>
      <c r="G34" s="37">
        <v>163.885</v>
      </c>
      <c r="H34" s="9">
        <v>161</v>
      </c>
      <c r="I34" s="60">
        <v>162.881</v>
      </c>
      <c r="J34" s="60">
        <v>166.227</v>
      </c>
      <c r="K34" s="60">
        <v>168.438</v>
      </c>
      <c r="L34" s="60">
        <v>169.831</v>
      </c>
    </row>
    <row r="35" spans="1:12" ht="15.75">
      <c r="A35" s="42" t="s">
        <v>43</v>
      </c>
      <c r="B35" s="80">
        <v>1000</v>
      </c>
      <c r="C35" s="55">
        <v>78</v>
      </c>
      <c r="D35" s="37">
        <v>94</v>
      </c>
      <c r="E35" s="37">
        <v>107</v>
      </c>
      <c r="F35" s="37">
        <v>124</v>
      </c>
      <c r="G35" s="37">
        <v>142.74</v>
      </c>
      <c r="H35" s="9">
        <v>148</v>
      </c>
      <c r="I35" s="60">
        <v>156.101</v>
      </c>
      <c r="J35" s="60">
        <v>162.849</v>
      </c>
      <c r="K35" s="60">
        <v>166.091</v>
      </c>
      <c r="L35" s="60">
        <v>167.193</v>
      </c>
    </row>
    <row r="36" spans="1:13" ht="15.75">
      <c r="A36" s="42" t="s">
        <v>46</v>
      </c>
      <c r="B36" s="80">
        <v>1000</v>
      </c>
      <c r="C36" s="55">
        <v>1343</v>
      </c>
      <c r="D36" s="37">
        <v>1376</v>
      </c>
      <c r="E36" s="37">
        <v>1586</v>
      </c>
      <c r="F36" s="37">
        <v>1732</v>
      </c>
      <c r="G36" s="37">
        <v>1850.271</v>
      </c>
      <c r="H36" s="9">
        <v>1904</v>
      </c>
      <c r="I36" s="60">
        <v>2035.652</v>
      </c>
      <c r="J36" s="60">
        <v>2097.511</v>
      </c>
      <c r="K36" s="60">
        <v>2156.885</v>
      </c>
      <c r="L36" s="60">
        <v>2186.487</v>
      </c>
      <c r="M36" s="63"/>
    </row>
    <row r="37" spans="1:13" ht="15.75">
      <c r="A37" s="42" t="s">
        <v>42</v>
      </c>
      <c r="B37" s="80">
        <v>1000</v>
      </c>
      <c r="C37" s="55">
        <v>675</v>
      </c>
      <c r="D37" s="37">
        <v>677</v>
      </c>
      <c r="E37" s="37">
        <v>737</v>
      </c>
      <c r="F37" s="37">
        <v>768</v>
      </c>
      <c r="G37" s="37">
        <v>779.616</v>
      </c>
      <c r="H37" s="9">
        <v>796</v>
      </c>
      <c r="I37" s="61">
        <v>846.845</v>
      </c>
      <c r="J37" s="61">
        <v>864.943</v>
      </c>
      <c r="K37" s="61">
        <v>878.7760000000001</v>
      </c>
      <c r="L37" s="61">
        <v>877.223</v>
      </c>
      <c r="M37" s="63"/>
    </row>
    <row r="38" spans="1:13" ht="15.75">
      <c r="A38" s="42" t="s">
        <v>43</v>
      </c>
      <c r="B38" s="80">
        <v>1000</v>
      </c>
      <c r="C38" s="55">
        <v>670</v>
      </c>
      <c r="D38" s="37">
        <v>700</v>
      </c>
      <c r="E38" s="37">
        <v>849</v>
      </c>
      <c r="F38" s="37">
        <v>965</v>
      </c>
      <c r="G38" s="37">
        <v>1070.655</v>
      </c>
      <c r="H38" s="9">
        <v>1108</v>
      </c>
      <c r="I38" s="60">
        <v>1188.807</v>
      </c>
      <c r="J38" s="60">
        <v>1232.568</v>
      </c>
      <c r="K38" s="60">
        <v>1278.109</v>
      </c>
      <c r="L38" s="60">
        <v>1309.2640000000001</v>
      </c>
      <c r="M38" s="63"/>
    </row>
    <row r="39" spans="2:13" ht="15.75">
      <c r="B39" s="77"/>
      <c r="C39" s="55"/>
      <c r="D39" s="37"/>
      <c r="E39" s="37"/>
      <c r="F39" s="37"/>
      <c r="I39" s="66"/>
      <c r="J39" s="66"/>
      <c r="K39" s="66"/>
      <c r="L39" s="66"/>
      <c r="M39" s="63"/>
    </row>
    <row r="40" spans="2:13" ht="15.75">
      <c r="B40" s="77"/>
      <c r="C40" s="57" t="s">
        <v>21</v>
      </c>
      <c r="D40" s="9" t="s">
        <v>21</v>
      </c>
      <c r="E40" s="9" t="s">
        <v>21</v>
      </c>
      <c r="F40" s="9" t="s">
        <v>21</v>
      </c>
      <c r="G40" s="37"/>
      <c r="I40" s="69"/>
      <c r="J40" s="69"/>
      <c r="K40" s="69"/>
      <c r="L40" s="69"/>
      <c r="M40" s="63"/>
    </row>
    <row r="41" spans="1:13" ht="15.75">
      <c r="A41" s="48" t="s">
        <v>47</v>
      </c>
      <c r="B41" s="77"/>
      <c r="C41" s="49"/>
      <c r="F41" s="37"/>
      <c r="I41" s="69"/>
      <c r="J41" s="69"/>
      <c r="K41" s="69"/>
      <c r="L41" s="69"/>
      <c r="M41" s="63"/>
    </row>
    <row r="42" spans="1:13" ht="16.5">
      <c r="A42" s="11" t="s">
        <v>95</v>
      </c>
      <c r="B42" s="75" t="s">
        <v>23</v>
      </c>
      <c r="C42" s="26">
        <v>1274</v>
      </c>
      <c r="D42" s="15">
        <v>1311</v>
      </c>
      <c r="E42" s="15">
        <v>1418</v>
      </c>
      <c r="F42" s="15">
        <v>1462</v>
      </c>
      <c r="G42" s="15">
        <v>1732</v>
      </c>
      <c r="H42" s="15">
        <v>1710</v>
      </c>
      <c r="I42" s="59">
        <v>1702</v>
      </c>
      <c r="J42" s="59">
        <v>1706</v>
      </c>
      <c r="K42" s="59">
        <v>1683</v>
      </c>
      <c r="L42" s="59">
        <v>1694</v>
      </c>
      <c r="M42" s="63"/>
    </row>
    <row r="43" spans="1:13" ht="15.75">
      <c r="A43" s="42" t="s">
        <v>39</v>
      </c>
      <c r="B43" s="76" t="s">
        <v>23</v>
      </c>
      <c r="C43" s="55">
        <v>945</v>
      </c>
      <c r="D43" s="37">
        <v>932</v>
      </c>
      <c r="E43" s="37">
        <v>972</v>
      </c>
      <c r="F43" s="37">
        <v>1047</v>
      </c>
      <c r="G43" s="37">
        <v>1076</v>
      </c>
      <c r="H43" s="37">
        <v>1085</v>
      </c>
      <c r="I43" s="69">
        <v>1081</v>
      </c>
      <c r="J43" s="69">
        <v>1086</v>
      </c>
      <c r="K43" s="69">
        <v>1061</v>
      </c>
      <c r="L43" s="69">
        <v>1053</v>
      </c>
      <c r="M43" s="63"/>
    </row>
    <row r="44" spans="1:13" ht="15.75">
      <c r="A44" s="42" t="s">
        <v>40</v>
      </c>
      <c r="B44" s="76" t="s">
        <v>23</v>
      </c>
      <c r="C44" s="55">
        <v>329</v>
      </c>
      <c r="D44" s="37">
        <v>379</v>
      </c>
      <c r="E44" s="37">
        <v>446</v>
      </c>
      <c r="F44" s="37">
        <v>415</v>
      </c>
      <c r="G44" s="37">
        <v>656</v>
      </c>
      <c r="H44" s="37">
        <v>625</v>
      </c>
      <c r="I44" s="69">
        <f>127+494</f>
        <v>621</v>
      </c>
      <c r="J44" s="69">
        <f>118+502</f>
        <v>620</v>
      </c>
      <c r="K44" s="69">
        <v>622</v>
      </c>
      <c r="L44" s="69">
        <v>641</v>
      </c>
      <c r="M44" s="63"/>
    </row>
    <row r="45" spans="2:13" ht="15.75">
      <c r="B45" s="77"/>
      <c r="C45" s="49"/>
      <c r="F45" s="37"/>
      <c r="I45" s="66"/>
      <c r="J45" s="66"/>
      <c r="K45" s="66"/>
      <c r="L45" s="66"/>
      <c r="M45" s="63"/>
    </row>
    <row r="46" spans="1:12" ht="16.5">
      <c r="A46" s="11"/>
      <c r="B46" s="78"/>
      <c r="C46" s="25"/>
      <c r="D46" s="19"/>
      <c r="E46" s="19"/>
      <c r="F46" s="15"/>
      <c r="G46" s="19"/>
      <c r="H46" s="19"/>
      <c r="I46" s="66"/>
      <c r="J46" s="66"/>
      <c r="K46" s="66"/>
      <c r="L46" s="66"/>
    </row>
    <row r="47" spans="1:12" ht="16.5">
      <c r="A47" s="11" t="s">
        <v>90</v>
      </c>
      <c r="B47" s="79" t="s">
        <v>48</v>
      </c>
      <c r="C47" s="28">
        <v>192</v>
      </c>
      <c r="D47" s="17">
        <v>211</v>
      </c>
      <c r="E47" s="14" t="s">
        <v>28</v>
      </c>
      <c r="F47" s="15">
        <v>285</v>
      </c>
      <c r="G47" s="20" t="s">
        <v>28</v>
      </c>
      <c r="H47" s="16">
        <v>349</v>
      </c>
      <c r="I47" s="67" t="s">
        <v>28</v>
      </c>
      <c r="J47" s="68">
        <v>359.02200000000005</v>
      </c>
      <c r="K47" s="67" t="s">
        <v>28</v>
      </c>
      <c r="L47" s="68">
        <v>373.43</v>
      </c>
    </row>
    <row r="48" spans="2:12" ht="15.75">
      <c r="B48" s="77"/>
      <c r="C48" s="49"/>
      <c r="F48" s="37"/>
      <c r="I48" s="66"/>
      <c r="J48" s="66"/>
      <c r="K48" s="66"/>
      <c r="L48" s="66"/>
    </row>
    <row r="49" spans="1:12" ht="16.5">
      <c r="A49" s="11" t="s">
        <v>49</v>
      </c>
      <c r="B49" s="75" t="s">
        <v>48</v>
      </c>
      <c r="C49" s="26">
        <v>4526</v>
      </c>
      <c r="D49" s="15">
        <v>4531</v>
      </c>
      <c r="E49" s="15">
        <f>SUM(E50:E51)</f>
        <v>5240</v>
      </c>
      <c r="F49" s="15">
        <v>5493</v>
      </c>
      <c r="G49" s="15">
        <v>5948.431</v>
      </c>
      <c r="H49" s="16">
        <v>6251</v>
      </c>
      <c r="I49" s="59">
        <v>6529.379</v>
      </c>
      <c r="J49" s="59">
        <v>6492.918</v>
      </c>
      <c r="K49" s="59">
        <v>6545.863</v>
      </c>
      <c r="L49" s="60">
        <v>6488.055</v>
      </c>
    </row>
    <row r="50" spans="1:12" ht="15.75">
      <c r="A50" s="42" t="s">
        <v>39</v>
      </c>
      <c r="B50" s="76" t="s">
        <v>48</v>
      </c>
      <c r="C50" s="55">
        <v>4329</v>
      </c>
      <c r="D50" s="37">
        <v>4270</v>
      </c>
      <c r="E50" s="37">
        <v>4996</v>
      </c>
      <c r="F50" s="37">
        <v>5278</v>
      </c>
      <c r="G50" s="37">
        <v>5697.388</v>
      </c>
      <c r="H50" s="9">
        <v>5997</v>
      </c>
      <c r="I50" s="60">
        <v>6270.38</v>
      </c>
      <c r="J50" s="60">
        <v>6207.618</v>
      </c>
      <c r="K50" s="60">
        <v>6243.576</v>
      </c>
      <c r="L50" s="60">
        <v>6184.229</v>
      </c>
    </row>
    <row r="51" spans="1:12" ht="15.75">
      <c r="A51" s="42" t="s">
        <v>40</v>
      </c>
      <c r="B51" s="76" t="s">
        <v>48</v>
      </c>
      <c r="C51" s="55">
        <v>198</v>
      </c>
      <c r="D51" s="37">
        <v>261</v>
      </c>
      <c r="E51" s="37">
        <v>244</v>
      </c>
      <c r="F51" s="37">
        <v>215</v>
      </c>
      <c r="G51" s="37">
        <v>251.043</v>
      </c>
      <c r="H51" s="9">
        <v>254</v>
      </c>
      <c r="I51" s="60">
        <v>258.999</v>
      </c>
      <c r="J51" s="60">
        <v>285.3</v>
      </c>
      <c r="K51" s="60">
        <v>302.287</v>
      </c>
      <c r="L51" s="60">
        <v>303.826</v>
      </c>
    </row>
    <row r="52" spans="1:12" ht="15.75">
      <c r="A52" s="42" t="s">
        <v>33</v>
      </c>
      <c r="B52" s="76" t="s">
        <v>48</v>
      </c>
      <c r="C52" s="55">
        <v>2047</v>
      </c>
      <c r="D52" s="37">
        <v>2002</v>
      </c>
      <c r="E52" s="37">
        <v>2233</v>
      </c>
      <c r="F52" s="37">
        <f>1450.394+878.215</f>
        <v>2328.609</v>
      </c>
      <c r="G52" s="37">
        <v>2558.6</v>
      </c>
      <c r="H52" s="9">
        <v>2675</v>
      </c>
      <c r="I52" s="60">
        <v>2753.466</v>
      </c>
      <c r="J52" s="60">
        <v>2689.406</v>
      </c>
      <c r="K52" s="60">
        <v>2697.596</v>
      </c>
      <c r="L52" s="60">
        <v>2680.368</v>
      </c>
    </row>
    <row r="53" spans="1:12" ht="15.75">
      <c r="A53" s="42" t="s">
        <v>34</v>
      </c>
      <c r="B53" s="76" t="s">
        <v>48</v>
      </c>
      <c r="C53" s="55">
        <v>2479</v>
      </c>
      <c r="D53" s="37">
        <v>2529</v>
      </c>
      <c r="E53" s="37">
        <v>3007</v>
      </c>
      <c r="F53" s="37">
        <f>2065.088+1098.832</f>
        <v>3163.92</v>
      </c>
      <c r="G53" s="37">
        <v>3389.831</v>
      </c>
      <c r="H53" s="9">
        <v>3575</v>
      </c>
      <c r="I53" s="60">
        <v>3775.913</v>
      </c>
      <c r="J53" s="60">
        <v>3803.512</v>
      </c>
      <c r="K53" s="60">
        <v>3848.267</v>
      </c>
      <c r="L53" s="60">
        <v>3807.687</v>
      </c>
    </row>
    <row r="54" spans="2:12" ht="15.75">
      <c r="B54" s="77"/>
      <c r="C54" s="49"/>
      <c r="F54" s="37"/>
      <c r="I54" s="63"/>
      <c r="J54" s="63"/>
      <c r="K54" s="63"/>
      <c r="L54" s="63"/>
    </row>
    <row r="55" spans="1:12" ht="15.75">
      <c r="A55" s="51"/>
      <c r="B55" s="74"/>
      <c r="C55" s="52"/>
      <c r="D55" s="51"/>
      <c r="E55" s="51"/>
      <c r="F55" s="51"/>
      <c r="G55" s="51"/>
      <c r="H55" s="51"/>
      <c r="I55" s="64"/>
      <c r="J55" s="64"/>
      <c r="K55" s="64"/>
      <c r="L55" s="64"/>
    </row>
    <row r="56" ht="15.75">
      <c r="A56" s="42" t="s">
        <v>21</v>
      </c>
    </row>
    <row r="57" ht="15.75">
      <c r="A57" s="42" t="s">
        <v>70</v>
      </c>
    </row>
    <row r="58" ht="15.75">
      <c r="A58" s="42" t="s">
        <v>71</v>
      </c>
    </row>
    <row r="59" ht="15.75">
      <c r="A59" s="42" t="s">
        <v>72</v>
      </c>
    </row>
    <row r="60" ht="15.75">
      <c r="A60" s="42"/>
    </row>
    <row r="61" ht="15.75">
      <c r="A61" s="42"/>
    </row>
    <row r="62" ht="15.75">
      <c r="A62" s="58"/>
    </row>
    <row r="64" ht="15.75">
      <c r="A64" s="41"/>
    </row>
    <row r="65" ht="15.75">
      <c r="A65" s="42"/>
    </row>
    <row r="66" ht="15.75">
      <c r="A66" s="42"/>
    </row>
    <row r="67" ht="15.75">
      <c r="A67" s="42"/>
    </row>
    <row r="68" ht="15.75">
      <c r="A68" s="41"/>
    </row>
    <row r="69" ht="15.75">
      <c r="A69" s="41"/>
    </row>
    <row r="70" ht="15.75">
      <c r="A70" s="41"/>
    </row>
    <row r="71" ht="15.75">
      <c r="A71" s="41"/>
    </row>
    <row r="72" ht="15.75">
      <c r="A72" s="42"/>
    </row>
    <row r="73" ht="15.75">
      <c r="A73" s="42"/>
    </row>
    <row r="75" ht="15.75">
      <c r="A75" s="42"/>
    </row>
    <row r="78" ht="15.75">
      <c r="A78" s="42"/>
    </row>
    <row r="79" ht="15.75">
      <c r="A79" s="42"/>
    </row>
    <row r="80" ht="15.75">
      <c r="A80" s="42"/>
    </row>
    <row r="81" ht="15.75">
      <c r="A81" s="41"/>
    </row>
    <row r="82" ht="15.75">
      <c r="A82" s="41"/>
    </row>
    <row r="85" ht="15.75">
      <c r="A85" s="41"/>
    </row>
    <row r="87" ht="15.75">
      <c r="A87" s="42"/>
    </row>
  </sheetData>
  <hyperlinks>
    <hyperlink ref="A3" location="Notes!A1" display="[See Notes]"/>
  </hyperlinks>
  <printOptions/>
  <pageMargins left="0.5" right="0.5" top="0.25" bottom="0.25" header="0.5" footer="0.5"/>
  <pageSetup fitToHeight="1" fitToWidth="1" horizontalDpi="600" verticalDpi="600" orientation="landscape" paperSize="17" scale="59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50.3984375" style="39" customWidth="1"/>
    <col min="2" max="2" width="13.8984375" style="39" customWidth="1"/>
    <col min="3" max="7" width="9.69921875" style="39" customWidth="1"/>
    <col min="8" max="8" width="11.09765625" style="39" hidden="1" customWidth="1"/>
    <col min="9" max="9" width="11.5" style="39" customWidth="1"/>
    <col min="10" max="10" width="10.796875" style="39" customWidth="1"/>
    <col min="11" max="11" width="12" style="39" customWidth="1"/>
    <col min="12" max="12" width="11.5" style="39" customWidth="1"/>
    <col min="13" max="16384" width="9.69921875" style="39" customWidth="1"/>
  </cols>
  <sheetData>
    <row r="1" spans="1:2" ht="19.5" customHeight="1">
      <c r="A1" s="42" t="s">
        <v>101</v>
      </c>
      <c r="B1" s="42"/>
    </row>
    <row r="2" ht="15.75">
      <c r="B2" s="41"/>
    </row>
    <row r="3" spans="1:2" ht="15.75">
      <c r="A3" s="58" t="s">
        <v>102</v>
      </c>
      <c r="B3" s="41"/>
    </row>
    <row r="4" ht="15.75">
      <c r="B4" s="41"/>
    </row>
    <row r="5" spans="1:2" ht="15.75">
      <c r="A5" s="39" t="s">
        <v>103</v>
      </c>
      <c r="B5" s="41"/>
    </row>
    <row r="6" spans="1:2" ht="16.5">
      <c r="A6" s="11" t="s">
        <v>105</v>
      </c>
      <c r="B6" s="42"/>
    </row>
    <row r="7" spans="1:2" ht="15.75">
      <c r="A7" s="42" t="s">
        <v>98</v>
      </c>
      <c r="B7" s="42"/>
    </row>
    <row r="8" spans="1:2" ht="15.75">
      <c r="A8" s="42" t="s">
        <v>1</v>
      </c>
      <c r="B8" s="42"/>
    </row>
    <row r="9" spans="1:2" ht="15.75">
      <c r="A9" s="42" t="s">
        <v>2</v>
      </c>
      <c r="B9" s="42"/>
    </row>
    <row r="10" spans="1:2" ht="15.75">
      <c r="A10" s="42" t="s">
        <v>3</v>
      </c>
      <c r="B10" s="42"/>
    </row>
    <row r="11" spans="1:2" ht="15" customHeight="1">
      <c r="A11" s="42" t="s">
        <v>4</v>
      </c>
      <c r="B11" s="42"/>
    </row>
    <row r="12" spans="1:11" ht="15.75">
      <c r="A12" s="41"/>
      <c r="B12" s="65"/>
      <c r="C12" s="65"/>
      <c r="J12" s="40"/>
      <c r="K12" s="40"/>
    </row>
    <row r="13" ht="15.75">
      <c r="A13" s="42" t="s">
        <v>73</v>
      </c>
    </row>
    <row r="14" ht="15.75">
      <c r="A14" s="42" t="s">
        <v>50</v>
      </c>
    </row>
    <row r="15" ht="15.75">
      <c r="A15" s="42"/>
    </row>
    <row r="16" ht="15.75">
      <c r="A16" s="42" t="s">
        <v>86</v>
      </c>
    </row>
    <row r="17" ht="15.75">
      <c r="A17" s="42"/>
    </row>
    <row r="18" ht="15.75">
      <c r="A18" s="42" t="s">
        <v>52</v>
      </c>
    </row>
    <row r="19" ht="15.75">
      <c r="A19" s="42" t="s">
        <v>53</v>
      </c>
    </row>
    <row r="20" ht="15.75">
      <c r="A20" s="42" t="s">
        <v>85</v>
      </c>
    </row>
    <row r="21" ht="15.75">
      <c r="A21" s="42" t="s">
        <v>94</v>
      </c>
    </row>
    <row r="22" ht="15.75">
      <c r="A22" s="42" t="s">
        <v>92</v>
      </c>
    </row>
    <row r="23" ht="15.75">
      <c r="A23" s="42" t="s">
        <v>93</v>
      </c>
    </row>
    <row r="24" ht="15.75">
      <c r="A24" s="42" t="s">
        <v>91</v>
      </c>
    </row>
    <row r="25" ht="15.75">
      <c r="A25" s="42" t="s">
        <v>59</v>
      </c>
    </row>
    <row r="26" ht="15.75">
      <c r="A26" s="42" t="s">
        <v>60</v>
      </c>
    </row>
    <row r="27" ht="15.75">
      <c r="A27" s="42" t="s">
        <v>64</v>
      </c>
    </row>
    <row r="28" ht="15.75">
      <c r="A28" s="42" t="s">
        <v>65</v>
      </c>
    </row>
    <row r="29" ht="15.75">
      <c r="A29" s="42" t="s">
        <v>66</v>
      </c>
    </row>
    <row r="30" ht="15.75">
      <c r="A30" s="42" t="s">
        <v>67</v>
      </c>
    </row>
    <row r="31" ht="15.75">
      <c r="A31" s="41" t="s">
        <v>96</v>
      </c>
    </row>
    <row r="32" ht="15.75">
      <c r="A32" s="41" t="s">
        <v>68</v>
      </c>
    </row>
    <row r="33" ht="15.75">
      <c r="A33" s="41" t="s">
        <v>88</v>
      </c>
    </row>
    <row r="34" ht="15.75">
      <c r="A34" s="42"/>
    </row>
    <row r="35" ht="15.75">
      <c r="A35" s="42" t="s">
        <v>70</v>
      </c>
    </row>
    <row r="36" ht="15.75">
      <c r="A36" s="42" t="s">
        <v>71</v>
      </c>
    </row>
    <row r="37" ht="15.75">
      <c r="A37" s="42" t="s">
        <v>72</v>
      </c>
    </row>
    <row r="38" ht="15.75">
      <c r="A38" s="42"/>
    </row>
    <row r="39" ht="15.75">
      <c r="A39" s="42" t="s">
        <v>104</v>
      </c>
    </row>
    <row r="40" ht="15.75">
      <c r="A40" s="58" t="s">
        <v>74</v>
      </c>
    </row>
    <row r="42" ht="15.75">
      <c r="A42" s="41"/>
    </row>
    <row r="43" ht="15.75">
      <c r="A43" s="42"/>
    </row>
    <row r="44" ht="15.75">
      <c r="A44" s="42"/>
    </row>
    <row r="45" ht="15.75">
      <c r="A45" s="42"/>
    </row>
    <row r="46" ht="15.75">
      <c r="A46" s="41"/>
    </row>
    <row r="47" ht="15.75">
      <c r="A47" s="41"/>
    </row>
    <row r="48" ht="15.75">
      <c r="A48" s="41"/>
    </row>
    <row r="49" ht="15.75">
      <c r="A49" s="41"/>
    </row>
    <row r="50" ht="15.75">
      <c r="A50" s="42"/>
    </row>
    <row r="51" ht="15.75">
      <c r="A51" s="42"/>
    </row>
    <row r="53" ht="15.75">
      <c r="A53" s="42"/>
    </row>
    <row r="56" ht="15.75">
      <c r="A56" s="42"/>
    </row>
    <row r="57" ht="15.75">
      <c r="A57" s="42"/>
    </row>
    <row r="58" ht="15.75">
      <c r="A58" s="42"/>
    </row>
    <row r="59" ht="15.75">
      <c r="A59" s="41"/>
    </row>
    <row r="60" ht="15.75">
      <c r="A60" s="41"/>
    </row>
    <row r="63" ht="15.75">
      <c r="A63" s="41"/>
    </row>
    <row r="65" ht="15.75">
      <c r="A65" s="42"/>
    </row>
  </sheetData>
  <hyperlinks>
    <hyperlink ref="A40" r:id="rId1" display="http://nces.ed.gov/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2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45.3984375" style="0" customWidth="1"/>
    <col min="2" max="2" width="11.3984375" style="0" customWidth="1"/>
    <col min="3" max="30" width="9.69921875" style="0" customWidth="1"/>
    <col min="31" max="32" width="11.69921875" style="0" customWidth="1"/>
    <col min="33" max="33" width="9.69921875" style="0" customWidth="1"/>
    <col min="34" max="34" width="11.09765625" style="0" customWidth="1"/>
    <col min="35" max="16384" width="9.69921875" style="0" customWidth="1"/>
  </cols>
  <sheetData>
    <row r="1" ht="16.5">
      <c r="A1" s="11" t="s">
        <v>100</v>
      </c>
    </row>
    <row r="3" ht="15.75">
      <c r="A3" s="2" t="s">
        <v>99</v>
      </c>
    </row>
    <row r="4" ht="15.75">
      <c r="A4" s="2" t="s">
        <v>98</v>
      </c>
    </row>
    <row r="5" ht="15.75">
      <c r="A5" s="2" t="s">
        <v>1</v>
      </c>
    </row>
    <row r="6" ht="15.75">
      <c r="A6" s="2" t="s">
        <v>2</v>
      </c>
    </row>
    <row r="7" ht="15.75">
      <c r="A7" s="2" t="s">
        <v>3</v>
      </c>
    </row>
    <row r="8" ht="15.75">
      <c r="A8" s="2" t="s">
        <v>4</v>
      </c>
    </row>
    <row r="9" ht="15.75">
      <c r="A9" s="6"/>
    </row>
    <row r="10" ht="15.75">
      <c r="A10" s="7"/>
    </row>
    <row r="11" ht="15.75" hidden="1">
      <c r="A11" s="8"/>
    </row>
    <row r="12" ht="15.75" hidden="1">
      <c r="A12" s="8"/>
    </row>
    <row r="13" ht="15.75" hidden="1">
      <c r="A13" s="8"/>
    </row>
    <row r="14" ht="15.75" hidden="1">
      <c r="A14" s="2" t="s">
        <v>82</v>
      </c>
    </row>
    <row r="15" ht="15.75" hidden="1"/>
    <row r="16" ht="15.75" hidden="1">
      <c r="A16" s="2" t="s">
        <v>83</v>
      </c>
    </row>
    <row r="17" spans="1:2" ht="15.75" hidden="1">
      <c r="A17" s="6"/>
      <c r="B17" s="30" t="s">
        <v>5</v>
      </c>
    </row>
    <row r="18" spans="1:38" ht="15.75">
      <c r="A18" s="12"/>
      <c r="B18" s="81"/>
      <c r="C18" s="2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88"/>
      <c r="AJ18" s="88"/>
      <c r="AK18" s="88"/>
      <c r="AL18" s="88"/>
    </row>
    <row r="19" spans="1:38" ht="16.5">
      <c r="A19" s="35" t="s">
        <v>6</v>
      </c>
      <c r="B19" s="82" t="s">
        <v>7</v>
      </c>
      <c r="C19" s="28">
        <v>1970</v>
      </c>
      <c r="D19" s="17">
        <v>1971</v>
      </c>
      <c r="E19" s="17">
        <v>1972</v>
      </c>
      <c r="F19" s="17">
        <v>1973</v>
      </c>
      <c r="G19" s="17">
        <v>1974</v>
      </c>
      <c r="H19" s="17">
        <v>1975</v>
      </c>
      <c r="I19" s="17">
        <v>1976</v>
      </c>
      <c r="J19" s="17">
        <v>1977</v>
      </c>
      <c r="K19" s="17">
        <v>1978</v>
      </c>
      <c r="L19" s="17">
        <v>1979</v>
      </c>
      <c r="M19" s="17">
        <v>1980</v>
      </c>
      <c r="N19" s="17">
        <v>1981</v>
      </c>
      <c r="O19" s="17">
        <v>1982</v>
      </c>
      <c r="P19" s="17">
        <v>1983</v>
      </c>
      <c r="Q19" s="17">
        <v>1984</v>
      </c>
      <c r="R19" s="17">
        <v>1985</v>
      </c>
      <c r="S19" s="17">
        <v>1986</v>
      </c>
      <c r="T19" s="17">
        <v>1987</v>
      </c>
      <c r="U19" s="17">
        <v>1988</v>
      </c>
      <c r="V19" s="14" t="s">
        <v>8</v>
      </c>
      <c r="W19" s="14" t="s">
        <v>9</v>
      </c>
      <c r="X19" s="14" t="s">
        <v>10</v>
      </c>
      <c r="Y19" s="14" t="s">
        <v>11</v>
      </c>
      <c r="Z19" s="14" t="s">
        <v>12</v>
      </c>
      <c r="AA19" s="18" t="s">
        <v>13</v>
      </c>
      <c r="AB19" s="18" t="s">
        <v>14</v>
      </c>
      <c r="AC19" s="18" t="s">
        <v>15</v>
      </c>
      <c r="AD19" s="18" t="s">
        <v>16</v>
      </c>
      <c r="AE19" s="18" t="s">
        <v>17</v>
      </c>
      <c r="AF19" s="18" t="s">
        <v>18</v>
      </c>
      <c r="AG19" s="18" t="s">
        <v>19</v>
      </c>
      <c r="AH19" s="14" t="s">
        <v>20</v>
      </c>
      <c r="AI19" s="19">
        <v>2002</v>
      </c>
      <c r="AJ19" s="19">
        <v>2003</v>
      </c>
      <c r="AK19" s="19">
        <v>2004</v>
      </c>
      <c r="AL19" s="19">
        <v>2005</v>
      </c>
    </row>
    <row r="20" spans="1:34" ht="15.75">
      <c r="A20" s="36"/>
      <c r="B20" s="83"/>
      <c r="C20" s="23"/>
      <c r="X20" s="6"/>
      <c r="Y20" s="6"/>
      <c r="Z20" s="6"/>
      <c r="AG20" s="32"/>
      <c r="AH20" s="32"/>
    </row>
    <row r="21" spans="1:38" ht="15.75">
      <c r="A21" s="13"/>
      <c r="B21" s="84"/>
      <c r="C21" s="2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89"/>
      <c r="AJ21" s="89"/>
      <c r="AK21" s="89"/>
      <c r="AL21" s="89"/>
    </row>
    <row r="22" spans="1:3" ht="15.75">
      <c r="A22" s="31" t="s">
        <v>75</v>
      </c>
      <c r="B22" s="83"/>
      <c r="C22" s="23"/>
    </row>
    <row r="23" spans="1:38" ht="16.5">
      <c r="A23" s="11" t="s">
        <v>22</v>
      </c>
      <c r="B23" s="75" t="s">
        <v>23</v>
      </c>
      <c r="C23" s="26">
        <v>2556</v>
      </c>
      <c r="D23" s="15">
        <v>2606</v>
      </c>
      <c r="E23" s="15">
        <v>2665</v>
      </c>
      <c r="F23" s="15">
        <v>2720</v>
      </c>
      <c r="G23" s="15">
        <v>3004</v>
      </c>
      <c r="H23" s="15">
        <v>3026</v>
      </c>
      <c r="I23" s="15">
        <v>3046</v>
      </c>
      <c r="J23" s="15">
        <v>3095</v>
      </c>
      <c r="K23" s="15">
        <v>3134</v>
      </c>
      <c r="L23" s="15">
        <v>3152</v>
      </c>
      <c r="M23" s="15">
        <v>3231</v>
      </c>
      <c r="N23" s="15">
        <v>3253</v>
      </c>
      <c r="O23" s="15">
        <v>3280</v>
      </c>
      <c r="P23" s="15">
        <v>3284</v>
      </c>
      <c r="Q23" s="15">
        <v>3331</v>
      </c>
      <c r="R23" s="15">
        <v>3340</v>
      </c>
      <c r="S23" s="15">
        <v>3406</v>
      </c>
      <c r="T23" s="15">
        <v>3587</v>
      </c>
      <c r="U23" s="15">
        <v>3565</v>
      </c>
      <c r="V23" s="15">
        <v>3535</v>
      </c>
      <c r="W23" s="15">
        <v>3559</v>
      </c>
      <c r="X23" s="15">
        <f>SUM(X24:X25)</f>
        <v>3601</v>
      </c>
      <c r="Y23" s="15">
        <v>3638</v>
      </c>
      <c r="Z23" s="15">
        <v>3632</v>
      </c>
      <c r="AA23" s="15">
        <v>3688</v>
      </c>
      <c r="AB23" s="15">
        <v>3706</v>
      </c>
      <c r="AC23" s="15">
        <v>4009</v>
      </c>
      <c r="AD23" s="15">
        <v>4064</v>
      </c>
      <c r="AE23" s="15">
        <v>4048</v>
      </c>
      <c r="AF23" s="15">
        <v>4084</v>
      </c>
      <c r="AG23" s="15">
        <v>4182</v>
      </c>
      <c r="AH23" s="15">
        <v>4197</v>
      </c>
      <c r="AI23" s="59">
        <v>4168</v>
      </c>
      <c r="AJ23" s="59">
        <v>4236</v>
      </c>
      <c r="AK23" s="59">
        <v>4216</v>
      </c>
      <c r="AL23" s="59">
        <v>4276</v>
      </c>
    </row>
    <row r="24" spans="1:38" ht="15.75">
      <c r="A24" s="2" t="s">
        <v>24</v>
      </c>
      <c r="B24" s="85" t="s">
        <v>23</v>
      </c>
      <c r="C24" s="27">
        <v>1665</v>
      </c>
      <c r="D24" s="5">
        <v>1675</v>
      </c>
      <c r="E24" s="5">
        <v>1701</v>
      </c>
      <c r="F24" s="5">
        <v>1717</v>
      </c>
      <c r="G24" s="5">
        <v>1866</v>
      </c>
      <c r="H24" s="5">
        <v>1898</v>
      </c>
      <c r="I24" s="5">
        <v>1913</v>
      </c>
      <c r="J24" s="5">
        <v>1938</v>
      </c>
      <c r="K24" s="5">
        <v>1941</v>
      </c>
      <c r="L24" s="5">
        <v>1957</v>
      </c>
      <c r="M24" s="5">
        <v>1957</v>
      </c>
      <c r="N24" s="5">
        <v>1979</v>
      </c>
      <c r="O24" s="5">
        <v>1984</v>
      </c>
      <c r="P24" s="5">
        <v>2013</v>
      </c>
      <c r="Q24" s="5">
        <v>2025</v>
      </c>
      <c r="R24" s="5">
        <v>2029</v>
      </c>
      <c r="S24" s="5">
        <v>2070</v>
      </c>
      <c r="T24" s="5">
        <v>2135</v>
      </c>
      <c r="U24" s="5">
        <v>2129</v>
      </c>
      <c r="V24" s="5">
        <v>2127</v>
      </c>
      <c r="W24" s="5">
        <v>2141</v>
      </c>
      <c r="X24" s="5">
        <v>2157</v>
      </c>
      <c r="Y24" s="5">
        <v>2169</v>
      </c>
      <c r="Z24" s="5">
        <v>2190</v>
      </c>
      <c r="AA24" s="5">
        <v>2215</v>
      </c>
      <c r="AB24" s="5">
        <v>2244</v>
      </c>
      <c r="AC24" s="5">
        <v>2267</v>
      </c>
      <c r="AD24" s="5">
        <v>2309</v>
      </c>
      <c r="AE24" s="5">
        <v>2335</v>
      </c>
      <c r="AF24" s="5">
        <v>2363</v>
      </c>
      <c r="AG24" s="37">
        <v>2450</v>
      </c>
      <c r="AH24" s="37">
        <v>2487</v>
      </c>
      <c r="AI24" s="60">
        <v>2466</v>
      </c>
      <c r="AJ24" s="60">
        <v>2530</v>
      </c>
      <c r="AK24" s="60">
        <v>2533</v>
      </c>
      <c r="AL24" s="60">
        <v>2582</v>
      </c>
    </row>
    <row r="25" spans="1:38" ht="15.75">
      <c r="A25" s="2" t="s">
        <v>25</v>
      </c>
      <c r="B25" s="85" t="s">
        <v>23</v>
      </c>
      <c r="C25" s="27">
        <v>891</v>
      </c>
      <c r="D25" s="5">
        <v>931</v>
      </c>
      <c r="E25" s="5">
        <v>964</v>
      </c>
      <c r="F25" s="5">
        <v>1003</v>
      </c>
      <c r="G25" s="5">
        <v>1138</v>
      </c>
      <c r="H25" s="5">
        <v>1128</v>
      </c>
      <c r="I25" s="5">
        <v>1133</v>
      </c>
      <c r="J25" s="5">
        <v>1157</v>
      </c>
      <c r="K25" s="5">
        <v>1193</v>
      </c>
      <c r="L25" s="5">
        <v>1195</v>
      </c>
      <c r="M25" s="5">
        <v>1274</v>
      </c>
      <c r="N25" s="5">
        <v>1274</v>
      </c>
      <c r="O25" s="5">
        <v>1296</v>
      </c>
      <c r="P25" s="5">
        <v>1271</v>
      </c>
      <c r="Q25" s="5">
        <v>1306</v>
      </c>
      <c r="R25" s="5">
        <v>1311</v>
      </c>
      <c r="S25" s="5">
        <v>1336</v>
      </c>
      <c r="T25" s="5">
        <v>1452</v>
      </c>
      <c r="U25" s="5">
        <v>1436</v>
      </c>
      <c r="V25" s="5">
        <v>1408</v>
      </c>
      <c r="W25" s="5">
        <v>1418</v>
      </c>
      <c r="X25" s="5">
        <v>1444</v>
      </c>
      <c r="Y25" s="5">
        <v>1469</v>
      </c>
      <c r="Z25" s="5">
        <v>1442</v>
      </c>
      <c r="AA25" s="5">
        <v>1473</v>
      </c>
      <c r="AB25" s="5">
        <v>1462</v>
      </c>
      <c r="AC25" s="5">
        <v>1742</v>
      </c>
      <c r="AD25" s="5">
        <v>1755</v>
      </c>
      <c r="AE25" s="5">
        <v>1713</v>
      </c>
      <c r="AF25" s="5">
        <v>1721</v>
      </c>
      <c r="AG25" s="37">
        <v>1732</v>
      </c>
      <c r="AH25" s="37">
        <v>1710</v>
      </c>
      <c r="AI25" s="60">
        <v>1702</v>
      </c>
      <c r="AJ25" s="60">
        <v>1706</v>
      </c>
      <c r="AK25" s="60">
        <v>1683</v>
      </c>
      <c r="AL25" s="60">
        <v>1694</v>
      </c>
    </row>
    <row r="26" spans="2:38" ht="15.75">
      <c r="B26" s="86"/>
      <c r="C26" s="2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Y26" s="5"/>
      <c r="Z26" s="5"/>
      <c r="AC26" s="5"/>
      <c r="AD26" s="5"/>
      <c r="AE26" s="5"/>
      <c r="AF26" s="5"/>
      <c r="AG26" s="39"/>
      <c r="AH26" s="39"/>
      <c r="AI26" s="66"/>
      <c r="AJ26" s="66"/>
      <c r="AK26" s="66"/>
      <c r="AL26" s="66"/>
    </row>
    <row r="27" spans="1:38" ht="16.5">
      <c r="A27" s="11" t="s">
        <v>26</v>
      </c>
      <c r="B27" s="78"/>
      <c r="C27" s="2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5"/>
      <c r="Z27" s="15"/>
      <c r="AA27" s="19"/>
      <c r="AB27" s="19"/>
      <c r="AC27" s="15"/>
      <c r="AD27" s="15"/>
      <c r="AE27" s="19"/>
      <c r="AF27" s="19"/>
      <c r="AG27" s="19"/>
      <c r="AH27" s="19"/>
      <c r="AI27" s="66"/>
      <c r="AJ27" s="66"/>
      <c r="AK27" s="66"/>
      <c r="AL27" s="66"/>
    </row>
    <row r="28" spans="1:38" ht="16.5">
      <c r="A28" s="11" t="s">
        <v>27</v>
      </c>
      <c r="B28" s="79">
        <v>1000</v>
      </c>
      <c r="C28" s="26">
        <v>474</v>
      </c>
      <c r="D28" s="15">
        <v>492</v>
      </c>
      <c r="E28" s="15">
        <v>500</v>
      </c>
      <c r="F28" s="15">
        <v>527</v>
      </c>
      <c r="G28" s="15">
        <v>567</v>
      </c>
      <c r="H28" s="15">
        <v>628</v>
      </c>
      <c r="I28" s="15">
        <v>633</v>
      </c>
      <c r="J28" s="15">
        <v>678</v>
      </c>
      <c r="K28" s="20" t="s">
        <v>28</v>
      </c>
      <c r="L28" s="15">
        <v>675</v>
      </c>
      <c r="M28" s="15">
        <v>686</v>
      </c>
      <c r="N28" s="15">
        <v>705</v>
      </c>
      <c r="O28" s="15">
        <v>710</v>
      </c>
      <c r="P28" s="15">
        <v>724</v>
      </c>
      <c r="Q28" s="15">
        <v>717</v>
      </c>
      <c r="R28" s="15">
        <v>715</v>
      </c>
      <c r="S28" s="15">
        <v>722</v>
      </c>
      <c r="T28" s="15">
        <v>793</v>
      </c>
      <c r="U28" s="15">
        <v>804</v>
      </c>
      <c r="V28" s="15">
        <v>824</v>
      </c>
      <c r="W28" s="17">
        <v>817</v>
      </c>
      <c r="X28" s="17">
        <v>826</v>
      </c>
      <c r="Y28" s="15">
        <v>877</v>
      </c>
      <c r="Z28" s="15">
        <v>915</v>
      </c>
      <c r="AA28" s="15">
        <v>915</v>
      </c>
      <c r="AB28" s="15">
        <v>932</v>
      </c>
      <c r="AC28" s="15">
        <v>932</v>
      </c>
      <c r="AD28" s="15">
        <v>989.813</v>
      </c>
      <c r="AE28" s="90" t="s">
        <v>28</v>
      </c>
      <c r="AF28" s="15">
        <v>1027.83</v>
      </c>
      <c r="AG28" s="20" t="s">
        <v>28</v>
      </c>
      <c r="AH28" s="62">
        <v>1113</v>
      </c>
      <c r="AI28" s="67" t="s">
        <v>28</v>
      </c>
      <c r="AJ28" s="68">
        <v>1174.8310000000001</v>
      </c>
      <c r="AK28" s="67" t="s">
        <v>28</v>
      </c>
      <c r="AL28" s="68">
        <v>1290.426</v>
      </c>
    </row>
    <row r="29" spans="1:38" ht="15.75">
      <c r="A29" s="2" t="s">
        <v>29</v>
      </c>
      <c r="B29" s="85" t="s">
        <v>30</v>
      </c>
      <c r="C29" s="27">
        <f>0.778481012658228*100</f>
        <v>77.8481012658228</v>
      </c>
      <c r="D29" s="5">
        <f>0.770325203252033*100</f>
        <v>77.03252032520331</v>
      </c>
      <c r="E29" s="5">
        <f>0.76*100</f>
        <v>76</v>
      </c>
      <c r="F29" s="5">
        <f>0.738140417457306*100</f>
        <v>73.81404174573059</v>
      </c>
      <c r="G29" s="5">
        <f>0.716049382716049*100</f>
        <v>71.60493827160491</v>
      </c>
      <c r="H29" s="5">
        <f>0.700636942675159*100</f>
        <v>70.0636942675159</v>
      </c>
      <c r="I29" s="5">
        <f>0.685624012638231*100</f>
        <v>68.5624012638231</v>
      </c>
      <c r="J29" s="5">
        <f>0.660766961651917*100</f>
        <v>66.07669616519169</v>
      </c>
      <c r="K29" s="4" t="s">
        <v>28</v>
      </c>
      <c r="L29" s="5">
        <f>0.659259259259259*100</f>
        <v>65.9259259259259</v>
      </c>
      <c r="M29" s="5">
        <f>0.65597667638484*100</f>
        <v>65.597667638484</v>
      </c>
      <c r="N29" s="5">
        <f>0.653900709219858*100</f>
        <v>65.3900709219858</v>
      </c>
      <c r="O29" s="5">
        <f>0.650704225352113*100</f>
        <v>65.0704225352113</v>
      </c>
      <c r="P29" s="5">
        <f>0.650552486187845*100</f>
        <v>65.0552486187845</v>
      </c>
      <c r="Q29" s="5">
        <f>0.644351464435146*100</f>
        <v>64.4351464435146</v>
      </c>
      <c r="R29" s="5">
        <f>0.641958041958042*100</f>
        <v>64.1958041958042</v>
      </c>
      <c r="S29" s="5">
        <v>66</v>
      </c>
      <c r="T29" s="5">
        <f>0.659520807061791*100</f>
        <v>65.95208070617909</v>
      </c>
      <c r="U29" s="4" t="s">
        <v>31</v>
      </c>
      <c r="V29" s="5">
        <v>64</v>
      </c>
      <c r="W29" s="6">
        <v>61</v>
      </c>
      <c r="X29" s="6">
        <v>65</v>
      </c>
      <c r="Y29" s="4" t="s">
        <v>28</v>
      </c>
      <c r="Z29" s="5">
        <v>60</v>
      </c>
      <c r="AA29" s="4" t="s">
        <v>28</v>
      </c>
      <c r="AB29" s="5">
        <v>59</v>
      </c>
      <c r="AC29" s="5">
        <v>59</v>
      </c>
      <c r="AD29" s="5">
        <v>57</v>
      </c>
      <c r="AE29" s="4" t="s">
        <v>28</v>
      </c>
      <c r="AF29" s="5">
        <v>57.49365167391494</v>
      </c>
      <c r="AG29" s="40" t="s">
        <v>28</v>
      </c>
      <c r="AH29" s="56">
        <f>618/1113*100</f>
        <v>55.525606469002696</v>
      </c>
      <c r="AI29" s="69" t="s">
        <v>28</v>
      </c>
      <c r="AJ29" s="61">
        <v>53.76058343710712</v>
      </c>
      <c r="AK29" s="69" t="s">
        <v>28</v>
      </c>
      <c r="AL29" s="61">
        <v>52.35666361341139</v>
      </c>
    </row>
    <row r="30" spans="2:38" ht="15.75">
      <c r="B30" s="86"/>
      <c r="C30" s="2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Y30" s="5"/>
      <c r="Z30" s="5"/>
      <c r="AC30" s="5"/>
      <c r="AD30" s="5"/>
      <c r="AG30" s="39"/>
      <c r="AH30" s="39"/>
      <c r="AI30" s="66"/>
      <c r="AJ30" s="66"/>
      <c r="AK30" s="66"/>
      <c r="AL30" s="66"/>
    </row>
    <row r="31" spans="1:38" ht="16.5">
      <c r="A31" s="11" t="s">
        <v>32</v>
      </c>
      <c r="B31" s="79">
        <v>1000</v>
      </c>
      <c r="C31" s="26">
        <v>8581</v>
      </c>
      <c r="D31" s="15">
        <v>8949</v>
      </c>
      <c r="E31" s="15">
        <v>9215</v>
      </c>
      <c r="F31" s="15">
        <v>9602</v>
      </c>
      <c r="G31" s="15">
        <v>10224</v>
      </c>
      <c r="H31" s="15">
        <v>11185</v>
      </c>
      <c r="I31" s="15">
        <v>11012.137</v>
      </c>
      <c r="J31" s="15">
        <v>11286</v>
      </c>
      <c r="K31" s="15">
        <v>11260</v>
      </c>
      <c r="L31" s="15">
        <v>11570</v>
      </c>
      <c r="M31" s="15">
        <v>12097</v>
      </c>
      <c r="N31" s="15">
        <v>12372</v>
      </c>
      <c r="O31" s="15">
        <v>12426</v>
      </c>
      <c r="P31" s="15">
        <v>12465</v>
      </c>
      <c r="Q31" s="15">
        <v>12242</v>
      </c>
      <c r="R31" s="15">
        <v>12247</v>
      </c>
      <c r="S31" s="15">
        <v>12504</v>
      </c>
      <c r="T31" s="15">
        <v>12767</v>
      </c>
      <c r="U31" s="15">
        <v>13055</v>
      </c>
      <c r="V31" s="15">
        <v>13539</v>
      </c>
      <c r="W31" s="15">
        <v>13819</v>
      </c>
      <c r="X31" s="15">
        <f>SUM(X32:X33)</f>
        <v>14359</v>
      </c>
      <c r="Y31" s="15">
        <v>14486</v>
      </c>
      <c r="Z31" s="15">
        <v>14305</v>
      </c>
      <c r="AA31" s="15">
        <v>14279</v>
      </c>
      <c r="AB31" s="15">
        <v>14262</v>
      </c>
      <c r="AC31" s="15">
        <v>14367.52</v>
      </c>
      <c r="AD31" s="15">
        <v>14502.334</v>
      </c>
      <c r="AE31" s="15">
        <v>14506.967</v>
      </c>
      <c r="AF31" s="15">
        <v>14791.224</v>
      </c>
      <c r="AG31" s="15">
        <v>15312.289</v>
      </c>
      <c r="AH31" s="16">
        <v>15928</v>
      </c>
      <c r="AI31" s="70">
        <v>16611.711</v>
      </c>
      <c r="AJ31" s="70">
        <v>16900.471</v>
      </c>
      <c r="AK31" s="70">
        <v>17272.044</v>
      </c>
      <c r="AL31" s="70">
        <v>17487.475</v>
      </c>
    </row>
    <row r="32" spans="1:38" ht="15.75">
      <c r="A32" s="2" t="s">
        <v>33</v>
      </c>
      <c r="B32" s="87">
        <v>1000</v>
      </c>
      <c r="C32" s="27">
        <v>5044</v>
      </c>
      <c r="D32" s="5">
        <v>5207</v>
      </c>
      <c r="E32" s="5">
        <v>5239</v>
      </c>
      <c r="F32" s="5">
        <v>5371</v>
      </c>
      <c r="G32" s="5">
        <v>5622</v>
      </c>
      <c r="H32" s="5">
        <v>6149</v>
      </c>
      <c r="I32" s="5">
        <v>5811</v>
      </c>
      <c r="J32" s="5">
        <v>5789</v>
      </c>
      <c r="K32" s="5">
        <v>5641</v>
      </c>
      <c r="L32" s="5">
        <v>5683</v>
      </c>
      <c r="M32" s="5">
        <v>5874</v>
      </c>
      <c r="N32" s="5">
        <v>5975</v>
      </c>
      <c r="O32" s="5">
        <v>6031</v>
      </c>
      <c r="P32" s="5">
        <v>6024</v>
      </c>
      <c r="Q32" s="5">
        <v>5864</v>
      </c>
      <c r="R32" s="5">
        <v>5818</v>
      </c>
      <c r="S32" s="5">
        <v>5885</v>
      </c>
      <c r="T32" s="5">
        <v>5932</v>
      </c>
      <c r="U32" s="5">
        <v>6002</v>
      </c>
      <c r="V32" s="5">
        <v>6190</v>
      </c>
      <c r="W32" s="5">
        <v>6284</v>
      </c>
      <c r="X32" s="5">
        <f>3929+2573</f>
        <v>6502</v>
      </c>
      <c r="Y32" s="5">
        <v>6524</v>
      </c>
      <c r="Z32" s="5">
        <v>6427</v>
      </c>
      <c r="AA32" s="5">
        <v>6372</v>
      </c>
      <c r="AB32" s="5">
        <v>6343</v>
      </c>
      <c r="AC32" s="5">
        <v>6352.825</v>
      </c>
      <c r="AD32" s="5">
        <v>6396.028</v>
      </c>
      <c r="AE32" s="5">
        <v>6369.265</v>
      </c>
      <c r="AF32" s="5">
        <v>6490.646</v>
      </c>
      <c r="AG32" s="37">
        <v>6721.769</v>
      </c>
      <c r="AH32" s="9">
        <v>6961</v>
      </c>
      <c r="AI32" s="60">
        <v>7202.116</v>
      </c>
      <c r="AJ32" s="60">
        <v>7255.551</v>
      </c>
      <c r="AK32" s="60">
        <v>7387.262</v>
      </c>
      <c r="AL32" s="60">
        <v>7455.925</v>
      </c>
    </row>
    <row r="33" spans="1:38" ht="15.75">
      <c r="A33" s="2" t="s">
        <v>34</v>
      </c>
      <c r="B33" s="87">
        <v>1000</v>
      </c>
      <c r="C33" s="27">
        <v>3537</v>
      </c>
      <c r="D33" s="5">
        <v>3742</v>
      </c>
      <c r="E33" s="5">
        <v>3976</v>
      </c>
      <c r="F33" s="5">
        <v>4231</v>
      </c>
      <c r="G33" s="5">
        <v>4601</v>
      </c>
      <c r="H33" s="5">
        <v>5036</v>
      </c>
      <c r="I33" s="5">
        <v>5201</v>
      </c>
      <c r="J33" s="5">
        <v>5497</v>
      </c>
      <c r="K33" s="5">
        <v>5619</v>
      </c>
      <c r="L33" s="5">
        <v>5887</v>
      </c>
      <c r="M33" s="5">
        <v>6223</v>
      </c>
      <c r="N33" s="5">
        <v>6397</v>
      </c>
      <c r="O33" s="5">
        <v>6394</v>
      </c>
      <c r="P33" s="5">
        <v>6441</v>
      </c>
      <c r="Q33" s="5">
        <v>6378</v>
      </c>
      <c r="R33" s="5">
        <v>6429</v>
      </c>
      <c r="S33" s="5">
        <v>6619</v>
      </c>
      <c r="T33" s="5">
        <v>6835</v>
      </c>
      <c r="U33" s="5">
        <v>7053</v>
      </c>
      <c r="V33" s="5">
        <v>7349</v>
      </c>
      <c r="W33" s="5">
        <v>7535</v>
      </c>
      <c r="X33" s="5">
        <f>4186+3671</f>
        <v>7857</v>
      </c>
      <c r="Y33" s="5">
        <v>7963</v>
      </c>
      <c r="Z33" s="5">
        <v>7877</v>
      </c>
      <c r="AA33" s="5">
        <v>7907</v>
      </c>
      <c r="AB33" s="5">
        <v>7919</v>
      </c>
      <c r="AC33" s="5">
        <v>8014.695</v>
      </c>
      <c r="AD33" s="5">
        <v>8106.306</v>
      </c>
      <c r="AE33" s="5">
        <v>8137.702</v>
      </c>
      <c r="AF33" s="5">
        <v>8300.578</v>
      </c>
      <c r="AG33" s="37">
        <v>8590.52</v>
      </c>
      <c r="AH33" s="9">
        <v>8967</v>
      </c>
      <c r="AI33" s="60">
        <v>9409.595</v>
      </c>
      <c r="AJ33" s="60">
        <v>9644.92</v>
      </c>
      <c r="AK33" s="60">
        <v>9884.782</v>
      </c>
      <c r="AL33" s="60">
        <v>10031.55</v>
      </c>
    </row>
    <row r="34" spans="1:38" ht="15.75">
      <c r="A34" s="2" t="s">
        <v>35</v>
      </c>
      <c r="B34" s="87">
        <v>1000</v>
      </c>
      <c r="C34" s="27">
        <v>6262</v>
      </c>
      <c r="D34" s="5">
        <v>6369</v>
      </c>
      <c r="E34" s="5">
        <v>6459</v>
      </c>
      <c r="F34" s="5">
        <v>6590</v>
      </c>
      <c r="G34" s="5">
        <v>6820</v>
      </c>
      <c r="H34" s="5">
        <v>7215</v>
      </c>
      <c r="I34" s="5">
        <v>7129</v>
      </c>
      <c r="J34" s="5">
        <v>7243</v>
      </c>
      <c r="K34" s="5">
        <v>7232</v>
      </c>
      <c r="L34" s="5">
        <v>7353</v>
      </c>
      <c r="M34" s="5">
        <v>7571</v>
      </c>
      <c r="N34" s="5">
        <v>7655</v>
      </c>
      <c r="O34" s="5">
        <v>7654</v>
      </c>
      <c r="P34" s="5">
        <v>7741</v>
      </c>
      <c r="Q34" s="5">
        <v>7711</v>
      </c>
      <c r="R34" s="5">
        <v>7716</v>
      </c>
      <c r="S34" s="5">
        <v>7824</v>
      </c>
      <c r="T34" s="5">
        <v>7990</v>
      </c>
      <c r="U34" s="5">
        <v>8180</v>
      </c>
      <c r="V34" s="5">
        <v>8388</v>
      </c>
      <c r="W34" s="5">
        <v>8579</v>
      </c>
      <c r="X34" s="5">
        <v>8707</v>
      </c>
      <c r="Y34" s="5">
        <v>8765</v>
      </c>
      <c r="Z34" s="5">
        <v>8739</v>
      </c>
      <c r="AA34" s="5">
        <v>8749</v>
      </c>
      <c r="AB34" s="5">
        <v>8769</v>
      </c>
      <c r="AC34" s="5">
        <v>8804.193</v>
      </c>
      <c r="AD34" s="5">
        <v>8896.765</v>
      </c>
      <c r="AE34" s="5">
        <v>9017.653</v>
      </c>
      <c r="AF34" s="5">
        <v>9198.525</v>
      </c>
      <c r="AG34" s="37">
        <v>9363.858</v>
      </c>
      <c r="AH34" s="9">
        <v>9677</v>
      </c>
      <c r="AI34" s="60">
        <v>10082.332</v>
      </c>
      <c r="AJ34" s="60">
        <v>10407.553</v>
      </c>
      <c r="AK34" s="60">
        <v>10726.181</v>
      </c>
      <c r="AL34" s="60">
        <v>10999.42</v>
      </c>
    </row>
    <row r="35" spans="1:38" ht="15.75">
      <c r="A35" s="2" t="s">
        <v>36</v>
      </c>
      <c r="B35" s="87">
        <v>1000</v>
      </c>
      <c r="C35" s="27">
        <v>2319</v>
      </c>
      <c r="D35" s="5">
        <v>2579</v>
      </c>
      <c r="E35" s="5">
        <v>2756</v>
      </c>
      <c r="F35" s="5">
        <v>3012</v>
      </c>
      <c r="G35" s="5">
        <v>3404</v>
      </c>
      <c r="H35" s="5">
        <v>3970</v>
      </c>
      <c r="I35" s="5">
        <v>3883</v>
      </c>
      <c r="J35" s="5">
        <v>4043</v>
      </c>
      <c r="K35" s="5">
        <v>4028</v>
      </c>
      <c r="L35" s="5">
        <v>4217</v>
      </c>
      <c r="M35" s="5">
        <v>4526</v>
      </c>
      <c r="N35" s="5">
        <v>4716</v>
      </c>
      <c r="O35" s="5">
        <v>4772</v>
      </c>
      <c r="P35" s="5">
        <v>4723</v>
      </c>
      <c r="Q35" s="5">
        <v>4531</v>
      </c>
      <c r="R35" s="5">
        <v>4531</v>
      </c>
      <c r="S35" s="5">
        <v>4680</v>
      </c>
      <c r="T35" s="5">
        <v>4776</v>
      </c>
      <c r="U35" s="5">
        <v>4875</v>
      </c>
      <c r="V35" s="5">
        <v>5151</v>
      </c>
      <c r="W35" s="5">
        <v>5240</v>
      </c>
      <c r="X35" s="5">
        <v>5652</v>
      </c>
      <c r="Y35" s="5">
        <v>5722</v>
      </c>
      <c r="Z35" s="5">
        <v>5566</v>
      </c>
      <c r="AA35" s="5">
        <v>5530</v>
      </c>
      <c r="AB35" s="5">
        <v>5493</v>
      </c>
      <c r="AC35" s="5">
        <v>5563.327</v>
      </c>
      <c r="AD35" s="5">
        <v>5605.569</v>
      </c>
      <c r="AE35" s="5">
        <v>5489.314</v>
      </c>
      <c r="AF35" s="5">
        <v>5592.699</v>
      </c>
      <c r="AG35" s="37">
        <v>5948.431</v>
      </c>
      <c r="AH35" s="9">
        <v>6251</v>
      </c>
      <c r="AI35" s="60">
        <v>6529.379</v>
      </c>
      <c r="AJ35" s="60">
        <v>6492.918</v>
      </c>
      <c r="AK35" s="60">
        <v>6545.863</v>
      </c>
      <c r="AL35" s="60">
        <v>6488.055</v>
      </c>
    </row>
    <row r="36" spans="1:38" ht="15.75">
      <c r="A36" s="2" t="s">
        <v>37</v>
      </c>
      <c r="B36" s="87">
        <v>1000</v>
      </c>
      <c r="C36" s="27">
        <v>5816</v>
      </c>
      <c r="D36" s="5">
        <v>6077</v>
      </c>
      <c r="E36" s="5">
        <v>6072</v>
      </c>
      <c r="F36" s="5">
        <v>6189</v>
      </c>
      <c r="G36" s="5">
        <v>6370</v>
      </c>
      <c r="H36" s="5">
        <v>6841</v>
      </c>
      <c r="I36" s="5">
        <v>6717</v>
      </c>
      <c r="J36" s="5">
        <v>6793</v>
      </c>
      <c r="K36" s="5">
        <v>6668</v>
      </c>
      <c r="L36" s="5">
        <v>6794</v>
      </c>
      <c r="M36" s="5">
        <v>7098</v>
      </c>
      <c r="N36" s="5">
        <v>7181</v>
      </c>
      <c r="O36" s="5">
        <v>7221</v>
      </c>
      <c r="P36" s="5">
        <v>7261</v>
      </c>
      <c r="Q36" s="5">
        <v>7098</v>
      </c>
      <c r="R36" s="5">
        <v>7075</v>
      </c>
      <c r="S36" s="5">
        <v>7120</v>
      </c>
      <c r="T36" s="5">
        <v>7231</v>
      </c>
      <c r="U36" s="5">
        <v>7437</v>
      </c>
      <c r="V36" s="5">
        <v>7661</v>
      </c>
      <c r="W36" s="5">
        <v>7821</v>
      </c>
      <c r="X36" s="5">
        <v>8115</v>
      </c>
      <c r="Y36" s="5">
        <v>8162</v>
      </c>
      <c r="Z36" s="5">
        <v>8128</v>
      </c>
      <c r="AA36" s="5">
        <v>8138</v>
      </c>
      <c r="AB36" s="5">
        <v>8129</v>
      </c>
      <c r="AC36" s="5">
        <v>8302.953</v>
      </c>
      <c r="AD36" s="5">
        <v>8438.062</v>
      </c>
      <c r="AE36" s="5">
        <v>8563.338</v>
      </c>
      <c r="AF36" s="5">
        <v>8786.494</v>
      </c>
      <c r="AG36" s="37">
        <v>9009.6</v>
      </c>
      <c r="AH36" s="9">
        <v>9448</v>
      </c>
      <c r="AI36" s="60">
        <v>9946.359</v>
      </c>
      <c r="AJ36" s="60">
        <v>10311.814</v>
      </c>
      <c r="AK36" s="60">
        <v>10610.177</v>
      </c>
      <c r="AL36" s="60">
        <v>10797.011</v>
      </c>
    </row>
    <row r="37" spans="1:38" ht="15.75">
      <c r="A37" s="2" t="s">
        <v>38</v>
      </c>
      <c r="B37" s="87">
        <v>1000</v>
      </c>
      <c r="C37" s="27">
        <v>2765</v>
      </c>
      <c r="D37" s="5">
        <v>2871</v>
      </c>
      <c r="E37" s="5">
        <v>3142</v>
      </c>
      <c r="F37" s="5">
        <v>3413</v>
      </c>
      <c r="G37" s="5">
        <v>3853</v>
      </c>
      <c r="H37" s="5">
        <v>4344</v>
      </c>
      <c r="I37" s="5">
        <v>4295</v>
      </c>
      <c r="J37" s="5">
        <v>4493</v>
      </c>
      <c r="K37" s="5">
        <v>4592</v>
      </c>
      <c r="L37" s="5">
        <v>4776</v>
      </c>
      <c r="M37" s="5">
        <v>4999</v>
      </c>
      <c r="N37" s="5">
        <v>5190</v>
      </c>
      <c r="O37" s="5">
        <v>5205</v>
      </c>
      <c r="P37" s="5">
        <v>5204</v>
      </c>
      <c r="Q37" s="5">
        <v>5144</v>
      </c>
      <c r="R37" s="5">
        <v>5172</v>
      </c>
      <c r="S37" s="5">
        <v>5384</v>
      </c>
      <c r="T37" s="5">
        <v>5536</v>
      </c>
      <c r="U37" s="5">
        <v>5619</v>
      </c>
      <c r="V37" s="5">
        <v>5878</v>
      </c>
      <c r="W37" s="5">
        <v>5998</v>
      </c>
      <c r="X37" s="5">
        <v>6244</v>
      </c>
      <c r="Y37" s="5">
        <v>6325</v>
      </c>
      <c r="Z37" s="5">
        <v>6177</v>
      </c>
      <c r="AA37" s="5">
        <v>6141</v>
      </c>
      <c r="AB37" s="5">
        <v>6133</v>
      </c>
      <c r="AC37" s="5">
        <v>6064.567</v>
      </c>
      <c r="AD37" s="5">
        <v>6064.272</v>
      </c>
      <c r="AE37" s="5">
        <v>5943.629</v>
      </c>
      <c r="AF37" s="5">
        <v>6004.73</v>
      </c>
      <c r="AG37" s="37">
        <v>6302.689</v>
      </c>
      <c r="AH37" s="9">
        <v>6480</v>
      </c>
      <c r="AI37" s="60">
        <v>6665.352</v>
      </c>
      <c r="AJ37" s="60">
        <v>6588.657</v>
      </c>
      <c r="AK37" s="60">
        <v>6661.867</v>
      </c>
      <c r="AL37" s="60">
        <v>6690.464</v>
      </c>
    </row>
    <row r="38" spans="1:38" ht="15.75">
      <c r="A38" s="2" t="s">
        <v>39</v>
      </c>
      <c r="B38" s="87">
        <v>1000</v>
      </c>
      <c r="C38" s="27">
        <v>6428</v>
      </c>
      <c r="D38" s="5">
        <v>6804</v>
      </c>
      <c r="E38" s="5">
        <v>7071</v>
      </c>
      <c r="F38" s="5">
        <v>7420</v>
      </c>
      <c r="G38" s="5">
        <v>7989</v>
      </c>
      <c r="H38" s="5">
        <v>8835</v>
      </c>
      <c r="I38" s="5">
        <v>8653</v>
      </c>
      <c r="J38" s="5">
        <v>8847</v>
      </c>
      <c r="K38" s="5">
        <v>8786</v>
      </c>
      <c r="L38" s="5">
        <v>9037</v>
      </c>
      <c r="M38" s="5">
        <v>9457</v>
      </c>
      <c r="N38" s="5">
        <v>9647</v>
      </c>
      <c r="O38" s="5">
        <v>9696</v>
      </c>
      <c r="P38" s="5">
        <v>9683</v>
      </c>
      <c r="Q38" s="5">
        <v>9477</v>
      </c>
      <c r="R38" s="5">
        <v>9479</v>
      </c>
      <c r="S38" s="5">
        <v>9714</v>
      </c>
      <c r="T38" s="5">
        <v>9973</v>
      </c>
      <c r="U38" s="5">
        <v>10161</v>
      </c>
      <c r="V38" s="5">
        <v>10578</v>
      </c>
      <c r="W38" s="5">
        <v>10845</v>
      </c>
      <c r="X38" s="5">
        <f>5905+5405</f>
        <v>11310</v>
      </c>
      <c r="Y38" s="5">
        <v>11385</v>
      </c>
      <c r="Z38" s="5">
        <v>11189</v>
      </c>
      <c r="AA38" s="5">
        <v>11134</v>
      </c>
      <c r="AB38" s="5">
        <v>11092</v>
      </c>
      <c r="AC38" s="5">
        <v>11120.499</v>
      </c>
      <c r="AD38" s="5">
        <v>11196.119</v>
      </c>
      <c r="AE38" s="5">
        <v>11137.769</v>
      </c>
      <c r="AF38" s="5">
        <v>11309.399</v>
      </c>
      <c r="AG38" s="37">
        <v>11752.786</v>
      </c>
      <c r="AH38" s="9">
        <v>12233</v>
      </c>
      <c r="AI38" s="60">
        <v>12751.993</v>
      </c>
      <c r="AJ38" s="60">
        <v>12857.059</v>
      </c>
      <c r="AK38" s="60">
        <v>12980.112</v>
      </c>
      <c r="AL38" s="60">
        <v>13021.834</v>
      </c>
    </row>
    <row r="39" spans="1:38" ht="15.75">
      <c r="A39" s="2" t="s">
        <v>40</v>
      </c>
      <c r="B39" s="87">
        <v>1000</v>
      </c>
      <c r="C39" s="27">
        <v>2153</v>
      </c>
      <c r="D39" s="5">
        <v>2144</v>
      </c>
      <c r="E39" s="5">
        <v>2144</v>
      </c>
      <c r="F39" s="5">
        <v>2183</v>
      </c>
      <c r="G39" s="5">
        <v>2235</v>
      </c>
      <c r="H39" s="5">
        <v>2350</v>
      </c>
      <c r="I39" s="5">
        <v>2359</v>
      </c>
      <c r="J39" s="5">
        <v>2439</v>
      </c>
      <c r="K39" s="5">
        <v>2474</v>
      </c>
      <c r="L39" s="5">
        <v>2533</v>
      </c>
      <c r="M39" s="5">
        <v>2640</v>
      </c>
      <c r="N39" s="5">
        <v>2725</v>
      </c>
      <c r="O39" s="5">
        <v>2730</v>
      </c>
      <c r="P39" s="5">
        <v>2782</v>
      </c>
      <c r="Q39" s="5">
        <v>2765</v>
      </c>
      <c r="R39" s="5">
        <v>2768</v>
      </c>
      <c r="S39" s="5">
        <v>2790</v>
      </c>
      <c r="T39" s="5">
        <v>2793</v>
      </c>
      <c r="U39" s="5">
        <v>2894</v>
      </c>
      <c r="V39" s="5">
        <v>2961</v>
      </c>
      <c r="W39" s="5">
        <v>2974</v>
      </c>
      <c r="X39" s="5">
        <f>2802+247</f>
        <v>3049</v>
      </c>
      <c r="Y39" s="5">
        <v>3102</v>
      </c>
      <c r="Z39" s="5">
        <v>3116</v>
      </c>
      <c r="AA39" s="5">
        <v>3145</v>
      </c>
      <c r="AB39" s="5">
        <v>3169</v>
      </c>
      <c r="AC39" s="5">
        <v>3247.021</v>
      </c>
      <c r="AD39" s="5">
        <v>3306.215</v>
      </c>
      <c r="AE39" s="5">
        <v>3369.198</v>
      </c>
      <c r="AF39" s="5">
        <v>3481.825</v>
      </c>
      <c r="AG39" s="37">
        <v>3559.503</v>
      </c>
      <c r="AH39" s="9">
        <v>3695</v>
      </c>
      <c r="AI39" s="60">
        <v>3859.718</v>
      </c>
      <c r="AJ39" s="60">
        <v>4043.412</v>
      </c>
      <c r="AK39" s="60">
        <v>4291.932</v>
      </c>
      <c r="AL39" s="60">
        <v>4465.641</v>
      </c>
    </row>
    <row r="40" spans="1:38" ht="15.75">
      <c r="A40" s="2" t="s">
        <v>76</v>
      </c>
      <c r="B40" s="87">
        <v>1000</v>
      </c>
      <c r="C40" s="33" t="s">
        <v>28</v>
      </c>
      <c r="D40" s="10" t="s">
        <v>28</v>
      </c>
      <c r="E40" s="10" t="s">
        <v>28</v>
      </c>
      <c r="F40" s="10" t="s">
        <v>28</v>
      </c>
      <c r="G40" s="10" t="s">
        <v>28</v>
      </c>
      <c r="H40" s="10" t="s">
        <v>28</v>
      </c>
      <c r="I40" s="5">
        <v>2314</v>
      </c>
      <c r="J40" s="5">
        <v>2387</v>
      </c>
      <c r="K40" s="5">
        <v>2408</v>
      </c>
      <c r="L40" s="5">
        <v>2462</v>
      </c>
      <c r="M40" s="5">
        <v>2528</v>
      </c>
      <c r="N40" s="5">
        <v>2572</v>
      </c>
      <c r="O40" s="5">
        <v>2552</v>
      </c>
      <c r="P40" s="5">
        <v>2589</v>
      </c>
      <c r="Q40" s="5">
        <v>2574</v>
      </c>
      <c r="R40" s="5">
        <v>2572</v>
      </c>
      <c r="S40" s="5">
        <v>2573</v>
      </c>
      <c r="T40" s="5">
        <v>2602</v>
      </c>
      <c r="U40" s="5">
        <v>2674</v>
      </c>
      <c r="V40" s="5">
        <v>2731</v>
      </c>
      <c r="W40" s="5">
        <v>2760</v>
      </c>
      <c r="X40" s="5">
        <v>2819</v>
      </c>
      <c r="Y40" s="5">
        <v>2873</v>
      </c>
      <c r="Z40" s="5">
        <v>2889</v>
      </c>
      <c r="AA40" s="5">
        <v>2910</v>
      </c>
      <c r="AB40" s="5">
        <v>2929</v>
      </c>
      <c r="AC40" s="5">
        <v>2943</v>
      </c>
      <c r="AD40" s="5">
        <v>2978</v>
      </c>
      <c r="AE40" s="5">
        <v>3005</v>
      </c>
      <c r="AF40" s="5">
        <v>3052</v>
      </c>
      <c r="AG40" s="37">
        <v>3109</v>
      </c>
      <c r="AH40" s="9">
        <v>3167</v>
      </c>
      <c r="AI40" s="60">
        <v>3265.476</v>
      </c>
      <c r="AJ40" s="60">
        <v>3340.718</v>
      </c>
      <c r="AK40" s="60">
        <v>3411.685</v>
      </c>
      <c r="AL40" s="60">
        <v>3454.692</v>
      </c>
    </row>
    <row r="41" spans="1:38" ht="15.75">
      <c r="A41" s="2" t="s">
        <v>77</v>
      </c>
      <c r="B41" s="87">
        <v>1000</v>
      </c>
      <c r="C41" s="33" t="s">
        <v>28</v>
      </c>
      <c r="D41" s="10" t="s">
        <v>28</v>
      </c>
      <c r="E41" s="10" t="s">
        <v>28</v>
      </c>
      <c r="F41" s="10" t="s">
        <v>28</v>
      </c>
      <c r="G41" s="10" t="s">
        <v>28</v>
      </c>
      <c r="H41" s="10" t="s">
        <v>28</v>
      </c>
      <c r="I41" s="5">
        <v>44</v>
      </c>
      <c r="J41" s="5">
        <v>52</v>
      </c>
      <c r="K41" s="5">
        <v>66</v>
      </c>
      <c r="L41" s="5">
        <v>71</v>
      </c>
      <c r="M41" s="5">
        <v>112</v>
      </c>
      <c r="N41" s="5">
        <v>152</v>
      </c>
      <c r="O41" s="5">
        <v>177</v>
      </c>
      <c r="P41" s="5">
        <v>193</v>
      </c>
      <c r="Q41" s="5">
        <v>190</v>
      </c>
      <c r="R41" s="5">
        <v>196</v>
      </c>
      <c r="S41" s="5">
        <v>217</v>
      </c>
      <c r="T41" s="5">
        <v>191</v>
      </c>
      <c r="U41" s="5">
        <v>220</v>
      </c>
      <c r="V41" s="5">
        <v>229</v>
      </c>
      <c r="W41" s="5">
        <v>213</v>
      </c>
      <c r="X41" s="5">
        <v>230</v>
      </c>
      <c r="Y41" s="5">
        <v>230</v>
      </c>
      <c r="Z41" s="5">
        <v>227</v>
      </c>
      <c r="AA41" s="5">
        <v>235</v>
      </c>
      <c r="AB41" s="5">
        <v>240</v>
      </c>
      <c r="AC41" s="5">
        <v>304</v>
      </c>
      <c r="AD41" s="5">
        <v>329</v>
      </c>
      <c r="AE41" s="5">
        <v>364</v>
      </c>
      <c r="AF41" s="5">
        <v>430</v>
      </c>
      <c r="AG41" s="37">
        <v>450</v>
      </c>
      <c r="AH41" s="9">
        <v>528</v>
      </c>
      <c r="AI41" s="60">
        <v>594.242</v>
      </c>
      <c r="AJ41" s="60">
        <v>702.694</v>
      </c>
      <c r="AK41" s="60">
        <v>880.247</v>
      </c>
      <c r="AL41" s="60">
        <v>1010.949</v>
      </c>
    </row>
    <row r="42" spans="2:38" ht="15.75">
      <c r="B42" s="86"/>
      <c r="C42" s="2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Y42" s="5"/>
      <c r="Z42" s="5"/>
      <c r="AA42" s="5"/>
      <c r="AB42" s="5"/>
      <c r="AC42" s="5"/>
      <c r="AD42" s="5"/>
      <c r="AE42" s="5"/>
      <c r="AF42" s="5"/>
      <c r="AG42" s="39"/>
      <c r="AH42" s="39"/>
      <c r="AI42" s="66"/>
      <c r="AJ42" s="66"/>
      <c r="AK42" s="66"/>
      <c r="AL42" s="66"/>
    </row>
    <row r="43" spans="1:38" ht="15.75">
      <c r="A43" s="2" t="s">
        <v>41</v>
      </c>
      <c r="B43" s="87">
        <v>1000</v>
      </c>
      <c r="C43" s="27">
        <v>7376</v>
      </c>
      <c r="D43" s="5">
        <v>7743</v>
      </c>
      <c r="E43" s="5">
        <v>7941</v>
      </c>
      <c r="F43" s="5">
        <v>8261</v>
      </c>
      <c r="G43" s="5">
        <v>8798</v>
      </c>
      <c r="H43" s="5">
        <v>9679</v>
      </c>
      <c r="I43" s="5">
        <f>I44+I45</f>
        <v>9431.025</v>
      </c>
      <c r="J43" s="5">
        <v>9717</v>
      </c>
      <c r="K43" s="5">
        <v>9691</v>
      </c>
      <c r="L43" s="5">
        <v>9998</v>
      </c>
      <c r="M43" s="5">
        <v>10475</v>
      </c>
      <c r="N43" s="5">
        <v>10755</v>
      </c>
      <c r="O43" s="5">
        <v>10825</v>
      </c>
      <c r="P43" s="5">
        <v>10846</v>
      </c>
      <c r="Q43" s="5">
        <v>10618</v>
      </c>
      <c r="R43" s="5">
        <v>10597</v>
      </c>
      <c r="S43" s="5">
        <v>10798</v>
      </c>
      <c r="T43" s="5">
        <v>11046</v>
      </c>
      <c r="U43" s="5">
        <v>11317</v>
      </c>
      <c r="V43" s="5">
        <v>11743</v>
      </c>
      <c r="W43" s="5">
        <v>11959</v>
      </c>
      <c r="X43" s="5">
        <v>12439</v>
      </c>
      <c r="Y43" s="5">
        <v>12538</v>
      </c>
      <c r="Z43" s="5">
        <v>12324</v>
      </c>
      <c r="AA43" s="5">
        <v>12263</v>
      </c>
      <c r="AB43" s="5">
        <v>12232</v>
      </c>
      <c r="AC43" s="5">
        <v>12326.948</v>
      </c>
      <c r="AD43" s="5">
        <v>12450.587</v>
      </c>
      <c r="AE43" s="5">
        <v>12436.937</v>
      </c>
      <c r="AF43" s="5">
        <v>12681.231</v>
      </c>
      <c r="AG43" s="37">
        <v>13155.393</v>
      </c>
      <c r="AH43" s="9">
        <v>13716</v>
      </c>
      <c r="AI43" s="60">
        <v>14257.077000000001</v>
      </c>
      <c r="AJ43" s="60">
        <v>14473.884</v>
      </c>
      <c r="AK43" s="60">
        <v>14780.63</v>
      </c>
      <c r="AL43" s="60">
        <v>14963.964</v>
      </c>
    </row>
    <row r="44" spans="1:38" ht="15.75">
      <c r="A44" s="2" t="s">
        <v>42</v>
      </c>
      <c r="B44" s="87">
        <v>1000</v>
      </c>
      <c r="C44" s="27">
        <v>4254</v>
      </c>
      <c r="D44" s="5">
        <v>4418</v>
      </c>
      <c r="E44" s="5">
        <v>4429</v>
      </c>
      <c r="F44" s="5">
        <v>4538</v>
      </c>
      <c r="G44" s="5">
        <v>4765</v>
      </c>
      <c r="H44" s="5">
        <v>5257</v>
      </c>
      <c r="I44" s="5">
        <v>4903.78</v>
      </c>
      <c r="J44" s="5">
        <v>4897</v>
      </c>
      <c r="K44" s="5">
        <v>4766</v>
      </c>
      <c r="L44" s="5">
        <v>4821</v>
      </c>
      <c r="M44" s="5">
        <v>5000</v>
      </c>
      <c r="N44" s="5">
        <v>5109</v>
      </c>
      <c r="O44" s="5">
        <v>5170</v>
      </c>
      <c r="P44" s="5">
        <v>5158</v>
      </c>
      <c r="Q44" s="5">
        <v>5007</v>
      </c>
      <c r="R44" s="5">
        <v>4962</v>
      </c>
      <c r="S44" s="5">
        <v>5018</v>
      </c>
      <c r="T44" s="5">
        <v>5068</v>
      </c>
      <c r="U44" s="5">
        <v>5138</v>
      </c>
      <c r="V44" s="5">
        <v>5311</v>
      </c>
      <c r="W44" s="5">
        <v>5380</v>
      </c>
      <c r="X44" s="5">
        <v>5571</v>
      </c>
      <c r="Y44" s="5">
        <v>5583</v>
      </c>
      <c r="Z44" s="5">
        <v>5484</v>
      </c>
      <c r="AA44" s="5">
        <v>5422</v>
      </c>
      <c r="AB44" s="5">
        <v>5401</v>
      </c>
      <c r="AC44" s="5">
        <v>5420.672</v>
      </c>
      <c r="AD44" s="5">
        <v>5468.532</v>
      </c>
      <c r="AE44" s="5">
        <v>5446.133</v>
      </c>
      <c r="AF44" s="5">
        <v>5559.457</v>
      </c>
      <c r="AG44" s="37">
        <v>5778.268</v>
      </c>
      <c r="AH44" s="9">
        <v>6004</v>
      </c>
      <c r="AI44" s="60">
        <v>6192.39</v>
      </c>
      <c r="AJ44" s="60">
        <v>6224.380999999999</v>
      </c>
      <c r="AK44" s="60">
        <v>6340.048</v>
      </c>
      <c r="AL44" s="60">
        <v>6408.871</v>
      </c>
    </row>
    <row r="45" spans="1:38" ht="15.75">
      <c r="A45" s="2" t="s">
        <v>43</v>
      </c>
      <c r="B45" s="87">
        <v>1000</v>
      </c>
      <c r="C45" s="27">
        <v>3122</v>
      </c>
      <c r="D45" s="5">
        <v>3325</v>
      </c>
      <c r="E45" s="5">
        <v>3512</v>
      </c>
      <c r="F45" s="5">
        <v>3723</v>
      </c>
      <c r="G45" s="5">
        <v>4033</v>
      </c>
      <c r="H45" s="5">
        <v>4422</v>
      </c>
      <c r="I45" s="5">
        <v>4527.245</v>
      </c>
      <c r="J45" s="5">
        <v>4820</v>
      </c>
      <c r="K45" s="5">
        <v>4925</v>
      </c>
      <c r="L45" s="5">
        <v>5178</v>
      </c>
      <c r="M45" s="5">
        <v>5475</v>
      </c>
      <c r="N45" s="5">
        <v>5646</v>
      </c>
      <c r="O45" s="5">
        <v>5655</v>
      </c>
      <c r="P45" s="5">
        <v>5688</v>
      </c>
      <c r="Q45" s="5">
        <v>5611</v>
      </c>
      <c r="R45" s="5">
        <v>5635</v>
      </c>
      <c r="S45" s="5">
        <v>5780</v>
      </c>
      <c r="T45" s="5">
        <v>5978</v>
      </c>
      <c r="U45" s="5">
        <v>6179</v>
      </c>
      <c r="V45" s="5">
        <v>6432</v>
      </c>
      <c r="W45" s="5">
        <v>6579</v>
      </c>
      <c r="X45" s="5">
        <v>6868</v>
      </c>
      <c r="Y45" s="5">
        <v>6955</v>
      </c>
      <c r="Z45" s="5">
        <v>6840</v>
      </c>
      <c r="AA45" s="5">
        <v>6840</v>
      </c>
      <c r="AB45" s="5">
        <v>6831</v>
      </c>
      <c r="AC45" s="5">
        <v>6906.276</v>
      </c>
      <c r="AD45" s="5">
        <v>6982.055</v>
      </c>
      <c r="AE45" s="5">
        <v>6990.804</v>
      </c>
      <c r="AF45" s="5">
        <v>7121.774</v>
      </c>
      <c r="AG45" s="37">
        <v>7377.125</v>
      </c>
      <c r="AH45" s="9">
        <v>7711</v>
      </c>
      <c r="AI45" s="60">
        <v>8064.687</v>
      </c>
      <c r="AJ45" s="60">
        <v>8249.503</v>
      </c>
      <c r="AK45" s="60">
        <v>8440.581999999999</v>
      </c>
      <c r="AL45" s="60">
        <v>8555.093</v>
      </c>
    </row>
    <row r="46" spans="1:38" ht="15.75">
      <c r="A46" s="2" t="s">
        <v>44</v>
      </c>
      <c r="B46" s="87">
        <v>1000</v>
      </c>
      <c r="C46" s="27">
        <v>2063</v>
      </c>
      <c r="D46" s="5">
        <v>2119</v>
      </c>
      <c r="E46" s="5">
        <v>2153</v>
      </c>
      <c r="F46" s="5">
        <v>2226</v>
      </c>
      <c r="G46" s="5">
        <v>2366</v>
      </c>
      <c r="H46" s="5">
        <v>2515</v>
      </c>
      <c r="I46" s="5">
        <v>2347</v>
      </c>
      <c r="J46" s="5">
        <v>2394</v>
      </c>
      <c r="K46" s="5">
        <v>2390</v>
      </c>
      <c r="L46" s="5">
        <v>2503</v>
      </c>
      <c r="M46" s="5">
        <v>2588</v>
      </c>
      <c r="N46" s="5">
        <v>2595</v>
      </c>
      <c r="O46" s="5">
        <v>2505</v>
      </c>
      <c r="P46" s="5">
        <v>2444</v>
      </c>
      <c r="Q46" s="5">
        <v>2357</v>
      </c>
      <c r="R46" s="5">
        <v>2292</v>
      </c>
      <c r="S46" s="5">
        <v>2219</v>
      </c>
      <c r="T46" s="5">
        <v>2246</v>
      </c>
      <c r="U46" s="5">
        <v>2379</v>
      </c>
      <c r="V46" s="5">
        <v>2341</v>
      </c>
      <c r="W46" s="5">
        <v>2257</v>
      </c>
      <c r="X46" s="5">
        <v>2278</v>
      </c>
      <c r="Y46" s="5">
        <v>2184</v>
      </c>
      <c r="Z46" s="5">
        <v>2161</v>
      </c>
      <c r="AA46" s="5">
        <v>2133</v>
      </c>
      <c r="AB46" s="5">
        <v>2169</v>
      </c>
      <c r="AC46" s="5">
        <v>2274</v>
      </c>
      <c r="AD46" s="5">
        <v>2219</v>
      </c>
      <c r="AE46" s="5">
        <v>2213</v>
      </c>
      <c r="AF46" s="5">
        <v>2352</v>
      </c>
      <c r="AG46" s="37">
        <v>2427.551</v>
      </c>
      <c r="AH46" s="9">
        <v>2497</v>
      </c>
      <c r="AI46" s="60">
        <v>2570.611</v>
      </c>
      <c r="AJ46" s="60">
        <v>2604.714</v>
      </c>
      <c r="AK46" s="60">
        <v>2630.243</v>
      </c>
      <c r="AL46" s="60">
        <v>2657.338</v>
      </c>
    </row>
    <row r="47" spans="1:38" ht="15.75">
      <c r="A47" s="2" t="s">
        <v>45</v>
      </c>
      <c r="B47" s="87">
        <v>1000</v>
      </c>
      <c r="C47" s="27">
        <v>173</v>
      </c>
      <c r="D47" s="5">
        <v>193</v>
      </c>
      <c r="E47" s="5">
        <v>207</v>
      </c>
      <c r="F47" s="5">
        <v>219</v>
      </c>
      <c r="G47" s="5">
        <v>235</v>
      </c>
      <c r="H47" s="5">
        <v>242</v>
      </c>
      <c r="I47" s="5">
        <v>244.292</v>
      </c>
      <c r="J47" s="5">
        <v>251</v>
      </c>
      <c r="K47" s="5">
        <v>257</v>
      </c>
      <c r="L47" s="5">
        <v>263</v>
      </c>
      <c r="M47" s="5">
        <v>278</v>
      </c>
      <c r="N47" s="5">
        <v>275</v>
      </c>
      <c r="O47" s="5">
        <v>278</v>
      </c>
      <c r="P47" s="5">
        <v>279</v>
      </c>
      <c r="Q47" s="5">
        <v>279</v>
      </c>
      <c r="R47" s="5">
        <v>274</v>
      </c>
      <c r="S47" s="5">
        <v>270</v>
      </c>
      <c r="T47" s="5">
        <v>268</v>
      </c>
      <c r="U47" s="5">
        <v>267</v>
      </c>
      <c r="V47" s="5">
        <v>274</v>
      </c>
      <c r="W47" s="5">
        <v>273</v>
      </c>
      <c r="X47" s="5">
        <v>281</v>
      </c>
      <c r="Y47" s="5">
        <v>281</v>
      </c>
      <c r="Z47" s="5">
        <v>292</v>
      </c>
      <c r="AA47" s="5">
        <v>295</v>
      </c>
      <c r="AB47" s="5">
        <v>298</v>
      </c>
      <c r="AC47" s="5">
        <v>298.312</v>
      </c>
      <c r="AD47" s="5">
        <v>298.258</v>
      </c>
      <c r="AE47" s="5">
        <v>302.473</v>
      </c>
      <c r="AF47" s="5">
        <v>303.19</v>
      </c>
      <c r="AG47" s="37">
        <v>306.625</v>
      </c>
      <c r="AH47" s="9">
        <v>309</v>
      </c>
      <c r="AI47" s="60">
        <v>318.982</v>
      </c>
      <c r="AJ47" s="60">
        <v>329.076</v>
      </c>
      <c r="AK47" s="60">
        <v>334.529</v>
      </c>
      <c r="AL47" s="60">
        <v>337.024</v>
      </c>
    </row>
    <row r="48" spans="1:38" ht="15.75">
      <c r="A48" s="2" t="s">
        <v>42</v>
      </c>
      <c r="B48" s="87">
        <v>1000</v>
      </c>
      <c r="C48" s="27">
        <v>159</v>
      </c>
      <c r="D48" s="5">
        <v>174</v>
      </c>
      <c r="E48" s="5">
        <v>183</v>
      </c>
      <c r="F48" s="5">
        <v>186</v>
      </c>
      <c r="G48" s="5">
        <v>194</v>
      </c>
      <c r="H48" s="5">
        <v>192</v>
      </c>
      <c r="I48" s="5">
        <v>190</v>
      </c>
      <c r="J48" s="5">
        <v>191</v>
      </c>
      <c r="K48" s="5">
        <v>192</v>
      </c>
      <c r="L48" s="5">
        <v>193</v>
      </c>
      <c r="M48" s="5">
        <v>199</v>
      </c>
      <c r="N48" s="5">
        <v>193</v>
      </c>
      <c r="O48" s="5">
        <v>191</v>
      </c>
      <c r="P48" s="5">
        <v>188</v>
      </c>
      <c r="Q48" s="5">
        <v>185</v>
      </c>
      <c r="R48" s="5">
        <v>180</v>
      </c>
      <c r="S48" s="5">
        <v>174</v>
      </c>
      <c r="T48" s="5">
        <v>170</v>
      </c>
      <c r="U48" s="5">
        <v>167</v>
      </c>
      <c r="V48" s="5">
        <v>169</v>
      </c>
      <c r="W48" s="5">
        <v>167</v>
      </c>
      <c r="X48" s="5">
        <v>170</v>
      </c>
      <c r="Y48" s="5">
        <v>169</v>
      </c>
      <c r="Z48" s="5">
        <v>173</v>
      </c>
      <c r="AA48" s="5">
        <v>174</v>
      </c>
      <c r="AB48" s="5">
        <v>174</v>
      </c>
      <c r="AC48" s="5">
        <v>172.742</v>
      </c>
      <c r="AD48" s="5">
        <v>169.627</v>
      </c>
      <c r="AE48" s="5">
        <v>168.846</v>
      </c>
      <c r="AF48" s="5">
        <v>165.134</v>
      </c>
      <c r="AG48" s="37">
        <v>163.885</v>
      </c>
      <c r="AH48" s="9">
        <v>161</v>
      </c>
      <c r="AI48" s="60">
        <v>162.881</v>
      </c>
      <c r="AJ48" s="60">
        <v>166.227</v>
      </c>
      <c r="AK48" s="60">
        <v>168.438</v>
      </c>
      <c r="AL48" s="60">
        <v>169.831</v>
      </c>
    </row>
    <row r="49" spans="1:38" ht="15.75">
      <c r="A49" s="2" t="s">
        <v>43</v>
      </c>
      <c r="B49" s="87">
        <v>1000</v>
      </c>
      <c r="C49" s="27">
        <v>15</v>
      </c>
      <c r="D49" s="5">
        <v>19</v>
      </c>
      <c r="E49" s="5">
        <v>23</v>
      </c>
      <c r="F49" s="5">
        <v>33</v>
      </c>
      <c r="G49" s="5">
        <v>41</v>
      </c>
      <c r="H49" s="5">
        <v>50</v>
      </c>
      <c r="I49" s="5">
        <v>54</v>
      </c>
      <c r="J49" s="5">
        <v>60</v>
      </c>
      <c r="K49" s="5">
        <v>65</v>
      </c>
      <c r="L49" s="5">
        <v>70</v>
      </c>
      <c r="M49" s="5">
        <v>78</v>
      </c>
      <c r="N49" s="5">
        <v>82</v>
      </c>
      <c r="O49" s="5">
        <v>87</v>
      </c>
      <c r="P49" s="5">
        <v>90</v>
      </c>
      <c r="Q49" s="5">
        <v>94</v>
      </c>
      <c r="R49" s="5">
        <v>94</v>
      </c>
      <c r="S49" s="5">
        <v>97</v>
      </c>
      <c r="T49" s="5">
        <v>98</v>
      </c>
      <c r="U49" s="5">
        <v>100</v>
      </c>
      <c r="V49" s="5">
        <v>106</v>
      </c>
      <c r="W49" s="5">
        <v>107</v>
      </c>
      <c r="X49" s="5">
        <v>111</v>
      </c>
      <c r="Y49" s="5">
        <v>112</v>
      </c>
      <c r="Z49" s="5">
        <v>120</v>
      </c>
      <c r="AA49" s="5">
        <v>121</v>
      </c>
      <c r="AB49" s="5">
        <v>124</v>
      </c>
      <c r="AC49" s="5">
        <v>125.57</v>
      </c>
      <c r="AD49" s="5">
        <v>128.631</v>
      </c>
      <c r="AE49" s="5">
        <v>133.627</v>
      </c>
      <c r="AF49" s="5">
        <v>138.056</v>
      </c>
      <c r="AG49" s="37">
        <v>142.74</v>
      </c>
      <c r="AH49" s="9">
        <v>148</v>
      </c>
      <c r="AI49" s="60">
        <v>156.101</v>
      </c>
      <c r="AJ49" s="60">
        <v>162.849</v>
      </c>
      <c r="AK49" s="60">
        <v>166.091</v>
      </c>
      <c r="AL49" s="60">
        <v>167.193</v>
      </c>
    </row>
    <row r="50" spans="1:38" ht="15.75">
      <c r="A50" s="2" t="s">
        <v>46</v>
      </c>
      <c r="B50" s="87">
        <v>1000</v>
      </c>
      <c r="C50" s="27">
        <v>1031</v>
      </c>
      <c r="D50" s="5">
        <v>1012</v>
      </c>
      <c r="E50" s="5">
        <v>1066</v>
      </c>
      <c r="F50" s="5">
        <v>1123</v>
      </c>
      <c r="G50" s="5">
        <v>1190</v>
      </c>
      <c r="H50" s="5">
        <v>1263</v>
      </c>
      <c r="I50" s="5">
        <f>1084.649+248.605</f>
        <v>1333.254</v>
      </c>
      <c r="J50" s="5">
        <v>1319</v>
      </c>
      <c r="K50" s="5">
        <v>1312</v>
      </c>
      <c r="L50" s="5">
        <v>1309</v>
      </c>
      <c r="M50" s="5">
        <v>1343</v>
      </c>
      <c r="N50" s="5">
        <v>1343</v>
      </c>
      <c r="O50" s="5">
        <v>1322</v>
      </c>
      <c r="P50" s="5">
        <v>1340</v>
      </c>
      <c r="Q50" s="5">
        <v>1345</v>
      </c>
      <c r="R50" s="5">
        <v>1376</v>
      </c>
      <c r="S50" s="5">
        <v>1435</v>
      </c>
      <c r="T50" s="5">
        <v>1452</v>
      </c>
      <c r="U50" s="5">
        <v>1472</v>
      </c>
      <c r="V50" s="5">
        <v>1522</v>
      </c>
      <c r="W50" s="5">
        <v>1586</v>
      </c>
      <c r="X50" s="5">
        <v>1639</v>
      </c>
      <c r="Y50" s="5">
        <v>1669</v>
      </c>
      <c r="Z50" s="5">
        <v>1688</v>
      </c>
      <c r="AA50" s="5">
        <v>1721</v>
      </c>
      <c r="AB50" s="5">
        <v>1732</v>
      </c>
      <c r="AC50" s="5">
        <v>1742.26</v>
      </c>
      <c r="AD50" s="5">
        <v>1753.486</v>
      </c>
      <c r="AE50" s="5">
        <v>1767.557</v>
      </c>
      <c r="AF50" s="5">
        <v>1806.803</v>
      </c>
      <c r="AG50" s="37">
        <v>1850.271</v>
      </c>
      <c r="AH50" s="9">
        <v>1904</v>
      </c>
      <c r="AI50" s="60">
        <v>2035.652</v>
      </c>
      <c r="AJ50" s="60">
        <v>2097.511</v>
      </c>
      <c r="AK50" s="60">
        <v>2156.885</v>
      </c>
      <c r="AL50" s="60">
        <v>2186.487</v>
      </c>
    </row>
    <row r="51" spans="1:38" ht="15.75">
      <c r="A51" s="2" t="s">
        <v>42</v>
      </c>
      <c r="B51" s="87">
        <v>1000</v>
      </c>
      <c r="C51" s="27">
        <v>630</v>
      </c>
      <c r="D51" s="5">
        <v>615</v>
      </c>
      <c r="E51" s="5">
        <v>626</v>
      </c>
      <c r="F51" s="5">
        <v>648</v>
      </c>
      <c r="G51" s="5">
        <v>663</v>
      </c>
      <c r="H51" s="5">
        <v>700</v>
      </c>
      <c r="I51" s="5">
        <v>714</v>
      </c>
      <c r="J51" s="5">
        <v>700</v>
      </c>
      <c r="K51" s="5">
        <v>682</v>
      </c>
      <c r="L51" s="5">
        <v>669</v>
      </c>
      <c r="M51" s="5">
        <v>675</v>
      </c>
      <c r="N51" s="5">
        <v>674</v>
      </c>
      <c r="O51" s="5">
        <v>670</v>
      </c>
      <c r="P51" s="5">
        <v>677</v>
      </c>
      <c r="Q51" s="5">
        <v>672</v>
      </c>
      <c r="R51" s="5">
        <v>677</v>
      </c>
      <c r="S51" s="5">
        <v>693</v>
      </c>
      <c r="T51" s="5">
        <v>693</v>
      </c>
      <c r="U51" s="5">
        <v>697</v>
      </c>
      <c r="V51" s="5">
        <v>710</v>
      </c>
      <c r="W51" s="5">
        <v>737</v>
      </c>
      <c r="X51" s="6">
        <v>761</v>
      </c>
      <c r="Y51" s="5">
        <v>772</v>
      </c>
      <c r="Z51" s="5">
        <v>771</v>
      </c>
      <c r="AA51" s="5">
        <v>776</v>
      </c>
      <c r="AB51" s="5">
        <v>768</v>
      </c>
      <c r="AC51" s="5">
        <v>759.411</v>
      </c>
      <c r="AD51" s="5">
        <v>757.867</v>
      </c>
      <c r="AE51" s="5">
        <v>754.286</v>
      </c>
      <c r="AF51" s="5">
        <v>766.055</v>
      </c>
      <c r="AG51" s="37">
        <v>779.616</v>
      </c>
      <c r="AH51" s="9">
        <v>796</v>
      </c>
      <c r="AI51" s="61">
        <v>846.845</v>
      </c>
      <c r="AJ51" s="61">
        <v>864.943</v>
      </c>
      <c r="AK51" s="61">
        <v>878.7760000000001</v>
      </c>
      <c r="AL51" s="61">
        <v>877.223</v>
      </c>
    </row>
    <row r="52" spans="1:38" ht="15.75">
      <c r="A52" s="2" t="s">
        <v>43</v>
      </c>
      <c r="B52" s="87">
        <v>1000</v>
      </c>
      <c r="C52" s="27">
        <v>400</v>
      </c>
      <c r="D52" s="5">
        <v>394</v>
      </c>
      <c r="E52" s="5">
        <v>439</v>
      </c>
      <c r="F52" s="5">
        <v>477</v>
      </c>
      <c r="G52" s="5">
        <v>526</v>
      </c>
      <c r="H52" s="5">
        <v>563</v>
      </c>
      <c r="I52" s="5">
        <v>619</v>
      </c>
      <c r="J52" s="5">
        <v>617</v>
      </c>
      <c r="K52" s="5">
        <v>630</v>
      </c>
      <c r="L52" s="5">
        <v>640</v>
      </c>
      <c r="M52" s="5">
        <v>670</v>
      </c>
      <c r="N52" s="5">
        <v>669</v>
      </c>
      <c r="O52" s="5">
        <v>653</v>
      </c>
      <c r="P52" s="5">
        <v>663</v>
      </c>
      <c r="Q52" s="5">
        <v>673</v>
      </c>
      <c r="R52" s="5">
        <v>700</v>
      </c>
      <c r="S52" s="5">
        <v>742</v>
      </c>
      <c r="T52" s="5">
        <v>759</v>
      </c>
      <c r="U52" s="5">
        <v>774</v>
      </c>
      <c r="V52" s="5">
        <v>811</v>
      </c>
      <c r="W52" s="5">
        <v>849</v>
      </c>
      <c r="X52" s="6">
        <v>878</v>
      </c>
      <c r="Y52" s="5">
        <v>896</v>
      </c>
      <c r="Z52" s="5">
        <v>917</v>
      </c>
      <c r="AA52" s="5">
        <v>946</v>
      </c>
      <c r="AB52" s="5">
        <v>965</v>
      </c>
      <c r="AC52" s="5">
        <v>982.849</v>
      </c>
      <c r="AD52" s="5">
        <v>995.62</v>
      </c>
      <c r="AE52" s="5">
        <v>1013.271</v>
      </c>
      <c r="AF52" s="5">
        <v>1040.748</v>
      </c>
      <c r="AG52" s="37">
        <v>1070.655</v>
      </c>
      <c r="AH52" s="9">
        <v>1108</v>
      </c>
      <c r="AI52" s="60">
        <v>1188.807</v>
      </c>
      <c r="AJ52" s="60">
        <v>1232.568</v>
      </c>
      <c r="AK52" s="60">
        <v>1278.109</v>
      </c>
      <c r="AL52" s="60">
        <v>1309.2640000000001</v>
      </c>
    </row>
    <row r="53" spans="2:38" ht="15.75">
      <c r="B53" s="86"/>
      <c r="C53" s="2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Y53" s="5"/>
      <c r="Z53" s="5"/>
      <c r="AA53" s="5"/>
      <c r="AB53" s="5"/>
      <c r="AC53" s="5"/>
      <c r="AD53" s="5"/>
      <c r="AE53" s="5"/>
      <c r="AF53" s="5"/>
      <c r="AG53" s="39"/>
      <c r="AH53" s="39"/>
      <c r="AI53" s="66"/>
      <c r="AJ53" s="66"/>
      <c r="AK53" s="66"/>
      <c r="AL53" s="66"/>
    </row>
    <row r="54" spans="2:38" ht="15.75">
      <c r="B54" s="86"/>
      <c r="C54" s="29" t="s">
        <v>21</v>
      </c>
      <c r="D54" s="1" t="s">
        <v>21</v>
      </c>
      <c r="E54" s="1" t="s">
        <v>21</v>
      </c>
      <c r="F54" s="1" t="s">
        <v>21</v>
      </c>
      <c r="G54" s="1" t="s">
        <v>21</v>
      </c>
      <c r="H54" s="1" t="s">
        <v>21</v>
      </c>
      <c r="I54" s="1" t="s">
        <v>21</v>
      </c>
      <c r="J54" s="1" t="s">
        <v>21</v>
      </c>
      <c r="K54" s="1" t="s">
        <v>21</v>
      </c>
      <c r="L54" s="1" t="s">
        <v>21</v>
      </c>
      <c r="M54" s="1" t="s">
        <v>21</v>
      </c>
      <c r="N54" s="1" t="s">
        <v>21</v>
      </c>
      <c r="O54" s="1" t="s">
        <v>21</v>
      </c>
      <c r="P54" s="1" t="s">
        <v>21</v>
      </c>
      <c r="Q54" s="1" t="s">
        <v>21</v>
      </c>
      <c r="R54" s="1" t="s">
        <v>21</v>
      </c>
      <c r="S54" s="1" t="s">
        <v>21</v>
      </c>
      <c r="T54" s="1" t="s">
        <v>21</v>
      </c>
      <c r="U54" s="1" t="s">
        <v>21</v>
      </c>
      <c r="V54" s="1" t="s">
        <v>21</v>
      </c>
      <c r="W54" s="1" t="s">
        <v>21</v>
      </c>
      <c r="X54" s="4" t="s">
        <v>21</v>
      </c>
      <c r="Y54" s="1" t="s">
        <v>21</v>
      </c>
      <c r="Z54" s="1" t="s">
        <v>21</v>
      </c>
      <c r="AA54" s="1" t="s">
        <v>21</v>
      </c>
      <c r="AB54" s="1" t="s">
        <v>21</v>
      </c>
      <c r="AC54" s="4" t="s">
        <v>21</v>
      </c>
      <c r="AD54" s="4" t="s">
        <v>21</v>
      </c>
      <c r="AE54" s="4" t="s">
        <v>21</v>
      </c>
      <c r="AF54" s="5"/>
      <c r="AG54" s="37"/>
      <c r="AH54" s="39"/>
      <c r="AI54" s="69"/>
      <c r="AJ54" s="69"/>
      <c r="AK54" s="69"/>
      <c r="AL54" s="69"/>
    </row>
    <row r="55" spans="1:38" ht="15.75">
      <c r="A55" s="3" t="s">
        <v>47</v>
      </c>
      <c r="B55" s="86"/>
      <c r="C55" s="23"/>
      <c r="Y55" s="5"/>
      <c r="Z55" s="5"/>
      <c r="AA55" s="5"/>
      <c r="AB55" s="5"/>
      <c r="AC55" s="5"/>
      <c r="AD55" s="5"/>
      <c r="AE55" s="5"/>
      <c r="AF55" s="5"/>
      <c r="AG55" s="39"/>
      <c r="AH55" s="39"/>
      <c r="AI55" s="69"/>
      <c r="AJ55" s="69"/>
      <c r="AK55" s="69"/>
      <c r="AL55" s="69"/>
    </row>
    <row r="56" spans="1:38" ht="16.5">
      <c r="A56" s="11" t="s">
        <v>95</v>
      </c>
      <c r="B56" s="75" t="s">
        <v>23</v>
      </c>
      <c r="C56" s="26">
        <v>891</v>
      </c>
      <c r="D56" s="15">
        <v>931</v>
      </c>
      <c r="E56" s="15">
        <v>964</v>
      </c>
      <c r="F56" s="15">
        <v>1003</v>
      </c>
      <c r="G56" s="15">
        <v>1138</v>
      </c>
      <c r="H56" s="15">
        <v>1128</v>
      </c>
      <c r="I56" s="15">
        <v>1133</v>
      </c>
      <c r="J56" s="15">
        <v>1157</v>
      </c>
      <c r="K56" s="15">
        <v>1193</v>
      </c>
      <c r="L56" s="15">
        <v>1195</v>
      </c>
      <c r="M56" s="15">
        <v>1274</v>
      </c>
      <c r="N56" s="15">
        <v>1274</v>
      </c>
      <c r="O56" s="15">
        <v>1296</v>
      </c>
      <c r="P56" s="15">
        <v>1271</v>
      </c>
      <c r="Q56" s="15">
        <v>1306</v>
      </c>
      <c r="R56" s="15">
        <v>1311</v>
      </c>
      <c r="S56" s="15">
        <v>1336</v>
      </c>
      <c r="T56" s="15">
        <v>1452</v>
      </c>
      <c r="U56" s="15">
        <v>1436</v>
      </c>
      <c r="V56" s="15">
        <v>1408</v>
      </c>
      <c r="W56" s="15">
        <v>1418</v>
      </c>
      <c r="X56" s="15">
        <v>1444</v>
      </c>
      <c r="Y56" s="15">
        <v>1469</v>
      </c>
      <c r="Z56" s="15">
        <v>1442</v>
      </c>
      <c r="AA56" s="15">
        <v>1473</v>
      </c>
      <c r="AB56" s="15">
        <v>1462</v>
      </c>
      <c r="AC56" s="15">
        <v>1742</v>
      </c>
      <c r="AD56" s="15">
        <v>1755</v>
      </c>
      <c r="AE56" s="15">
        <v>1713</v>
      </c>
      <c r="AF56" s="15">
        <v>1721</v>
      </c>
      <c r="AG56" s="15">
        <v>1732</v>
      </c>
      <c r="AH56" s="15">
        <v>1710</v>
      </c>
      <c r="AI56" s="59">
        <v>1702</v>
      </c>
      <c r="AJ56" s="59">
        <v>1706</v>
      </c>
      <c r="AK56" s="59">
        <v>1683</v>
      </c>
      <c r="AL56" s="59">
        <v>1694</v>
      </c>
    </row>
    <row r="57" spans="1:38" ht="15.75">
      <c r="A57" s="2" t="s">
        <v>39</v>
      </c>
      <c r="B57" s="85" t="s">
        <v>23</v>
      </c>
      <c r="C57" s="27">
        <v>654</v>
      </c>
      <c r="D57" s="5">
        <v>697</v>
      </c>
      <c r="E57" s="5">
        <v>733</v>
      </c>
      <c r="F57" s="5">
        <v>760</v>
      </c>
      <c r="G57" s="5">
        <v>896</v>
      </c>
      <c r="H57" s="5">
        <v>897</v>
      </c>
      <c r="I57" s="5">
        <v>905</v>
      </c>
      <c r="J57" s="5">
        <v>921</v>
      </c>
      <c r="K57" s="5">
        <v>924</v>
      </c>
      <c r="L57" s="5">
        <v>926</v>
      </c>
      <c r="M57" s="5">
        <v>945</v>
      </c>
      <c r="N57" s="5">
        <v>940</v>
      </c>
      <c r="O57" s="5">
        <v>933</v>
      </c>
      <c r="P57" s="5">
        <v>916</v>
      </c>
      <c r="Q57" s="5">
        <v>935</v>
      </c>
      <c r="R57" s="5">
        <v>932</v>
      </c>
      <c r="S57" s="5">
        <v>960</v>
      </c>
      <c r="T57" s="5">
        <v>992</v>
      </c>
      <c r="U57" s="5">
        <v>984</v>
      </c>
      <c r="V57" s="5">
        <v>968</v>
      </c>
      <c r="W57" s="5">
        <v>972</v>
      </c>
      <c r="X57" s="5">
        <v>999</v>
      </c>
      <c r="Y57" s="5">
        <v>1024</v>
      </c>
      <c r="Z57" s="5">
        <v>1021</v>
      </c>
      <c r="AA57" s="5">
        <v>1036</v>
      </c>
      <c r="AB57" s="5">
        <v>1047</v>
      </c>
      <c r="AC57" s="5">
        <v>1088</v>
      </c>
      <c r="AD57" s="5">
        <v>1092</v>
      </c>
      <c r="AE57" s="5">
        <v>1069</v>
      </c>
      <c r="AF57" s="5">
        <v>1068</v>
      </c>
      <c r="AG57" s="37">
        <v>1076</v>
      </c>
      <c r="AH57" s="37">
        <v>1085</v>
      </c>
      <c r="AI57" s="69">
        <v>1081</v>
      </c>
      <c r="AJ57" s="69">
        <v>1086</v>
      </c>
      <c r="AK57" s="69">
        <v>1061</v>
      </c>
      <c r="AL57" s="69">
        <v>1053</v>
      </c>
    </row>
    <row r="58" spans="1:38" ht="15.75">
      <c r="A58" s="2" t="s">
        <v>40</v>
      </c>
      <c r="B58" s="85" t="s">
        <v>23</v>
      </c>
      <c r="C58" s="27">
        <v>237</v>
      </c>
      <c r="D58" s="5">
        <v>234</v>
      </c>
      <c r="E58" s="5">
        <v>231</v>
      </c>
      <c r="F58" s="5">
        <v>243</v>
      </c>
      <c r="G58" s="5">
        <v>242</v>
      </c>
      <c r="H58" s="5">
        <v>231</v>
      </c>
      <c r="I58" s="5">
        <v>228</v>
      </c>
      <c r="J58" s="5">
        <v>236</v>
      </c>
      <c r="K58" s="5">
        <v>269</v>
      </c>
      <c r="L58" s="5">
        <v>269</v>
      </c>
      <c r="M58" s="5">
        <v>329</v>
      </c>
      <c r="N58" s="5">
        <v>334</v>
      </c>
      <c r="O58" s="5">
        <v>363</v>
      </c>
      <c r="P58" s="5">
        <v>355</v>
      </c>
      <c r="Q58" s="5">
        <v>371</v>
      </c>
      <c r="R58" s="5">
        <v>379</v>
      </c>
      <c r="S58" s="5">
        <v>376</v>
      </c>
      <c r="T58" s="5">
        <v>460</v>
      </c>
      <c r="U58" s="5">
        <v>452</v>
      </c>
      <c r="V58" s="5">
        <v>440</v>
      </c>
      <c r="W58" s="5">
        <v>446</v>
      </c>
      <c r="X58" s="5">
        <v>445</v>
      </c>
      <c r="Y58" s="5">
        <v>445</v>
      </c>
      <c r="Z58" s="5">
        <v>421</v>
      </c>
      <c r="AA58" s="5">
        <v>437</v>
      </c>
      <c r="AB58" s="5">
        <v>415</v>
      </c>
      <c r="AC58" s="5">
        <v>654</v>
      </c>
      <c r="AD58" s="5">
        <v>663</v>
      </c>
      <c r="AE58" s="5">
        <v>644</v>
      </c>
      <c r="AF58" s="5">
        <v>653</v>
      </c>
      <c r="AG58" s="37">
        <v>656</v>
      </c>
      <c r="AH58" s="37">
        <v>625</v>
      </c>
      <c r="AI58" s="69">
        <f>127+494</f>
        <v>621</v>
      </c>
      <c r="AJ58" s="69">
        <f>118+502</f>
        <v>620</v>
      </c>
      <c r="AK58" s="69">
        <v>622</v>
      </c>
      <c r="AL58" s="69">
        <v>641</v>
      </c>
    </row>
    <row r="59" spans="2:38" ht="15.75">
      <c r="B59" s="86"/>
      <c r="C59" s="23"/>
      <c r="Y59" s="5"/>
      <c r="Z59" s="5"/>
      <c r="AA59" s="5"/>
      <c r="AB59" s="5"/>
      <c r="AC59" s="5"/>
      <c r="AD59" s="5"/>
      <c r="AE59" s="5"/>
      <c r="AF59" s="5"/>
      <c r="AG59" s="39"/>
      <c r="AH59" s="39"/>
      <c r="AI59" s="66"/>
      <c r="AJ59" s="66"/>
      <c r="AK59" s="66"/>
      <c r="AL59" s="66"/>
    </row>
    <row r="60" spans="1:38" ht="16.5">
      <c r="A60" s="11" t="s">
        <v>26</v>
      </c>
      <c r="B60" s="78"/>
      <c r="C60" s="25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5"/>
      <c r="Z60" s="15"/>
      <c r="AA60" s="15"/>
      <c r="AB60" s="15"/>
      <c r="AC60" s="15"/>
      <c r="AD60" s="15"/>
      <c r="AE60" s="15"/>
      <c r="AF60" s="15"/>
      <c r="AG60" s="19"/>
      <c r="AH60" s="19"/>
      <c r="AI60" s="66"/>
      <c r="AJ60" s="66"/>
      <c r="AK60" s="66"/>
      <c r="AL60" s="66"/>
    </row>
    <row r="61" spans="1:38" ht="16.5">
      <c r="A61" s="11" t="s">
        <v>27</v>
      </c>
      <c r="B61" s="79" t="s">
        <v>48</v>
      </c>
      <c r="C61" s="28">
        <v>92</v>
      </c>
      <c r="D61" s="17">
        <v>105</v>
      </c>
      <c r="E61" s="17">
        <v>116</v>
      </c>
      <c r="F61" s="17">
        <v>126</v>
      </c>
      <c r="G61" s="17">
        <v>140</v>
      </c>
      <c r="H61" s="17">
        <v>161</v>
      </c>
      <c r="I61" s="17">
        <v>166</v>
      </c>
      <c r="J61" s="17">
        <v>193</v>
      </c>
      <c r="K61" s="14" t="s">
        <v>28</v>
      </c>
      <c r="L61" s="17">
        <v>182</v>
      </c>
      <c r="M61" s="17">
        <v>192</v>
      </c>
      <c r="N61" s="17">
        <v>212</v>
      </c>
      <c r="O61" s="17">
        <v>217</v>
      </c>
      <c r="P61" s="17">
        <v>220</v>
      </c>
      <c r="Q61" s="17">
        <v>213</v>
      </c>
      <c r="R61" s="17">
        <v>211</v>
      </c>
      <c r="S61" s="17">
        <v>216</v>
      </c>
      <c r="T61" s="17">
        <v>246</v>
      </c>
      <c r="U61" s="14" t="s">
        <v>28</v>
      </c>
      <c r="V61" s="17">
        <v>241</v>
      </c>
      <c r="W61" s="14" t="s">
        <v>28</v>
      </c>
      <c r="X61" s="15">
        <v>235</v>
      </c>
      <c r="Y61" s="20" t="s">
        <v>28</v>
      </c>
      <c r="Z61" s="15">
        <v>290</v>
      </c>
      <c r="AA61" s="20" t="s">
        <v>28</v>
      </c>
      <c r="AB61" s="15">
        <v>285</v>
      </c>
      <c r="AC61" s="15">
        <v>285</v>
      </c>
      <c r="AD61" s="15">
        <v>307.163</v>
      </c>
      <c r="AE61" s="20" t="s">
        <v>28</v>
      </c>
      <c r="AF61" s="15">
        <f>17.768+296.239</f>
        <v>314.00699999999995</v>
      </c>
      <c r="AG61" s="20" t="s">
        <v>28</v>
      </c>
      <c r="AH61" s="16">
        <v>349</v>
      </c>
      <c r="AI61" s="67" t="s">
        <v>28</v>
      </c>
      <c r="AJ61" s="68">
        <v>359.02200000000005</v>
      </c>
      <c r="AK61" s="67" t="s">
        <v>28</v>
      </c>
      <c r="AL61" s="68">
        <v>373.43</v>
      </c>
    </row>
    <row r="62" spans="2:38" ht="15.75">
      <c r="B62" s="86"/>
      <c r="C62" s="23"/>
      <c r="Y62" s="5"/>
      <c r="Z62" s="5"/>
      <c r="AA62" s="5"/>
      <c r="AB62" s="5"/>
      <c r="AC62" s="5"/>
      <c r="AD62" s="5"/>
      <c r="AE62" s="5"/>
      <c r="AF62" s="5"/>
      <c r="AG62" s="39"/>
      <c r="AH62" s="39"/>
      <c r="AI62" s="66"/>
      <c r="AJ62" s="66"/>
      <c r="AK62" s="66"/>
      <c r="AL62" s="66"/>
    </row>
    <row r="63" spans="1:38" ht="16.5">
      <c r="A63" s="11" t="s">
        <v>49</v>
      </c>
      <c r="B63" s="75" t="s">
        <v>48</v>
      </c>
      <c r="C63" s="26">
        <v>2319.385</v>
      </c>
      <c r="D63" s="15">
        <v>2579.289</v>
      </c>
      <c r="E63" s="15">
        <v>2756</v>
      </c>
      <c r="F63" s="15">
        <v>3012</v>
      </c>
      <c r="G63" s="15">
        <v>3404</v>
      </c>
      <c r="H63" s="15">
        <v>3970</v>
      </c>
      <c r="I63" s="15">
        <v>3883</v>
      </c>
      <c r="J63" s="15">
        <v>4043</v>
      </c>
      <c r="K63" s="15">
        <v>4028</v>
      </c>
      <c r="L63" s="15">
        <v>4217</v>
      </c>
      <c r="M63" s="15">
        <v>4526</v>
      </c>
      <c r="N63" s="15">
        <v>4716</v>
      </c>
      <c r="O63" s="15">
        <v>4772</v>
      </c>
      <c r="P63" s="15">
        <v>4723</v>
      </c>
      <c r="Q63" s="15">
        <v>4531</v>
      </c>
      <c r="R63" s="15">
        <v>4531</v>
      </c>
      <c r="S63" s="15">
        <v>4680</v>
      </c>
      <c r="T63" s="15">
        <v>4776</v>
      </c>
      <c r="U63" s="15">
        <v>4875</v>
      </c>
      <c r="V63" s="15">
        <f>SUM(V64:V65)</f>
        <v>5151</v>
      </c>
      <c r="W63" s="15">
        <f>SUM(W64:W65)</f>
        <v>5240</v>
      </c>
      <c r="X63" s="15">
        <f>SUM(X64:X65)</f>
        <v>5652</v>
      </c>
      <c r="Y63" s="15">
        <v>5722</v>
      </c>
      <c r="Z63" s="15">
        <v>5566</v>
      </c>
      <c r="AA63" s="15">
        <v>5530</v>
      </c>
      <c r="AB63" s="15">
        <v>5493</v>
      </c>
      <c r="AC63" s="15">
        <v>5563.327</v>
      </c>
      <c r="AD63" s="15">
        <v>5605.569</v>
      </c>
      <c r="AE63" s="15">
        <v>5489.314</v>
      </c>
      <c r="AF63" s="15">
        <v>5592.699</v>
      </c>
      <c r="AG63" s="15">
        <v>5948.431</v>
      </c>
      <c r="AH63" s="16">
        <v>6251</v>
      </c>
      <c r="AI63" s="59">
        <v>6529.379</v>
      </c>
      <c r="AJ63" s="59">
        <v>6492.918</v>
      </c>
      <c r="AK63" s="59">
        <v>6545.863</v>
      </c>
      <c r="AL63" s="60">
        <v>6488.055</v>
      </c>
    </row>
    <row r="64" spans="1:38" ht="15.75">
      <c r="A64" s="2" t="s">
        <v>39</v>
      </c>
      <c r="B64" s="85" t="s">
        <v>48</v>
      </c>
      <c r="C64" s="27">
        <v>2195.412</v>
      </c>
      <c r="D64" s="5">
        <v>2457.319</v>
      </c>
      <c r="E64" s="5">
        <v>2641</v>
      </c>
      <c r="F64" s="5">
        <v>2890</v>
      </c>
      <c r="G64" s="5">
        <v>3285</v>
      </c>
      <c r="H64" s="5">
        <v>3836</v>
      </c>
      <c r="I64" s="5">
        <v>3752</v>
      </c>
      <c r="J64" s="5">
        <v>3902</v>
      </c>
      <c r="K64" s="5">
        <v>3874</v>
      </c>
      <c r="L64" s="5">
        <v>4057</v>
      </c>
      <c r="M64" s="5">
        <v>4329</v>
      </c>
      <c r="N64" s="5">
        <v>4481</v>
      </c>
      <c r="O64" s="5">
        <v>4520</v>
      </c>
      <c r="P64" s="5">
        <v>4459</v>
      </c>
      <c r="Q64" s="5">
        <v>4279</v>
      </c>
      <c r="R64" s="5">
        <v>4270</v>
      </c>
      <c r="S64" s="5">
        <v>4414</v>
      </c>
      <c r="T64" s="5">
        <v>4541</v>
      </c>
      <c r="U64" s="5">
        <v>4615</v>
      </c>
      <c r="V64" s="5">
        <v>4884</v>
      </c>
      <c r="W64" s="5">
        <v>4996</v>
      </c>
      <c r="X64" s="5">
        <v>5405</v>
      </c>
      <c r="Y64" s="5">
        <v>5485</v>
      </c>
      <c r="Z64" s="5">
        <v>5337</v>
      </c>
      <c r="AA64" s="5">
        <v>5308</v>
      </c>
      <c r="AB64" s="5">
        <v>5278</v>
      </c>
      <c r="AC64" s="5">
        <v>5314.463</v>
      </c>
      <c r="AD64" s="5">
        <v>5360.686</v>
      </c>
      <c r="AE64" s="5">
        <v>5245.963</v>
      </c>
      <c r="AF64" s="5">
        <v>5339.449</v>
      </c>
      <c r="AG64" s="37">
        <v>5697.388</v>
      </c>
      <c r="AH64" s="9">
        <v>5997</v>
      </c>
      <c r="AI64" s="60">
        <v>6270.38</v>
      </c>
      <c r="AJ64" s="60">
        <v>6207.618</v>
      </c>
      <c r="AK64" s="60">
        <v>6243.576</v>
      </c>
      <c r="AL64" s="60">
        <v>6184.229</v>
      </c>
    </row>
    <row r="65" spans="1:38" ht="15.75">
      <c r="A65" s="2" t="s">
        <v>40</v>
      </c>
      <c r="B65" s="85" t="s">
        <v>48</v>
      </c>
      <c r="C65" s="27">
        <v>123.973</v>
      </c>
      <c r="D65" s="5">
        <v>121.97</v>
      </c>
      <c r="E65" s="5">
        <v>115</v>
      </c>
      <c r="F65" s="5">
        <v>122</v>
      </c>
      <c r="G65" s="5">
        <v>119</v>
      </c>
      <c r="H65" s="5">
        <v>134</v>
      </c>
      <c r="I65" s="5">
        <v>132</v>
      </c>
      <c r="J65" s="5">
        <v>141</v>
      </c>
      <c r="K65" s="5">
        <v>154</v>
      </c>
      <c r="L65" s="5">
        <v>160</v>
      </c>
      <c r="M65" s="5">
        <v>198</v>
      </c>
      <c r="N65" s="5">
        <v>236</v>
      </c>
      <c r="O65" s="5">
        <v>252</v>
      </c>
      <c r="P65" s="5">
        <v>264</v>
      </c>
      <c r="Q65" s="5">
        <v>252</v>
      </c>
      <c r="R65" s="5">
        <v>261</v>
      </c>
      <c r="S65" s="5">
        <v>266</v>
      </c>
      <c r="T65" s="5">
        <v>235</v>
      </c>
      <c r="U65" s="5">
        <v>260</v>
      </c>
      <c r="V65" s="5">
        <v>267</v>
      </c>
      <c r="W65" s="5">
        <v>244</v>
      </c>
      <c r="X65" s="5">
        <v>247</v>
      </c>
      <c r="Y65" s="5">
        <v>238</v>
      </c>
      <c r="Z65" s="5">
        <v>229</v>
      </c>
      <c r="AA65" s="5">
        <v>221</v>
      </c>
      <c r="AB65" s="5">
        <v>215</v>
      </c>
      <c r="AC65" s="5">
        <v>248.864</v>
      </c>
      <c r="AD65" s="5">
        <v>244.883</v>
      </c>
      <c r="AE65" s="5">
        <v>243.351</v>
      </c>
      <c r="AF65" s="5">
        <v>253.25</v>
      </c>
      <c r="AG65" s="37">
        <v>251.043</v>
      </c>
      <c r="AH65" s="9">
        <v>254</v>
      </c>
      <c r="AI65" s="60">
        <v>258.999</v>
      </c>
      <c r="AJ65" s="60">
        <v>285.3</v>
      </c>
      <c r="AK65" s="60">
        <v>302.287</v>
      </c>
      <c r="AL65" s="60">
        <v>303.826</v>
      </c>
    </row>
    <row r="66" spans="1:38" ht="15.75">
      <c r="A66" s="2" t="s">
        <v>33</v>
      </c>
      <c r="B66" s="85" t="s">
        <v>48</v>
      </c>
      <c r="C66" s="27">
        <f>771.299+603.358</f>
        <v>1374.657</v>
      </c>
      <c r="D66" s="4" t="s">
        <v>28</v>
      </c>
      <c r="E66" s="5">
        <v>1544</v>
      </c>
      <c r="F66" s="5">
        <v>1651</v>
      </c>
      <c r="G66" s="5">
        <v>1832</v>
      </c>
      <c r="H66" s="5">
        <v>2165</v>
      </c>
      <c r="I66" s="5">
        <v>1980</v>
      </c>
      <c r="J66" s="5">
        <v>1965</v>
      </c>
      <c r="K66" s="5">
        <v>1885</v>
      </c>
      <c r="L66" s="5">
        <v>1922</v>
      </c>
      <c r="M66" s="5">
        <v>2047</v>
      </c>
      <c r="N66" s="5">
        <v>2124</v>
      </c>
      <c r="O66" s="5">
        <v>2170</v>
      </c>
      <c r="P66" s="5">
        <v>2131</v>
      </c>
      <c r="Q66" s="5">
        <v>2016</v>
      </c>
      <c r="R66" s="5">
        <v>2002</v>
      </c>
      <c r="S66" s="5">
        <v>2061</v>
      </c>
      <c r="T66" s="5">
        <f>820+1253</f>
        <v>2073</v>
      </c>
      <c r="U66" s="5">
        <f>819+1271</f>
        <v>2090</v>
      </c>
      <c r="V66" s="5">
        <v>2217</v>
      </c>
      <c r="W66" s="5">
        <v>2233</v>
      </c>
      <c r="X66" s="5">
        <v>2402</v>
      </c>
      <c r="Y66" s="5">
        <v>2413</v>
      </c>
      <c r="Z66" s="5">
        <f>1417.243+928.216</f>
        <v>2345.459</v>
      </c>
      <c r="AA66" s="5">
        <f>911.59+1411.613</f>
        <v>2323.203</v>
      </c>
      <c r="AB66" s="5">
        <f>1450.394+878.215</f>
        <v>2328.609</v>
      </c>
      <c r="AC66" s="5">
        <f>832.839+1423.277+83.633+19.165</f>
        <v>2358.9139999999998</v>
      </c>
      <c r="AD66" s="5">
        <f>1443.937+842.082+14.38+89.312</f>
        <v>2389.711</v>
      </c>
      <c r="AE66" s="5">
        <f>936.421+1396.913</f>
        <v>2333.334</v>
      </c>
      <c r="AF66" s="5">
        <f>968.764+1418.585</f>
        <v>2387.349</v>
      </c>
      <c r="AG66" s="37">
        <v>2558.6</v>
      </c>
      <c r="AH66" s="9">
        <v>2675</v>
      </c>
      <c r="AI66" s="60">
        <v>2753.466</v>
      </c>
      <c r="AJ66" s="60">
        <v>2689.406</v>
      </c>
      <c r="AK66" s="60">
        <v>2697.596</v>
      </c>
      <c r="AL66" s="60">
        <v>2680.368</v>
      </c>
    </row>
    <row r="67" spans="1:38" ht="15.75">
      <c r="A67" s="2" t="s">
        <v>34</v>
      </c>
      <c r="B67" s="85" t="s">
        <v>48</v>
      </c>
      <c r="C67" s="27">
        <f>457.612+487.116</f>
        <v>944.7280000000001</v>
      </c>
      <c r="D67" s="4" t="s">
        <v>28</v>
      </c>
      <c r="E67" s="5">
        <v>1212</v>
      </c>
      <c r="F67" s="5">
        <v>1359</v>
      </c>
      <c r="G67" s="5">
        <v>1572</v>
      </c>
      <c r="H67" s="5">
        <v>1805</v>
      </c>
      <c r="I67" s="5">
        <v>1903</v>
      </c>
      <c r="J67" s="5">
        <v>2078</v>
      </c>
      <c r="K67" s="5">
        <v>2143</v>
      </c>
      <c r="L67" s="5">
        <v>2295</v>
      </c>
      <c r="M67" s="5">
        <v>2479</v>
      </c>
      <c r="N67" s="5">
        <v>2592</v>
      </c>
      <c r="O67" s="5">
        <v>2602</v>
      </c>
      <c r="P67" s="5">
        <v>2592</v>
      </c>
      <c r="Q67" s="5">
        <v>2514</v>
      </c>
      <c r="R67" s="5">
        <v>2529</v>
      </c>
      <c r="S67" s="5">
        <v>2619</v>
      </c>
      <c r="T67" s="5">
        <f>889+1815</f>
        <v>2704</v>
      </c>
      <c r="U67" s="5">
        <f>925+1860</f>
        <v>2785</v>
      </c>
      <c r="V67" s="5">
        <v>2934</v>
      </c>
      <c r="W67" s="5">
        <v>3007</v>
      </c>
      <c r="X67" s="5">
        <v>3250</v>
      </c>
      <c r="Y67" s="5">
        <v>3309</v>
      </c>
      <c r="Z67" s="5">
        <f>2105.305+1115.103</f>
        <v>3220.408</v>
      </c>
      <c r="AA67" s="5">
        <f>1120.124+2086.383</f>
        <v>3206.5069999999996</v>
      </c>
      <c r="AB67" s="5">
        <f>2065.088+1098.832</f>
        <v>3163.92</v>
      </c>
      <c r="AC67" s="5">
        <f>116.658+29.408+2019.172+1039.175</f>
        <v>3204.4129999999996</v>
      </c>
      <c r="AD67" s="5">
        <f>1048.945+2025.722+114.832+26.359</f>
        <v>3215.8579999999997</v>
      </c>
      <c r="AE67" s="5">
        <f>1149.485+2006.495</f>
        <v>3155.9799999999996</v>
      </c>
      <c r="AF67" s="5">
        <f>2029.653+1175.697</f>
        <v>3205.35</v>
      </c>
      <c r="AG67" s="37">
        <v>3389.831</v>
      </c>
      <c r="AH67" s="9">
        <v>3575</v>
      </c>
      <c r="AI67" s="60">
        <v>3775.913</v>
      </c>
      <c r="AJ67" s="60">
        <v>3803.512</v>
      </c>
      <c r="AK67" s="60">
        <v>3848.267</v>
      </c>
      <c r="AL67" s="60">
        <v>3807.687</v>
      </c>
    </row>
    <row r="68" spans="1:38" ht="15.75">
      <c r="A68" s="13"/>
      <c r="B68" s="84"/>
      <c r="C68" s="2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89"/>
      <c r="AJ68" s="89"/>
      <c r="AK68" s="89"/>
      <c r="AL68" s="89"/>
    </row>
    <row r="69" spans="1:32" ht="15.75">
      <c r="A69" s="2" t="s">
        <v>21</v>
      </c>
      <c r="Y69" s="5"/>
      <c r="Z69" s="5"/>
      <c r="AC69" s="5"/>
      <c r="AD69" s="5"/>
      <c r="AE69" s="5"/>
      <c r="AF69" s="5"/>
    </row>
    <row r="70" spans="1:32" ht="15.75">
      <c r="A70" s="2" t="s">
        <v>73</v>
      </c>
      <c r="Y70" s="5"/>
      <c r="Z70" s="5"/>
      <c r="AC70" s="5"/>
      <c r="AD70" s="5"/>
      <c r="AE70" s="5"/>
      <c r="AF70" s="5"/>
    </row>
    <row r="71" spans="1:32" ht="15.75">
      <c r="A71" s="2" t="s">
        <v>50</v>
      </c>
      <c r="Y71" s="5"/>
      <c r="Z71" s="5"/>
      <c r="AC71" s="5"/>
      <c r="AD71" s="5"/>
      <c r="AE71" s="5"/>
      <c r="AF71" s="5"/>
    </row>
    <row r="72" spans="1:32" ht="15.75">
      <c r="A72" s="2"/>
      <c r="Y72" s="5"/>
      <c r="Z72" s="5"/>
      <c r="AC72" s="5"/>
      <c r="AD72" s="5"/>
      <c r="AE72" s="5"/>
      <c r="AF72" s="5"/>
    </row>
    <row r="73" spans="1:32" ht="15.75">
      <c r="A73" s="2" t="s">
        <v>86</v>
      </c>
      <c r="Y73" s="5"/>
      <c r="Z73" s="5"/>
      <c r="AC73" s="5"/>
      <c r="AD73" s="5"/>
      <c r="AE73" s="5"/>
      <c r="AF73" s="5"/>
    </row>
    <row r="74" spans="1:32" ht="15.75">
      <c r="A74" s="2" t="s">
        <v>51</v>
      </c>
      <c r="Y74" s="5"/>
      <c r="Z74" s="5"/>
      <c r="AC74" s="5"/>
      <c r="AD74" s="5"/>
      <c r="AE74" s="5"/>
      <c r="AF74" s="5"/>
    </row>
    <row r="75" spans="1:32" ht="15.75" hidden="1">
      <c r="A75" s="6" t="s">
        <v>0</v>
      </c>
      <c r="Y75" s="5"/>
      <c r="Z75" s="5"/>
      <c r="AC75" s="5"/>
      <c r="AD75" s="5"/>
      <c r="AE75" s="5"/>
      <c r="AF75" s="5"/>
    </row>
    <row r="76" spans="1:32" ht="15.75">
      <c r="A76" s="2" t="s">
        <v>53</v>
      </c>
      <c r="Y76" s="5"/>
      <c r="Z76" s="5"/>
      <c r="AC76" s="5"/>
      <c r="AD76" s="5"/>
      <c r="AE76" s="5"/>
      <c r="AF76" s="5"/>
    </row>
    <row r="77" spans="1:32" ht="15.75">
      <c r="A77" s="2" t="s">
        <v>54</v>
      </c>
      <c r="Y77" s="5"/>
      <c r="Z77" s="5"/>
      <c r="AC77" s="5"/>
      <c r="AD77" s="5"/>
      <c r="AE77" s="5"/>
      <c r="AF77" s="5"/>
    </row>
    <row r="78" spans="1:32" ht="15.75" hidden="1">
      <c r="A78" s="2" t="s">
        <v>0</v>
      </c>
      <c r="Y78" s="5"/>
      <c r="Z78" s="5"/>
      <c r="AC78" s="5"/>
      <c r="AD78" s="5"/>
      <c r="AE78" s="5"/>
      <c r="AF78" s="5"/>
    </row>
    <row r="79" spans="1:32" ht="15.75" hidden="1">
      <c r="A79" s="6" t="s">
        <v>0</v>
      </c>
      <c r="Y79" s="5"/>
      <c r="Z79" s="5"/>
      <c r="AC79" s="5"/>
      <c r="AD79" s="5"/>
      <c r="AE79" s="5"/>
      <c r="AF79" s="5"/>
    </row>
    <row r="80" spans="1:32" ht="15.75">
      <c r="A80" s="2" t="s">
        <v>55</v>
      </c>
      <c r="Y80" s="5"/>
      <c r="Z80" s="5"/>
      <c r="AC80" s="5"/>
      <c r="AD80" s="5"/>
      <c r="AE80" s="5"/>
      <c r="AF80" s="5"/>
    </row>
    <row r="81" spans="1:32" ht="15.75" hidden="1">
      <c r="A81" s="2" t="s">
        <v>0</v>
      </c>
      <c r="Y81" s="5"/>
      <c r="Z81" s="5"/>
      <c r="AC81" s="5"/>
      <c r="AD81" s="5"/>
      <c r="AE81" s="5"/>
      <c r="AF81" s="5"/>
    </row>
    <row r="82" spans="1:32" ht="15.75">
      <c r="A82" s="2" t="s">
        <v>84</v>
      </c>
      <c r="Y82" s="5"/>
      <c r="Z82" s="5"/>
      <c r="AC82" s="5"/>
      <c r="AD82" s="5"/>
      <c r="AE82" s="5"/>
      <c r="AF82" s="5"/>
    </row>
    <row r="83" spans="1:30" ht="15.75">
      <c r="A83" s="2" t="s">
        <v>56</v>
      </c>
      <c r="Y83" s="5"/>
      <c r="Z83" s="5"/>
      <c r="AC83" s="5"/>
      <c r="AD83" s="5"/>
    </row>
    <row r="84" spans="1:30" ht="15.75">
      <c r="A84" s="2" t="s">
        <v>57</v>
      </c>
      <c r="Y84" s="5"/>
      <c r="Z84" s="5"/>
      <c r="AC84" s="5"/>
      <c r="AD84" s="5"/>
    </row>
    <row r="85" spans="1:30" ht="15.75">
      <c r="A85" s="2" t="s">
        <v>58</v>
      </c>
      <c r="Y85" s="5"/>
      <c r="Z85" s="5"/>
      <c r="AC85" s="5"/>
      <c r="AD85" s="5"/>
    </row>
    <row r="86" spans="1:30" ht="15.75" hidden="1">
      <c r="A86" s="6" t="s">
        <v>0</v>
      </c>
      <c r="Y86" s="5"/>
      <c r="Z86" s="5"/>
      <c r="AC86" s="5"/>
      <c r="AD86" s="5"/>
    </row>
    <row r="87" spans="1:30" ht="15.75">
      <c r="A87" s="2" t="s">
        <v>60</v>
      </c>
      <c r="Y87" s="5"/>
      <c r="Z87" s="5"/>
      <c r="AC87" s="5"/>
      <c r="AD87" s="5"/>
    </row>
    <row r="88" spans="1:30" ht="15.75">
      <c r="A88" s="2" t="s">
        <v>61</v>
      </c>
      <c r="Y88" s="5"/>
      <c r="Z88" s="5"/>
      <c r="AC88" s="5"/>
      <c r="AD88" s="5"/>
    </row>
    <row r="89" spans="1:30" ht="15.75">
      <c r="A89" s="2" t="s">
        <v>62</v>
      </c>
      <c r="Y89" s="5"/>
      <c r="Z89" s="5"/>
      <c r="AC89" s="5"/>
      <c r="AD89" s="5"/>
    </row>
    <row r="90" spans="1:30" ht="15.75">
      <c r="A90" s="2" t="s">
        <v>63</v>
      </c>
      <c r="Y90" s="5"/>
      <c r="Z90" s="5"/>
      <c r="AC90" s="5"/>
      <c r="AD90" s="5"/>
    </row>
    <row r="91" spans="25:30" ht="15.75" hidden="1">
      <c r="Y91" s="5"/>
      <c r="Z91" s="5"/>
      <c r="AC91" s="5"/>
      <c r="AD91" s="5"/>
    </row>
    <row r="92" spans="1:30" ht="15.75" hidden="1">
      <c r="A92" s="6"/>
      <c r="Y92" s="5"/>
      <c r="Z92" s="5"/>
      <c r="AC92" s="5"/>
      <c r="AD92" s="5"/>
    </row>
    <row r="93" spans="1:30" ht="15.75">
      <c r="A93" s="2" t="s">
        <v>66</v>
      </c>
      <c r="Y93" s="5"/>
      <c r="Z93" s="5"/>
      <c r="AC93" s="5"/>
      <c r="AD93" s="5"/>
    </row>
    <row r="94" spans="1:30" ht="15.75">
      <c r="A94" s="2" t="s">
        <v>67</v>
      </c>
      <c r="Y94" s="5"/>
      <c r="Z94" s="5"/>
      <c r="AC94" s="5"/>
      <c r="AD94" s="5"/>
    </row>
    <row r="95" spans="1:30" ht="15.75">
      <c r="A95" s="2" t="s">
        <v>97</v>
      </c>
      <c r="AC95" s="5"/>
      <c r="AD95" s="5"/>
    </row>
    <row r="96" spans="1:30" ht="15.75">
      <c r="A96" s="2" t="s">
        <v>68</v>
      </c>
      <c r="AC96" s="5"/>
      <c r="AD96" s="5"/>
    </row>
    <row r="97" spans="1:30" ht="15.75">
      <c r="A97" s="2" t="s">
        <v>69</v>
      </c>
      <c r="AC97" s="5"/>
      <c r="AD97" s="5"/>
    </row>
    <row r="98" ht="15.75" hidden="1">
      <c r="A98" s="2" t="s">
        <v>0</v>
      </c>
    </row>
    <row r="99" ht="15.75" hidden="1">
      <c r="A99" s="2" t="s">
        <v>0</v>
      </c>
    </row>
    <row r="100" ht="15.75" hidden="1">
      <c r="A100" s="2" t="s">
        <v>0</v>
      </c>
    </row>
    <row r="101" ht="15.75">
      <c r="A101" s="2"/>
    </row>
    <row r="102" ht="15.75">
      <c r="A102" s="2" t="s">
        <v>70</v>
      </c>
    </row>
    <row r="103" ht="15.75">
      <c r="A103" s="2" t="s">
        <v>71</v>
      </c>
    </row>
    <row r="104" ht="15.75">
      <c r="A104" s="2" t="s">
        <v>72</v>
      </c>
    </row>
    <row r="105" ht="15.75">
      <c r="A105" s="2"/>
    </row>
    <row r="106" ht="15.75">
      <c r="A106" s="2"/>
    </row>
    <row r="107" ht="15.75">
      <c r="A107" s="21"/>
    </row>
    <row r="109" ht="15.75">
      <c r="A109" s="6"/>
    </row>
    <row r="110" ht="15.75">
      <c r="A110" s="2" t="s">
        <v>78</v>
      </c>
    </row>
    <row r="111" ht="15.75">
      <c r="A111" s="2" t="s">
        <v>79</v>
      </c>
    </row>
    <row r="112" ht="15.75">
      <c r="A112" s="2" t="s">
        <v>80</v>
      </c>
    </row>
    <row r="113" ht="15.75">
      <c r="A113" s="6"/>
    </row>
    <row r="114" ht="15.75">
      <c r="A114" s="6" t="s">
        <v>87</v>
      </c>
    </row>
    <row r="115" ht="15.75">
      <c r="A115" s="6" t="s">
        <v>81</v>
      </c>
    </row>
    <row r="116" ht="15.75">
      <c r="A116" s="6"/>
    </row>
    <row r="117" ht="15.75">
      <c r="A117" s="2"/>
    </row>
    <row r="118" ht="15.75">
      <c r="A118" s="2"/>
    </row>
    <row r="120" ht="15.75">
      <c r="A120" s="2"/>
    </row>
    <row r="123" ht="15.75">
      <c r="A123" s="2"/>
    </row>
    <row r="124" ht="15.75">
      <c r="A124" s="2"/>
    </row>
    <row r="125" ht="15.75">
      <c r="A125" s="2"/>
    </row>
    <row r="126" ht="15.75">
      <c r="A126" s="6"/>
    </row>
    <row r="127" ht="15.75">
      <c r="A127" s="6"/>
    </row>
    <row r="130" ht="15.75">
      <c r="A130" s="6"/>
    </row>
    <row r="132" ht="15.75">
      <c r="A132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Higher Education--Institutions and Enrollment</dc:title>
  <dc:subject/>
  <dc:creator>US Census Bureau</dc:creator>
  <cp:keywords/>
  <dc:description/>
  <cp:lastModifiedBy>clark016</cp:lastModifiedBy>
  <cp:lastPrinted>2007-07-02T17:16:27Z</cp:lastPrinted>
  <dcterms:created xsi:type="dcterms:W3CDTF">2004-03-17T17:07:32Z</dcterms:created>
  <dcterms:modified xsi:type="dcterms:W3CDTF">2007-11-14T19:25:01Z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