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5240" windowHeight="8265" activeTab="0"/>
  </bookViews>
  <sheets>
    <sheet name="Table01" sheetId="1" r:id="rId1"/>
    <sheet name="Table02" sheetId="2" r:id="rId2"/>
    <sheet name="Table03" sheetId="3" r:id="rId3"/>
    <sheet name="Table04" sheetId="4" r:id="rId4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<sst xmlns="http://schemas.openxmlformats.org/spreadsheetml/2006/main" count="375" uniqueCount="235">
  <si>
    <t>TABLE 3</t>
  </si>
  <si>
    <t>TABLE 2</t>
  </si>
  <si>
    <t>(Thousand metric tons unless otherwise specified)</t>
  </si>
  <si>
    <t>Major operating companies</t>
  </si>
  <si>
    <t xml:space="preserve"> and major equity owners</t>
  </si>
  <si>
    <t>Location of main facilities</t>
  </si>
  <si>
    <t>capacity</t>
  </si>
  <si>
    <t>BELGIUM</t>
  </si>
  <si>
    <t>Cadmium, metal</t>
  </si>
  <si>
    <t>Umicore (Sté. Générale de Belgique, 50.2%)</t>
  </si>
  <si>
    <t>Balen</t>
  </si>
  <si>
    <t>Cement</t>
  </si>
  <si>
    <t>Do.</t>
  </si>
  <si>
    <t>Cimenteries CBR SA (Sté. Générale de Belgique)</t>
  </si>
  <si>
    <t>Plants at Lixhe, Mons/Obourg,</t>
  </si>
  <si>
    <t>Ciments d'Obourg SA</t>
  </si>
  <si>
    <t>Plants at Obourg and Thieu</t>
  </si>
  <si>
    <t>Plant at Gaurain-Ramecroix</t>
  </si>
  <si>
    <t>Cobalt</t>
  </si>
  <si>
    <t>Refinery at Olen</t>
  </si>
  <si>
    <t>Copper</t>
  </si>
  <si>
    <t>do.</t>
  </si>
  <si>
    <t>Smelter at Antwerp-Hoboken</t>
  </si>
  <si>
    <t>Metallo-Chimique NV</t>
  </si>
  <si>
    <t>Smelter at Beerse</t>
  </si>
  <si>
    <t>Dolomite</t>
  </si>
  <si>
    <t>SA Dolomeuse (Group Lhoist)</t>
  </si>
  <si>
    <t>Quarry at Marche les Dames</t>
  </si>
  <si>
    <t>Plant at Marche les Dames</t>
  </si>
  <si>
    <t>SA de Marche-les-Dames (Group Lhoist)</t>
  </si>
  <si>
    <t>Quarries at Namèche</t>
  </si>
  <si>
    <t>Plant at Namèche</t>
  </si>
  <si>
    <t>SA Dolomies de Merlemont (Group Lhoist)</t>
  </si>
  <si>
    <t>Quarry at Philippeville</t>
  </si>
  <si>
    <t>Lead, metal</t>
  </si>
  <si>
    <t>Refinery at Antwerp-Hoboken</t>
  </si>
  <si>
    <t>Limestone</t>
  </si>
  <si>
    <t>Carmeuse S.A. (Long View Investment NV)</t>
  </si>
  <si>
    <t>Mines and plant at Engis</t>
  </si>
  <si>
    <t>Mines and plant at Frasnes</t>
  </si>
  <si>
    <t>Mines and plant at Maizeret</t>
  </si>
  <si>
    <t>Mines and plant at Moha</t>
  </si>
  <si>
    <t>SA Transcar (Royal Volker Stevin)</t>
  </si>
  <si>
    <t>Petroleum, refined</t>
  </si>
  <si>
    <t>TotalFina S.A.</t>
  </si>
  <si>
    <t>Refinery at Antwerp</t>
  </si>
  <si>
    <t>SA Esso NV</t>
  </si>
  <si>
    <t>Belgian Refining Corp.</t>
  </si>
  <si>
    <t>Nynas Petroleum NV</t>
  </si>
  <si>
    <t>Salt</t>
  </si>
  <si>
    <t>Zoutman NV</t>
  </si>
  <si>
    <t>Plant at Roeselare</t>
  </si>
  <si>
    <t>Sand, silica</t>
  </si>
  <si>
    <t>SRC-Sibelco SA</t>
  </si>
  <si>
    <t xml:space="preserve">Mines and plants at Lommel, Mol, </t>
  </si>
  <si>
    <t>and Maasmechelen</t>
  </si>
  <si>
    <t>Steel:</t>
  </si>
  <si>
    <t>Plants at Liège and Charleroi</t>
  </si>
  <si>
    <t>Plant at Ghent</t>
  </si>
  <si>
    <t>Usines Gustave Boël NV</t>
  </si>
  <si>
    <t>Plant at La Louviere</t>
  </si>
  <si>
    <t>Forges de Clabecq SA</t>
  </si>
  <si>
    <t>Plant at Clabecq</t>
  </si>
  <si>
    <t>SA Fabrique de Fer de Charleroi</t>
  </si>
  <si>
    <t>Plant at Charleroi</t>
  </si>
  <si>
    <t>ALZ NV</t>
  </si>
  <si>
    <t>Plant at Genk-Zuid</t>
  </si>
  <si>
    <t>New Tubemeuse (NTW) SA</t>
  </si>
  <si>
    <t>Plant at Flemalle</t>
  </si>
  <si>
    <t>Zinc, metal</t>
  </si>
  <si>
    <t>Smelter and refinery at Balen</t>
  </si>
  <si>
    <t>LUXEMBOURG</t>
  </si>
  <si>
    <t>Plant at Esch-sur-Alzette</t>
  </si>
  <si>
    <t>Plant at Rumelange</t>
  </si>
  <si>
    <t>Steel</t>
  </si>
  <si>
    <t xml:space="preserve">Arcelor Group </t>
  </si>
  <si>
    <t>Plants at Differdange, Dudelange,</t>
  </si>
  <si>
    <t>Esch-Belval, Esch-Schifflange</t>
  </si>
  <si>
    <r>
      <t>1</t>
    </r>
    <r>
      <rPr>
        <sz val="8"/>
        <rFont val="Times New Roman"/>
        <family val="0"/>
      </rPr>
      <t>Includes the capacity of the company SA Ciments de Haccourt.</t>
    </r>
  </si>
  <si>
    <r>
      <t>Do.</t>
    </r>
    <r>
      <rPr>
        <vertAlign val="superscript"/>
        <sz val="8"/>
        <rFont val="Times New Roman"/>
        <family val="1"/>
      </rPr>
      <t>1</t>
    </r>
  </si>
  <si>
    <t>metric tons</t>
  </si>
  <si>
    <t>Compagnie des Ciment Belge (Ciments Francais)</t>
  </si>
  <si>
    <t>TABLE 1</t>
  </si>
  <si>
    <t>Cadmium, primary</t>
  </si>
  <si>
    <t>Copper:</t>
  </si>
  <si>
    <t>Iron and steel:</t>
  </si>
  <si>
    <t>Pig iron</t>
  </si>
  <si>
    <t>Crude</t>
  </si>
  <si>
    <t>Hot-rolled products</t>
  </si>
  <si>
    <t>Lead, refined:</t>
  </si>
  <si>
    <t>Slab:</t>
  </si>
  <si>
    <t>Primary</t>
  </si>
  <si>
    <t>Powder</t>
  </si>
  <si>
    <t>Alabaster</t>
  </si>
  <si>
    <t>Marble:</t>
  </si>
  <si>
    <t>In blocks</t>
  </si>
  <si>
    <t>Crushed and other</t>
  </si>
  <si>
    <t>cubic meters</t>
  </si>
  <si>
    <t>Quarried</t>
  </si>
  <si>
    <t>thousand cubic meters</t>
  </si>
  <si>
    <t>Sawed</t>
  </si>
  <si>
    <t>Worked</t>
  </si>
  <si>
    <t>Porphyry, all types</t>
  </si>
  <si>
    <t>Quartz and quartzite</t>
  </si>
  <si>
    <t>Sandstone:</t>
  </si>
  <si>
    <t>Rough stone including crushed</t>
  </si>
  <si>
    <t>Paving</t>
  </si>
  <si>
    <t>Sand and gravel:</t>
  </si>
  <si>
    <t>See footnotes at end of table.</t>
  </si>
  <si>
    <t>TABLE 1--Continued</t>
  </si>
  <si>
    <t>Country and commodity</t>
  </si>
  <si>
    <t>Gravel, dredged</t>
  </si>
  <si>
    <t>Byproducts:</t>
  </si>
  <si>
    <t>Elemental</t>
  </si>
  <si>
    <t>Other forms</t>
  </si>
  <si>
    <t>Total</t>
  </si>
  <si>
    <t>Sulfuric acid, oleum</t>
  </si>
  <si>
    <t>Petroleum refinery products:</t>
  </si>
  <si>
    <t>Liquefied petroleum gas</t>
  </si>
  <si>
    <t>thousand 42-gallon barrels</t>
  </si>
  <si>
    <t>Gasoline</t>
  </si>
  <si>
    <t>Jet fuel</t>
  </si>
  <si>
    <t>Distillate fuel oil</t>
  </si>
  <si>
    <t>Residual fuel oil</t>
  </si>
  <si>
    <t>Gross weight</t>
  </si>
  <si>
    <r>
      <t>P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0"/>
      </rPr>
      <t>O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0"/>
      </rPr>
      <t xml:space="preserve"> content</t>
    </r>
  </si>
  <si>
    <t>e</t>
  </si>
  <si>
    <t>r</t>
  </si>
  <si>
    <t>Industrial minerals:</t>
  </si>
  <si>
    <t>Metals:</t>
  </si>
  <si>
    <t>Industrial minerals--Continued:</t>
  </si>
  <si>
    <t>Mineral fuels and related materials:</t>
  </si>
  <si>
    <r>
      <t>Aluminum, secondary including unspecified metals</t>
    </r>
    <r>
      <rPr>
        <vertAlign val="superscript"/>
        <sz val="8"/>
        <rFont val="Times New Roman"/>
        <family val="1"/>
      </rPr>
      <t>e</t>
    </r>
  </si>
  <si>
    <r>
      <t>Arsenic, white</t>
    </r>
    <r>
      <rPr>
        <vertAlign val="superscript"/>
        <sz val="8"/>
        <rFont val="Times New Roman"/>
        <family val="1"/>
      </rPr>
      <t>e</t>
    </r>
  </si>
  <si>
    <r>
      <t>Bismuth, metal</t>
    </r>
    <r>
      <rPr>
        <vertAlign val="superscript"/>
        <sz val="8"/>
        <rFont val="Times New Roman"/>
        <family val="1"/>
      </rPr>
      <t>e</t>
    </r>
  </si>
  <si>
    <r>
      <t>Cobalt, primary</t>
    </r>
    <r>
      <rPr>
        <vertAlign val="superscript"/>
        <sz val="8"/>
        <rFont val="Times New Roman"/>
        <family val="1"/>
      </rPr>
      <t>e</t>
    </r>
  </si>
  <si>
    <r>
      <t>Primary</t>
    </r>
    <r>
      <rPr>
        <vertAlign val="superscript"/>
        <sz val="8"/>
        <rFont val="Times New Roman"/>
        <family val="1"/>
      </rPr>
      <t>e, 4</t>
    </r>
  </si>
  <si>
    <r>
      <t>Secondary</t>
    </r>
    <r>
      <rPr>
        <vertAlign val="superscript"/>
        <sz val="8"/>
        <rFont val="Times New Roman"/>
        <family val="1"/>
      </rPr>
      <t>5</t>
    </r>
  </si>
  <si>
    <r>
      <t>Total</t>
    </r>
    <r>
      <rPr>
        <vertAlign val="superscript"/>
        <sz val="8"/>
        <rFont val="Times New Roman"/>
        <family val="1"/>
      </rPr>
      <t>e</t>
    </r>
  </si>
  <si>
    <r>
      <t>Selenium</t>
    </r>
    <r>
      <rPr>
        <vertAlign val="superscript"/>
        <sz val="8"/>
        <rFont val="Times New Roman"/>
        <family val="1"/>
      </rPr>
      <t>e</t>
    </r>
  </si>
  <si>
    <r>
      <t>Tin, metal, secondary including alloys</t>
    </r>
    <r>
      <rPr>
        <vertAlign val="superscript"/>
        <sz val="8"/>
        <rFont val="Times New Roman"/>
        <family val="1"/>
      </rPr>
      <t>e</t>
    </r>
  </si>
  <si>
    <r>
      <t>Barite</t>
    </r>
    <r>
      <rPr>
        <vertAlign val="superscript"/>
        <sz val="8"/>
        <rFont val="Times New Roman"/>
        <family val="1"/>
      </rPr>
      <t>e</t>
    </r>
  </si>
  <si>
    <r>
      <t>Cement, hydraulic</t>
    </r>
    <r>
      <rPr>
        <vertAlign val="superscript"/>
        <sz val="8"/>
        <rFont val="Times New Roman"/>
        <family val="1"/>
      </rPr>
      <t>e</t>
    </r>
  </si>
  <si>
    <r>
      <t>Clay, kaolin</t>
    </r>
    <r>
      <rPr>
        <vertAlign val="superscript"/>
        <sz val="8"/>
        <rFont val="Times New Roman"/>
        <family val="1"/>
      </rPr>
      <t>e</t>
    </r>
  </si>
  <si>
    <r>
      <t>Lime and dead-burned dolomite, quicklime</t>
    </r>
    <r>
      <rPr>
        <vertAlign val="superscript"/>
        <sz val="8"/>
        <rFont val="Times New Roman"/>
        <family val="1"/>
      </rPr>
      <t>e</t>
    </r>
  </si>
  <si>
    <r>
      <t>Sodium sulfate</t>
    </r>
    <r>
      <rPr>
        <vertAlign val="superscript"/>
        <sz val="8"/>
        <rFont val="Times New Roman"/>
        <family val="1"/>
      </rPr>
      <t>e</t>
    </r>
  </si>
  <si>
    <r>
      <t>Stone, sand and gravel:</t>
    </r>
    <r>
      <rPr>
        <vertAlign val="superscript"/>
        <sz val="8"/>
        <rFont val="Times New Roman"/>
        <family val="1"/>
      </rPr>
      <t>e</t>
    </r>
  </si>
  <si>
    <t>sufficiently pure as scrap that did not require remelting, but data are not adequate to permit differentiation.</t>
  </si>
  <si>
    <t>for the formulation of reliable estimates of output levels.</t>
  </si>
  <si>
    <t>r, e</t>
  </si>
  <si>
    <r>
      <t>Zinc:</t>
    </r>
    <r>
      <rPr>
        <vertAlign val="superscript"/>
        <sz val="8"/>
        <rFont val="Times New Roman"/>
        <family val="1"/>
      </rPr>
      <t>e</t>
    </r>
  </si>
  <si>
    <t>r, 3</t>
  </si>
  <si>
    <t>Secondary, possibly remelted zinc</t>
  </si>
  <si>
    <t>Sand:</t>
  </si>
  <si>
    <t>Construction</t>
  </si>
  <si>
    <t>Foundry</t>
  </si>
  <si>
    <t>Dredged</t>
  </si>
  <si>
    <t>Glass</t>
  </si>
  <si>
    <t>Other</t>
  </si>
  <si>
    <r>
      <t>Sulfur:</t>
    </r>
    <r>
      <rPr>
        <vertAlign val="superscript"/>
        <sz val="8"/>
        <rFont val="Times New Roman"/>
        <family val="1"/>
      </rPr>
      <t>e</t>
    </r>
  </si>
  <si>
    <r>
      <t>Carbon black</t>
    </r>
    <r>
      <rPr>
        <vertAlign val="superscript"/>
        <sz val="8"/>
        <rFont val="Times New Roman"/>
        <family val="1"/>
      </rPr>
      <t>e</t>
    </r>
  </si>
  <si>
    <r>
      <t>Coke, all types</t>
    </r>
    <r>
      <rPr>
        <vertAlign val="superscript"/>
        <sz val="8"/>
        <rFont val="Times New Roman"/>
        <family val="1"/>
      </rPr>
      <t>e</t>
    </r>
  </si>
  <si>
    <r>
      <t>Gas, manufactured</t>
    </r>
    <r>
      <rPr>
        <vertAlign val="superscript"/>
        <sz val="8"/>
        <rFont val="Times New Roman"/>
        <family val="1"/>
      </rPr>
      <t>e</t>
    </r>
  </si>
  <si>
    <r>
      <t>Refinery gas</t>
    </r>
    <r>
      <rPr>
        <vertAlign val="superscript"/>
        <sz val="8"/>
        <rFont val="Times New Roman"/>
        <family val="1"/>
      </rPr>
      <t>e</t>
    </r>
  </si>
  <si>
    <r>
      <t>Bitumen</t>
    </r>
    <r>
      <rPr>
        <vertAlign val="superscript"/>
        <sz val="8"/>
        <rFont val="Times New Roman"/>
        <family val="1"/>
      </rPr>
      <t>e</t>
    </r>
  </si>
  <si>
    <r>
      <t>Other</t>
    </r>
    <r>
      <rPr>
        <vertAlign val="superscript"/>
        <sz val="8"/>
        <rFont val="Times New Roman"/>
        <family val="1"/>
      </rPr>
      <t>e</t>
    </r>
  </si>
  <si>
    <r>
      <t>Refinery fuel and losses</t>
    </r>
    <r>
      <rPr>
        <vertAlign val="superscript"/>
        <sz val="8"/>
        <rFont val="Times New Roman"/>
        <family val="1"/>
      </rPr>
      <t>e</t>
    </r>
  </si>
  <si>
    <t>Metals, steel:</t>
  </si>
  <si>
    <t>Cement, hydraulic</t>
  </si>
  <si>
    <r>
      <t>Gypsum and anhydrite, crude</t>
    </r>
    <r>
      <rPr>
        <vertAlign val="superscript"/>
        <sz val="8"/>
        <rFont val="Times New Roman"/>
        <family val="1"/>
      </rPr>
      <t>e</t>
    </r>
  </si>
  <si>
    <r>
      <t>Phosphates, Thomas slag:</t>
    </r>
    <r>
      <rPr>
        <vertAlign val="superscript"/>
        <sz val="8"/>
        <rFont val="Times New Roman"/>
        <family val="1"/>
      </rPr>
      <t>e</t>
    </r>
  </si>
  <si>
    <r>
      <t>3</t>
    </r>
    <r>
      <rPr>
        <sz val="8"/>
        <rFont val="Times New Roman"/>
        <family val="0"/>
      </rPr>
      <t>Reported figure.</t>
    </r>
  </si>
  <si>
    <r>
      <t>4</t>
    </r>
    <r>
      <rPr>
        <sz val="8"/>
        <rFont val="Times New Roman"/>
        <family val="1"/>
      </rPr>
      <t>Data not reported; derived by taking reported total lead output plus exports of lead bullion less imports of lead bullion.</t>
    </r>
  </si>
  <si>
    <r>
      <t>5</t>
    </r>
    <r>
      <rPr>
        <sz val="8"/>
        <rFont val="Times New Roman"/>
        <family val="1"/>
      </rPr>
      <t>Data represent secondary refined lead output less remelted lead.  As such, the figures are probably high because they include some lead that was</t>
    </r>
  </si>
  <si>
    <t>Blister, secondary</t>
  </si>
  <si>
    <t>(Metric tons unless otherwise specified)</t>
  </si>
  <si>
    <t>Nitrogen, N content of ammonia</t>
  </si>
  <si>
    <t>Calcareous:</t>
  </si>
  <si>
    <t>Naphtha and white spirit</t>
  </si>
  <si>
    <r>
      <t>e</t>
    </r>
    <r>
      <rPr>
        <sz val="8"/>
        <rFont val="Times New Roman"/>
        <family val="0"/>
      </rPr>
      <t xml:space="preserve">Estimated; estimated data are rounded to no more than three significant digits; may not add to totals shown.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0"/>
      </rPr>
      <t>Revised.  -- Zero.</t>
    </r>
  </si>
  <si>
    <r>
      <t>2</t>
    </r>
    <r>
      <rPr>
        <sz val="8"/>
        <rFont val="Times New Roman"/>
        <family val="0"/>
      </rPr>
      <t>In addition to the commodities listed, Belgium produced a number of other metals and alloys, for which only aggregate output figures were available.</t>
    </r>
  </si>
  <si>
    <r>
      <t>BELGIUM</t>
    </r>
    <r>
      <rPr>
        <vertAlign val="superscript"/>
        <sz val="8"/>
        <rFont val="Times New Roman"/>
        <family val="1"/>
      </rPr>
      <t>2</t>
    </r>
  </si>
  <si>
    <r>
      <t>BELGIUM--Continued</t>
    </r>
    <r>
      <rPr>
        <vertAlign val="superscript"/>
        <sz val="8"/>
        <rFont val="Times New Roman"/>
        <family val="1"/>
      </rPr>
      <t>2</t>
    </r>
  </si>
  <si>
    <r>
      <t>LUXEMBOURG</t>
    </r>
    <r>
      <rPr>
        <vertAlign val="superscript"/>
        <sz val="8"/>
        <rFont val="Times New Roman"/>
        <family val="1"/>
      </rPr>
      <t>6</t>
    </r>
  </si>
  <si>
    <t>42-gallon</t>
  </si>
  <si>
    <t>Group, 71.76%)</t>
  </si>
  <si>
    <t>Harmignies, Marchienne, Ghent, and</t>
  </si>
  <si>
    <t>other locations</t>
  </si>
  <si>
    <t>Annual</t>
  </si>
  <si>
    <r>
      <t>1</t>
    </r>
    <r>
      <rPr>
        <sz val="8"/>
        <rFont val="Times New Roman"/>
        <family val="0"/>
      </rPr>
      <t>Table includes data available through March 2004.</t>
    </r>
  </si>
  <si>
    <t>TABLE 4</t>
  </si>
  <si>
    <t>BELGIUM:  IMPORTS OF POLISHED DIAMOND</t>
  </si>
  <si>
    <t>Percentage difference 2002</t>
  </si>
  <si>
    <t>Percentage of total</t>
  </si>
  <si>
    <t>Country</t>
  </si>
  <si>
    <t>Dollars</t>
  </si>
  <si>
    <t>Carats</t>
  </si>
  <si>
    <t>United States</t>
  </si>
  <si>
    <t>India</t>
  </si>
  <si>
    <t>Hong Kong</t>
  </si>
  <si>
    <t>China</t>
  </si>
  <si>
    <t>Russia</t>
  </si>
  <si>
    <t>Switzerland</t>
  </si>
  <si>
    <t>United Arab Emirates</t>
  </si>
  <si>
    <t>Thailand</t>
  </si>
  <si>
    <t>Italy</t>
  </si>
  <si>
    <t>Others</t>
  </si>
  <si>
    <t>N/A</t>
  </si>
  <si>
    <t xml:space="preserve">  Total</t>
  </si>
  <si>
    <t>BELGIUM:  EXPORTS AND REEXPORTS OF POLISHED DIAMOND</t>
  </si>
  <si>
    <t>United Kingdom</t>
  </si>
  <si>
    <t>Japan</t>
  </si>
  <si>
    <t>France</t>
  </si>
  <si>
    <t>Germany</t>
  </si>
  <si>
    <t>Source:  Diamond High Council, Antwerp, May 2004.</t>
  </si>
  <si>
    <t>Israel</t>
  </si>
  <si>
    <t>Cockerill Sambre SA (Government of Wallonia, 80%)</t>
  </si>
  <si>
    <t xml:space="preserve">Intermoselle SARL [Acieries Reunies de </t>
  </si>
  <si>
    <t>Burbach-Eich-Dudelang (ARBED), 33%]</t>
  </si>
  <si>
    <t xml:space="preserve">SA des Ciments Luxembourgeois [Acieries Reunies de </t>
  </si>
  <si>
    <t xml:space="preserve">Burbach-Eich-Dudelang (ARBED), 50%, and Sté.  </t>
  </si>
  <si>
    <t>Générale de Belgique (SGB), 25%]</t>
  </si>
  <si>
    <r>
      <t>Unwrought, total, primary and secondary including alloys</t>
    </r>
    <r>
      <rPr>
        <vertAlign val="superscript"/>
        <sz val="8"/>
        <rFont val="Times New Roman"/>
        <family val="1"/>
      </rPr>
      <t>e</t>
    </r>
  </si>
  <si>
    <r>
      <t>Refined, primary and secondary including alloys</t>
    </r>
    <r>
      <rPr>
        <vertAlign val="superscript"/>
        <sz val="8"/>
        <rFont val="Times New Roman"/>
        <family val="1"/>
      </rPr>
      <t>e</t>
    </r>
  </si>
  <si>
    <r>
      <t>Stone, sand and gravel--Continued:</t>
    </r>
    <r>
      <rPr>
        <vertAlign val="superscript"/>
        <sz val="8"/>
        <rFont val="Times New Roman"/>
        <family val="1"/>
      </rPr>
      <t>e</t>
    </r>
  </si>
  <si>
    <t>Sand and gravel--Continued:</t>
  </si>
  <si>
    <t>Sand--Continued:</t>
  </si>
  <si>
    <t>Belgian bluestone, petit granit:</t>
  </si>
  <si>
    <t>Semimanufactures</t>
  </si>
  <si>
    <r>
      <t>6</t>
    </r>
    <r>
      <rPr>
        <sz val="8"/>
        <rFont val="Times New Roman"/>
        <family val="1"/>
      </rPr>
      <t>Construction materials, such as dimension stone and sand and gravel, are also reproduced, but the amounts are no longer reported, and no basis exists</t>
    </r>
  </si>
  <si>
    <r>
      <t>BELGIUM AND LUXEMBOURG:  PRODUCTION OF MINERAL COMMODITIES</t>
    </r>
    <r>
      <rPr>
        <vertAlign val="superscript"/>
        <sz val="8"/>
        <rFont val="Times New Roman"/>
        <family val="1"/>
      </rPr>
      <t>1</t>
    </r>
  </si>
  <si>
    <t>thousand tons</t>
  </si>
  <si>
    <t>BELGIUM AND LUXEMBOURG:  STRUCTURE OF THE MINERAL INDUSTRIES IN 2003</t>
  </si>
  <si>
    <t>barrels per day</t>
  </si>
  <si>
    <t>Sidmar NV (Belgian Government, 28.24%, and Arcelor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</si>
</sst>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(#,##0\)"/>
    <numFmt numFmtId="165" formatCode="[$-409]dddd\,\ mmmm\ dd\,\ yyyy"/>
    <numFmt numFmtId="166" formatCode="[$-409]h:mm:ss\ AM/PM"/>
    <numFmt numFmtId="167" formatCode="#,##0.00;[Red]#,##0.00"/>
    <numFmt numFmtId="168" formatCode="&quot;$&quot;#,##0;[Red]&quot;$&quot;#,##0"/>
    <numFmt numFmtId="169" formatCode="&quot;$&quot;#,##0"/>
  </numFmts>
  <fonts count="4">
    <font>
      <sz val="8"/>
      <name val="Times New Roman"/>
      <family val="0"/>
    </font>
    <font>
      <vertAlign val="superscript"/>
      <sz val="8"/>
      <name val="Times New Roman"/>
      <family val="1"/>
    </font>
    <font>
      <vertAlign val="subscript"/>
      <sz val="8"/>
      <name val="Times New Roman"/>
      <family val="1"/>
    </font>
    <font>
      <u val="single"/>
      <sz val="8"/>
      <name val="Times New Roman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1" xfId="0" applyFont="1" applyFill="1" applyBorder="1" applyAlignment="1">
      <alignment horizontal="right" vertical="center"/>
    </xf>
    <xf numFmtId="169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0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0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horizontal="right" vertical="center"/>
    </xf>
    <xf numFmtId="10" fontId="0" fillId="0" borderId="1" xfId="0" applyNumberFormat="1" applyFont="1" applyFill="1" applyBorder="1" applyAlignment="1">
      <alignment horizontal="right" vertical="center"/>
    </xf>
    <xf numFmtId="10" fontId="0" fillId="0" borderId="1" xfId="0" applyNumberFormat="1" applyFont="1" applyFill="1" applyBorder="1" applyAlignment="1">
      <alignment vertical="center"/>
    </xf>
    <xf numFmtId="169" fontId="0" fillId="0" borderId="1" xfId="0" applyNumberFormat="1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1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168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0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0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10" fontId="0" fillId="0" borderId="1" xfId="0" applyNumberFormat="1" applyFon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169" fontId="0" fillId="0" borderId="1" xfId="0" applyNumberFormat="1" applyFont="1" applyFill="1" applyBorder="1" applyAlignment="1">
      <alignment/>
    </xf>
    <xf numFmtId="10" fontId="0" fillId="0" borderId="1" xfId="0" applyNumberFormat="1" applyFont="1" applyFill="1" applyBorder="1" applyAlignment="1" quotePrefix="1">
      <alignment horizontal="right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3" xfId="0" applyFill="1" applyBorder="1" applyAlignment="1" applyProtection="1">
      <alignment vertical="center"/>
      <protection locked="0"/>
    </xf>
    <xf numFmtId="0" fontId="0" fillId="0" borderId="3" xfId="0" applyFill="1" applyBorder="1" applyAlignment="1" applyProtection="1">
      <alignment horizontal="right"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164" fontId="0" fillId="0" borderId="1" xfId="0" applyNumberFormat="1" applyFill="1" applyBorder="1" applyAlignment="1" applyProtection="1">
      <alignment vertical="center"/>
      <protection locked="0"/>
    </xf>
    <xf numFmtId="164" fontId="0" fillId="0" borderId="3" xfId="0" applyNumberFormat="1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horizontal="left" vertical="center" indent="1"/>
      <protection locked="0"/>
    </xf>
    <xf numFmtId="0" fontId="0" fillId="0" borderId="2" xfId="0" applyFill="1" applyBorder="1" applyAlignment="1" applyProtection="1">
      <alignment horizontal="right" vertical="center"/>
      <protection locked="0"/>
    </xf>
    <xf numFmtId="0" fontId="0" fillId="0" borderId="2" xfId="0" applyFill="1" applyBorder="1" applyAlignment="1" applyProtection="1">
      <alignment horizontal="left" vertical="center"/>
      <protection locked="0"/>
    </xf>
    <xf numFmtId="164" fontId="0" fillId="0" borderId="2" xfId="0" applyNumberForma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left" vertical="center" indent="1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right" vertical="center"/>
      <protection locked="0"/>
    </xf>
    <xf numFmtId="164" fontId="0" fillId="0" borderId="0" xfId="0" applyNumberFormat="1" applyFill="1" applyBorder="1" applyAlignment="1" applyProtection="1">
      <alignment vertical="center"/>
      <protection locked="0"/>
    </xf>
    <xf numFmtId="0" fontId="0" fillId="0" borderId="3" xfId="0" applyFill="1" applyBorder="1" applyAlignment="1" applyProtection="1">
      <alignment horizontal="left" vertical="center" indent="1"/>
      <protection locked="0"/>
    </xf>
    <xf numFmtId="0" fontId="0" fillId="0" borderId="3" xfId="0" applyFill="1" applyBorder="1" applyAlignment="1" applyProtection="1">
      <alignment horizontal="left" vertical="center"/>
      <protection locked="0"/>
    </xf>
    <xf numFmtId="0" fontId="0" fillId="0" borderId="1" xfId="0" applyFill="1" applyBorder="1" applyAlignment="1" applyProtection="1">
      <alignment horizontal="right" vertical="center"/>
      <protection locked="0"/>
    </xf>
    <xf numFmtId="0" fontId="0" fillId="0" borderId="1" xfId="0" applyFill="1" applyBorder="1" applyAlignment="1" applyProtection="1">
      <alignment horizontal="left" vertical="center" indent="1"/>
      <protection locked="0"/>
    </xf>
    <xf numFmtId="0" fontId="0" fillId="0" borderId="3" xfId="0" applyNumberForma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3" fontId="0" fillId="0" borderId="4" xfId="0" applyNumberFormat="1" applyFill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0" fontId="0" fillId="0" borderId="0" xfId="0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0" fontId="0" fillId="0" borderId="3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3" xfId="0" applyFill="1" applyBorder="1" applyAlignment="1">
      <alignment vertical="center"/>
    </xf>
    <xf numFmtId="0" fontId="1" fillId="0" borderId="3" xfId="0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3" xfId="0" applyFill="1" applyBorder="1" applyAlignment="1">
      <alignment horizontal="left" vertical="center" indent="1"/>
    </xf>
    <xf numFmtId="0" fontId="0" fillId="0" borderId="3" xfId="0" applyFill="1" applyBorder="1" applyAlignment="1">
      <alignment horizontal="left" vertical="center" indent="2"/>
    </xf>
    <xf numFmtId="0" fontId="1" fillId="0" borderId="0" xfId="0" applyFont="1" applyFill="1" applyAlignment="1" quotePrefix="1">
      <alignment vertical="center"/>
    </xf>
    <xf numFmtId="0" fontId="1" fillId="0" borderId="0" xfId="0" applyFont="1" applyFill="1" applyAlignment="1">
      <alignment horizontal="left" vertical="center"/>
    </xf>
    <xf numFmtId="0" fontId="0" fillId="0" borderId="3" xfId="0" applyFill="1" applyBorder="1" applyAlignment="1">
      <alignment horizontal="left" vertical="center" indent="3"/>
    </xf>
    <xf numFmtId="0" fontId="0" fillId="0" borderId="3" xfId="0" applyFill="1" applyBorder="1" applyAlignment="1">
      <alignment horizontal="right" vertical="center"/>
    </xf>
    <xf numFmtId="0" fontId="0" fillId="0" borderId="3" xfId="0" applyFill="1" applyBorder="1" applyAlignment="1">
      <alignment horizontal="left" vertical="center" indent="4"/>
    </xf>
    <xf numFmtId="0" fontId="1" fillId="0" borderId="4" xfId="0" applyFont="1" applyFill="1" applyBorder="1" applyAlignment="1">
      <alignment vertical="center"/>
    </xf>
    <xf numFmtId="0" fontId="1" fillId="0" borderId="4" xfId="0" applyFont="1" applyFill="1" applyBorder="1" applyAlignment="1" quotePrefix="1">
      <alignment vertical="center"/>
    </xf>
    <xf numFmtId="0" fontId="1" fillId="0" borderId="0" xfId="0" applyFont="1" applyFill="1" applyAlignment="1" quotePrefix="1">
      <alignment horizontal="left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 quotePrefix="1">
      <alignment vertical="center"/>
    </xf>
    <xf numFmtId="0" fontId="0" fillId="0" borderId="3" xfId="0" applyFill="1" applyBorder="1" applyAlignment="1">
      <alignment horizontal="left" vertical="center" indent="5"/>
    </xf>
    <xf numFmtId="0" fontId="0" fillId="0" borderId="1" xfId="0" applyFill="1" applyBorder="1" applyAlignment="1">
      <alignment vertical="center"/>
    </xf>
    <xf numFmtId="0" fontId="1" fillId="0" borderId="1" xfId="0" applyFont="1" applyFill="1" applyBorder="1" applyAlignment="1" quotePrefix="1">
      <alignment horizontal="left" vertical="center"/>
    </xf>
    <xf numFmtId="0" fontId="0" fillId="0" borderId="3" xfId="0" applyFill="1" applyBorder="1" applyAlignment="1">
      <alignment horizontal="left" indent="2"/>
    </xf>
    <xf numFmtId="0" fontId="0" fillId="0" borderId="3" xfId="0" applyFill="1" applyBorder="1" applyAlignment="1">
      <alignment horizontal="left" vertical="top" indent="1"/>
    </xf>
    <xf numFmtId="0" fontId="0" fillId="0" borderId="3" xfId="0" applyFill="1" applyBorder="1" applyAlignment="1">
      <alignment horizontal="left" indent="1"/>
    </xf>
    <xf numFmtId="1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0" xfId="0" applyNumberFormat="1" applyFon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 quotePrefix="1">
      <alignment horizontal="center" vertical="center"/>
    </xf>
    <xf numFmtId="0" fontId="3" fillId="0" borderId="1" xfId="0" applyFont="1" applyFill="1" applyBorder="1" applyAlignment="1">
      <alignment vertical="center"/>
    </xf>
    <xf numFmtId="0" fontId="0" fillId="0" borderId="2" xfId="0" applyFill="1" applyBorder="1" applyAlignment="1">
      <alignment horizontal="left" vertical="center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0"/>
  <sheetViews>
    <sheetView tabSelected="1" workbookViewId="0" topLeftCell="A1">
      <selection activeCell="A1" sqref="A1:N1"/>
    </sheetView>
  </sheetViews>
  <sheetFormatPr defaultColWidth="9.33203125" defaultRowHeight="11.25"/>
  <cols>
    <col min="1" max="1" width="10.33203125" style="0" customWidth="1"/>
    <col min="2" max="2" width="32.33203125" style="0" customWidth="1"/>
    <col min="3" max="3" width="26" style="0" customWidth="1"/>
    <col min="4" max="4" width="1.83203125" style="0" customWidth="1"/>
    <col min="5" max="5" width="10.33203125" style="0" customWidth="1"/>
    <col min="6" max="6" width="2.5" style="0" customWidth="1"/>
    <col min="7" max="7" width="10.33203125" style="0" customWidth="1"/>
    <col min="8" max="8" width="2.5" style="0" customWidth="1"/>
    <col min="9" max="9" width="10.33203125" style="0" customWidth="1"/>
    <col min="10" max="10" width="2.5" style="0" customWidth="1"/>
    <col min="11" max="11" width="10.33203125" style="0" customWidth="1"/>
    <col min="12" max="12" width="2.5" style="0" customWidth="1"/>
    <col min="13" max="13" width="10.33203125" style="0" customWidth="1"/>
    <col min="14" max="14" width="1.83203125" style="0" customWidth="1"/>
  </cols>
  <sheetData>
    <row r="1" spans="1:14" ht="11.25" customHeight="1">
      <c r="A1" s="91" t="s">
        <v>82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11.25" customHeight="1">
      <c r="A2" s="91" t="s">
        <v>230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ht="11.25" customHeight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ht="11.25" customHeight="1">
      <c r="A4" s="91" t="s">
        <v>175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4" ht="11.2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</row>
    <row r="6" spans="1:14" ht="11.25" customHeight="1">
      <c r="A6" s="89" t="s">
        <v>110</v>
      </c>
      <c r="B6" s="89"/>
      <c r="C6" s="89"/>
      <c r="D6" s="59"/>
      <c r="E6" s="51">
        <v>1999</v>
      </c>
      <c r="F6" s="60"/>
      <c r="G6" s="51">
        <v>2000</v>
      </c>
      <c r="H6" s="60"/>
      <c r="I6" s="51">
        <v>2001</v>
      </c>
      <c r="J6" s="60"/>
      <c r="K6" s="51">
        <v>2002</v>
      </c>
      <c r="L6" s="61"/>
      <c r="M6" s="51">
        <v>2003</v>
      </c>
      <c r="N6" s="61"/>
    </row>
    <row r="7" spans="1:14" ht="11.25" customHeight="1">
      <c r="A7" s="89" t="s">
        <v>181</v>
      </c>
      <c r="B7" s="89"/>
      <c r="C7" s="89"/>
      <c r="D7" s="58"/>
      <c r="E7" s="52"/>
      <c r="F7" s="62"/>
      <c r="G7" s="52"/>
      <c r="H7" s="62"/>
      <c r="I7" s="52"/>
      <c r="J7" s="62"/>
      <c r="K7" s="52"/>
      <c r="L7" s="62"/>
      <c r="M7" s="52"/>
      <c r="N7" s="62"/>
    </row>
    <row r="8" spans="1:14" ht="11.25" customHeight="1">
      <c r="A8" s="57" t="s">
        <v>129</v>
      </c>
      <c r="B8" s="59"/>
      <c r="C8" s="59"/>
      <c r="D8" s="58"/>
      <c r="E8" s="52"/>
      <c r="F8" s="62"/>
      <c r="G8" s="52"/>
      <c r="H8" s="62"/>
      <c r="I8" s="52"/>
      <c r="J8" s="62"/>
      <c r="K8" s="52"/>
      <c r="L8" s="62"/>
      <c r="M8" s="52"/>
      <c r="N8" s="62"/>
    </row>
    <row r="9" spans="1:14" ht="11.25" customHeight="1">
      <c r="A9" s="63" t="s">
        <v>132</v>
      </c>
      <c r="B9" s="85"/>
      <c r="C9" s="59"/>
      <c r="D9" s="58"/>
      <c r="E9" s="52">
        <v>1000</v>
      </c>
      <c r="F9" s="62"/>
      <c r="G9" s="52">
        <v>1000</v>
      </c>
      <c r="H9" s="62"/>
      <c r="I9" s="52">
        <v>500</v>
      </c>
      <c r="J9" s="65"/>
      <c r="K9" s="52">
        <v>500</v>
      </c>
      <c r="L9" s="62"/>
      <c r="M9" s="52">
        <v>300</v>
      </c>
      <c r="N9" s="62"/>
    </row>
    <row r="10" spans="1:14" ht="11.25" customHeight="1">
      <c r="A10" s="63" t="s">
        <v>133</v>
      </c>
      <c r="B10" s="59"/>
      <c r="C10" s="59"/>
      <c r="D10" s="58"/>
      <c r="E10" s="52">
        <v>1500</v>
      </c>
      <c r="F10" s="62"/>
      <c r="G10" s="52">
        <v>1500</v>
      </c>
      <c r="H10" s="62"/>
      <c r="I10" s="52">
        <v>1500</v>
      </c>
      <c r="J10" s="62"/>
      <c r="K10" s="52">
        <v>1500</v>
      </c>
      <c r="L10" s="62"/>
      <c r="M10" s="52">
        <v>1200</v>
      </c>
      <c r="N10" s="62"/>
    </row>
    <row r="11" spans="1:14" ht="11.25" customHeight="1">
      <c r="A11" s="63" t="s">
        <v>134</v>
      </c>
      <c r="B11" s="59"/>
      <c r="C11" s="59"/>
      <c r="D11" s="58"/>
      <c r="E11" s="52">
        <v>700</v>
      </c>
      <c r="F11" s="62"/>
      <c r="G11" s="52">
        <v>700</v>
      </c>
      <c r="H11" s="62"/>
      <c r="I11" s="52">
        <v>700</v>
      </c>
      <c r="J11" s="62"/>
      <c r="K11" s="52">
        <v>700</v>
      </c>
      <c r="L11" s="62"/>
      <c r="M11" s="52">
        <v>600</v>
      </c>
      <c r="N11" s="62"/>
    </row>
    <row r="12" spans="1:14" ht="11.25" customHeight="1">
      <c r="A12" s="63" t="s">
        <v>83</v>
      </c>
      <c r="B12" s="59"/>
      <c r="C12" s="59"/>
      <c r="D12" s="58"/>
      <c r="E12" s="52">
        <v>1235</v>
      </c>
      <c r="F12" s="65"/>
      <c r="G12" s="52">
        <v>1148</v>
      </c>
      <c r="H12" s="65"/>
      <c r="I12" s="52">
        <v>1236</v>
      </c>
      <c r="J12" s="65"/>
      <c r="K12" s="52">
        <v>117</v>
      </c>
      <c r="L12" s="65" t="s">
        <v>149</v>
      </c>
      <c r="M12" s="52">
        <v>120</v>
      </c>
      <c r="N12" s="65"/>
    </row>
    <row r="13" spans="1:14" ht="12" customHeight="1">
      <c r="A13" s="63" t="s">
        <v>135</v>
      </c>
      <c r="B13" s="85"/>
      <c r="C13" s="59"/>
      <c r="D13" s="58"/>
      <c r="E13" s="52">
        <v>950</v>
      </c>
      <c r="F13" s="62"/>
      <c r="G13" s="52">
        <v>1110</v>
      </c>
      <c r="H13" s="65"/>
      <c r="I13" s="52">
        <v>1090</v>
      </c>
      <c r="J13" s="65"/>
      <c r="K13" s="52">
        <v>1135</v>
      </c>
      <c r="L13" s="62" t="s">
        <v>151</v>
      </c>
      <c r="M13" s="52">
        <v>1704</v>
      </c>
      <c r="N13" s="66">
        <v>3</v>
      </c>
    </row>
    <row r="14" spans="1:14" ht="11.25" customHeight="1">
      <c r="A14" s="63" t="s">
        <v>84</v>
      </c>
      <c r="B14" s="59"/>
      <c r="C14" s="59"/>
      <c r="D14" s="58"/>
      <c r="E14" s="52"/>
      <c r="F14" s="62"/>
      <c r="G14" s="52"/>
      <c r="H14" s="62"/>
      <c r="I14" s="52"/>
      <c r="J14" s="62"/>
      <c r="K14" s="52"/>
      <c r="L14" s="62"/>
      <c r="M14" s="52"/>
      <c r="N14" s="62"/>
    </row>
    <row r="15" spans="1:14" ht="11.25" customHeight="1">
      <c r="A15" s="64" t="s">
        <v>174</v>
      </c>
      <c r="B15" s="59"/>
      <c r="C15" s="59"/>
      <c r="D15" s="58"/>
      <c r="E15" s="52">
        <v>143300</v>
      </c>
      <c r="F15" s="62"/>
      <c r="G15" s="52">
        <v>144700</v>
      </c>
      <c r="H15" s="62"/>
      <c r="I15" s="52">
        <v>138200</v>
      </c>
      <c r="J15" s="65" t="s">
        <v>127</v>
      </c>
      <c r="K15" s="52">
        <v>125500</v>
      </c>
      <c r="L15" s="65" t="s">
        <v>127</v>
      </c>
      <c r="M15" s="52">
        <v>125000</v>
      </c>
      <c r="N15" s="65"/>
    </row>
    <row r="16" spans="1:14" ht="12" customHeight="1">
      <c r="A16" s="78" t="s">
        <v>222</v>
      </c>
      <c r="B16" s="85"/>
      <c r="C16" s="59"/>
      <c r="D16" s="58"/>
      <c r="E16" s="52">
        <v>485000</v>
      </c>
      <c r="F16" s="62"/>
      <c r="G16" s="52">
        <v>485000</v>
      </c>
      <c r="H16" s="62"/>
      <c r="I16" s="52">
        <v>475000</v>
      </c>
      <c r="J16" s="62"/>
      <c r="K16" s="52">
        <v>483978</v>
      </c>
      <c r="L16" s="62" t="s">
        <v>151</v>
      </c>
      <c r="M16" s="52">
        <v>485000</v>
      </c>
      <c r="N16" s="62"/>
    </row>
    <row r="17" spans="1:14" ht="12" customHeight="1">
      <c r="A17" s="78" t="s">
        <v>223</v>
      </c>
      <c r="B17" s="85"/>
      <c r="C17" s="59"/>
      <c r="D17" s="58"/>
      <c r="E17" s="52">
        <v>388000</v>
      </c>
      <c r="F17" s="65"/>
      <c r="G17" s="52">
        <v>423100</v>
      </c>
      <c r="H17" s="66">
        <v>3</v>
      </c>
      <c r="I17" s="52">
        <v>425000</v>
      </c>
      <c r="J17" s="65"/>
      <c r="K17" s="52">
        <v>423000</v>
      </c>
      <c r="L17" s="65" t="s">
        <v>127</v>
      </c>
      <c r="M17" s="52">
        <v>425000</v>
      </c>
      <c r="N17" s="65"/>
    </row>
    <row r="18" spans="1:14" ht="11.25" customHeight="1">
      <c r="A18" s="63" t="s">
        <v>85</v>
      </c>
      <c r="B18" s="59"/>
      <c r="C18" s="59"/>
      <c r="D18" s="58"/>
      <c r="E18" s="52"/>
      <c r="F18" s="62"/>
      <c r="G18" s="52"/>
      <c r="H18" s="62"/>
      <c r="I18" s="52"/>
      <c r="J18" s="62"/>
      <c r="K18" s="52"/>
      <c r="L18" s="62"/>
      <c r="M18" s="52"/>
      <c r="N18" s="62"/>
    </row>
    <row r="19" spans="1:14" ht="11.25" customHeight="1">
      <c r="A19" s="64" t="s">
        <v>86</v>
      </c>
      <c r="B19" s="59"/>
      <c r="C19" s="68" t="s">
        <v>231</v>
      </c>
      <c r="D19" s="58"/>
      <c r="E19" s="52">
        <v>8431</v>
      </c>
      <c r="F19" s="62"/>
      <c r="G19" s="52">
        <v>8472</v>
      </c>
      <c r="H19" s="62"/>
      <c r="I19" s="52">
        <v>7732</v>
      </c>
      <c r="J19" s="65"/>
      <c r="K19" s="52">
        <v>8053</v>
      </c>
      <c r="L19" s="65" t="s">
        <v>127</v>
      </c>
      <c r="M19" s="52">
        <v>8000</v>
      </c>
      <c r="N19" s="65"/>
    </row>
    <row r="20" spans="1:14" ht="11.25" customHeight="1">
      <c r="A20" s="64" t="s">
        <v>56</v>
      </c>
      <c r="B20" s="59"/>
      <c r="C20" s="68"/>
      <c r="D20" s="58"/>
      <c r="E20" s="52"/>
      <c r="F20" s="62"/>
      <c r="G20" s="52"/>
      <c r="H20" s="62"/>
      <c r="I20" s="52"/>
      <c r="J20" s="62"/>
      <c r="K20" s="52"/>
      <c r="L20" s="62"/>
      <c r="M20" s="52"/>
      <c r="N20" s="62"/>
    </row>
    <row r="21" spans="1:14" ht="11.25" customHeight="1">
      <c r="A21" s="67" t="s">
        <v>87</v>
      </c>
      <c r="B21" s="59"/>
      <c r="C21" s="68" t="s">
        <v>21</v>
      </c>
      <c r="D21" s="58"/>
      <c r="E21" s="52">
        <v>10931</v>
      </c>
      <c r="F21" s="62"/>
      <c r="G21" s="52">
        <v>11635</v>
      </c>
      <c r="H21" s="62"/>
      <c r="I21" s="52">
        <v>10763</v>
      </c>
      <c r="J21" s="65"/>
      <c r="K21" s="52">
        <v>11495</v>
      </c>
      <c r="L21" s="65" t="s">
        <v>127</v>
      </c>
      <c r="M21" s="52">
        <v>11500</v>
      </c>
      <c r="N21" s="65"/>
    </row>
    <row r="22" spans="1:14" ht="11.25" customHeight="1">
      <c r="A22" s="67" t="s">
        <v>88</v>
      </c>
      <c r="B22" s="59"/>
      <c r="C22" s="59"/>
      <c r="D22" s="58"/>
      <c r="E22" s="53">
        <v>12780</v>
      </c>
      <c r="F22" s="70"/>
      <c r="G22" s="53">
        <v>13689</v>
      </c>
      <c r="H22" s="70"/>
      <c r="I22" s="53">
        <v>12770</v>
      </c>
      <c r="J22" s="71"/>
      <c r="K22" s="53">
        <v>12000</v>
      </c>
      <c r="L22" s="71" t="s">
        <v>126</v>
      </c>
      <c r="M22" s="53">
        <v>12000</v>
      </c>
      <c r="N22" s="71"/>
    </row>
    <row r="23" spans="1:14" ht="11.25" customHeight="1">
      <c r="A23" s="63" t="s">
        <v>89</v>
      </c>
      <c r="B23" s="59"/>
      <c r="C23" s="59"/>
      <c r="D23" s="58"/>
      <c r="E23" s="52"/>
      <c r="F23" s="62"/>
      <c r="G23" s="52"/>
      <c r="H23" s="62"/>
      <c r="I23" s="52"/>
      <c r="J23" s="62"/>
      <c r="K23" s="52"/>
      <c r="L23" s="62"/>
      <c r="M23" s="52"/>
      <c r="N23" s="62"/>
    </row>
    <row r="24" spans="1:14" ht="12" customHeight="1">
      <c r="A24" s="64" t="s">
        <v>136</v>
      </c>
      <c r="B24" s="59"/>
      <c r="C24" s="59"/>
      <c r="D24" s="58"/>
      <c r="E24" s="52">
        <v>82900</v>
      </c>
      <c r="F24" s="72">
        <v>3</v>
      </c>
      <c r="G24" s="52">
        <v>98000</v>
      </c>
      <c r="H24" s="62"/>
      <c r="I24" s="52">
        <v>80000</v>
      </c>
      <c r="J24" s="65"/>
      <c r="K24" s="52">
        <v>70000</v>
      </c>
      <c r="L24" s="62" t="s">
        <v>127</v>
      </c>
      <c r="M24" s="52">
        <v>80000</v>
      </c>
      <c r="N24" s="62"/>
    </row>
    <row r="25" spans="1:14" ht="12" customHeight="1">
      <c r="A25" s="64" t="s">
        <v>137</v>
      </c>
      <c r="B25" s="59"/>
      <c r="C25" s="59"/>
      <c r="D25" s="58"/>
      <c r="E25" s="54">
        <v>20300</v>
      </c>
      <c r="F25" s="73"/>
      <c r="G25" s="54">
        <v>20000</v>
      </c>
      <c r="H25" s="73"/>
      <c r="I25" s="54">
        <v>16000</v>
      </c>
      <c r="J25" s="74"/>
      <c r="K25" s="54">
        <v>20000</v>
      </c>
      <c r="L25" s="74" t="s">
        <v>126</v>
      </c>
      <c r="M25" s="54">
        <v>20000</v>
      </c>
      <c r="N25" s="74"/>
    </row>
    <row r="26" spans="1:14" ht="11.25" customHeight="1">
      <c r="A26" s="67" t="s">
        <v>138</v>
      </c>
      <c r="B26" s="59"/>
      <c r="C26" s="59"/>
      <c r="D26" s="58"/>
      <c r="E26" s="52">
        <f>SUM(E24:E25)</f>
        <v>103200</v>
      </c>
      <c r="F26" s="72">
        <v>3</v>
      </c>
      <c r="G26" s="52">
        <f>SUM(G24:G25)</f>
        <v>118000</v>
      </c>
      <c r="H26" s="62"/>
      <c r="I26" s="52">
        <f>SUM(I24:I25)</f>
        <v>96000</v>
      </c>
      <c r="J26" s="65"/>
      <c r="K26" s="52">
        <f>SUM(K24:K25)</f>
        <v>90000</v>
      </c>
      <c r="L26" s="62" t="s">
        <v>127</v>
      </c>
      <c r="M26" s="52">
        <f>SUM(M24:M25)</f>
        <v>100000</v>
      </c>
      <c r="N26" s="62"/>
    </row>
    <row r="27" spans="1:14" ht="11.25" customHeight="1">
      <c r="A27" s="63" t="s">
        <v>139</v>
      </c>
      <c r="B27" s="59"/>
      <c r="C27" s="59"/>
      <c r="D27" s="58"/>
      <c r="E27" s="52">
        <v>200</v>
      </c>
      <c r="F27" s="62"/>
      <c r="G27" s="52">
        <v>200</v>
      </c>
      <c r="H27" s="62"/>
      <c r="I27" s="52">
        <v>200</v>
      </c>
      <c r="J27" s="62"/>
      <c r="K27" s="52">
        <v>200</v>
      </c>
      <c r="L27" s="62"/>
      <c r="M27" s="52">
        <v>200</v>
      </c>
      <c r="N27" s="62"/>
    </row>
    <row r="28" spans="1:14" ht="12" customHeight="1">
      <c r="A28" s="79" t="s">
        <v>140</v>
      </c>
      <c r="B28" s="85"/>
      <c r="C28" s="59"/>
      <c r="D28" s="58"/>
      <c r="E28" s="53">
        <v>8100</v>
      </c>
      <c r="F28" s="70"/>
      <c r="G28" s="53">
        <v>8500</v>
      </c>
      <c r="H28" s="70"/>
      <c r="I28" s="53">
        <v>8000</v>
      </c>
      <c r="J28" s="70"/>
      <c r="K28" s="53">
        <v>5000</v>
      </c>
      <c r="L28" s="70"/>
      <c r="M28" s="53">
        <v>5000</v>
      </c>
      <c r="N28" s="70"/>
    </row>
    <row r="29" spans="1:14" ht="11.25" customHeight="1">
      <c r="A29" s="63" t="s">
        <v>150</v>
      </c>
      <c r="B29" s="59"/>
      <c r="C29" s="59"/>
      <c r="D29" s="58"/>
      <c r="E29" s="52"/>
      <c r="F29" s="62"/>
      <c r="G29" s="52"/>
      <c r="H29" s="62"/>
      <c r="I29" s="52"/>
      <c r="J29" s="62"/>
      <c r="K29" s="52"/>
      <c r="L29" s="62"/>
      <c r="M29" s="52"/>
      <c r="N29" s="62"/>
    </row>
    <row r="30" spans="1:14" ht="11.25" customHeight="1">
      <c r="A30" s="64" t="s">
        <v>90</v>
      </c>
      <c r="B30" s="59"/>
      <c r="C30" s="59"/>
      <c r="D30" s="58"/>
      <c r="E30" s="52"/>
      <c r="F30" s="62"/>
      <c r="G30" s="52"/>
      <c r="H30" s="62"/>
      <c r="I30" s="52"/>
      <c r="J30" s="62"/>
      <c r="K30" s="52"/>
      <c r="L30" s="62"/>
      <c r="M30" s="52"/>
      <c r="N30" s="62"/>
    </row>
    <row r="31" spans="1:14" ht="11.25" customHeight="1">
      <c r="A31" s="67" t="s">
        <v>91</v>
      </c>
      <c r="B31" s="59"/>
      <c r="C31" s="59"/>
      <c r="D31" s="58"/>
      <c r="E31" s="52">
        <v>230500</v>
      </c>
      <c r="F31" s="72">
        <v>3</v>
      </c>
      <c r="G31" s="52">
        <v>224000</v>
      </c>
      <c r="H31" s="72">
        <v>3</v>
      </c>
      <c r="I31" s="52">
        <v>225000</v>
      </c>
      <c r="J31" s="72">
        <v>3</v>
      </c>
      <c r="K31" s="52">
        <v>225000</v>
      </c>
      <c r="L31" s="65"/>
      <c r="M31" s="52">
        <v>230000</v>
      </c>
      <c r="N31" s="65"/>
    </row>
    <row r="32" spans="1:14" ht="11.25" customHeight="1">
      <c r="A32" s="67" t="s">
        <v>152</v>
      </c>
      <c r="B32" s="59"/>
      <c r="C32" s="59"/>
      <c r="D32" s="58"/>
      <c r="E32" s="54">
        <v>28000</v>
      </c>
      <c r="F32" s="73"/>
      <c r="G32" s="54">
        <v>28000</v>
      </c>
      <c r="H32" s="73"/>
      <c r="I32" s="54">
        <v>30000</v>
      </c>
      <c r="J32" s="74"/>
      <c r="K32" s="54">
        <v>35000</v>
      </c>
      <c r="L32" s="73"/>
      <c r="M32" s="54">
        <v>35000</v>
      </c>
      <c r="N32" s="73"/>
    </row>
    <row r="33" spans="1:14" ht="11.25" customHeight="1">
      <c r="A33" s="69" t="s">
        <v>115</v>
      </c>
      <c r="B33" s="59"/>
      <c r="C33" s="59"/>
      <c r="D33" s="58"/>
      <c r="E33" s="52">
        <f>ROUND(SUM(E31:E32),-3)</f>
        <v>259000</v>
      </c>
      <c r="F33" s="62"/>
      <c r="G33" s="52">
        <f>SUM(G31:G32)</f>
        <v>252000</v>
      </c>
      <c r="H33" s="62"/>
      <c r="I33" s="52">
        <f>SUM(I31:I32)</f>
        <v>255000</v>
      </c>
      <c r="J33" s="65"/>
      <c r="K33" s="52">
        <f>SUM(K31:K32)</f>
        <v>260000</v>
      </c>
      <c r="L33" s="62"/>
      <c r="M33" s="52">
        <f>SUM(M31:M32)</f>
        <v>265000</v>
      </c>
      <c r="N33" s="62"/>
    </row>
    <row r="34" spans="1:14" ht="11.25" customHeight="1">
      <c r="A34" s="64" t="s">
        <v>92</v>
      </c>
      <c r="B34" s="59"/>
      <c r="C34" s="59"/>
      <c r="D34" s="58"/>
      <c r="E34" s="52">
        <v>30000</v>
      </c>
      <c r="F34" s="62"/>
      <c r="G34" s="52">
        <v>30000</v>
      </c>
      <c r="H34" s="62"/>
      <c r="I34" s="52">
        <v>25000</v>
      </c>
      <c r="J34" s="62"/>
      <c r="K34" s="52">
        <v>25000</v>
      </c>
      <c r="L34" s="62"/>
      <c r="M34" s="52">
        <v>20000</v>
      </c>
      <c r="N34" s="62"/>
    </row>
    <row r="35" spans="1:14" ht="11.25" customHeight="1">
      <c r="A35" s="57" t="s">
        <v>128</v>
      </c>
      <c r="B35" s="59"/>
      <c r="C35" s="59"/>
      <c r="D35" s="58"/>
      <c r="E35" s="52"/>
      <c r="F35" s="62"/>
      <c r="G35" s="52"/>
      <c r="H35" s="62"/>
      <c r="I35" s="52"/>
      <c r="J35" s="62"/>
      <c r="K35" s="52"/>
      <c r="L35" s="62"/>
      <c r="M35" s="52"/>
      <c r="N35" s="62"/>
    </row>
    <row r="36" spans="1:14" ht="11.25" customHeight="1">
      <c r="A36" s="63" t="s">
        <v>141</v>
      </c>
      <c r="B36" s="59"/>
      <c r="C36" s="59"/>
      <c r="D36" s="58"/>
      <c r="E36" s="52">
        <v>30000</v>
      </c>
      <c r="F36" s="62"/>
      <c r="G36" s="52">
        <v>30000</v>
      </c>
      <c r="H36" s="62"/>
      <c r="I36" s="52">
        <v>30000</v>
      </c>
      <c r="J36" s="62"/>
      <c r="K36" s="52">
        <v>30000</v>
      </c>
      <c r="L36" s="62"/>
      <c r="M36" s="52">
        <v>30000</v>
      </c>
      <c r="N36" s="62"/>
    </row>
    <row r="37" spans="1:14" ht="12" customHeight="1">
      <c r="A37" s="79" t="s">
        <v>142</v>
      </c>
      <c r="B37" s="85"/>
      <c r="C37" s="68" t="s">
        <v>231</v>
      </c>
      <c r="D37" s="58"/>
      <c r="E37" s="52">
        <v>8000</v>
      </c>
      <c r="F37" s="62"/>
      <c r="G37" s="52">
        <v>8000</v>
      </c>
      <c r="H37" s="62"/>
      <c r="I37" s="52">
        <v>8000</v>
      </c>
      <c r="J37" s="62"/>
      <c r="K37" s="52">
        <v>8000</v>
      </c>
      <c r="L37" s="62"/>
      <c r="M37" s="52">
        <v>8000</v>
      </c>
      <c r="N37" s="62"/>
    </row>
    <row r="38" spans="1:14" ht="12" customHeight="1">
      <c r="A38" s="63" t="s">
        <v>143</v>
      </c>
      <c r="B38" s="85"/>
      <c r="C38" s="68" t="s">
        <v>21</v>
      </c>
      <c r="D38" s="58"/>
      <c r="E38" s="52">
        <v>300</v>
      </c>
      <c r="F38" s="62"/>
      <c r="G38" s="52">
        <v>300</v>
      </c>
      <c r="H38" s="62"/>
      <c r="I38" s="52">
        <v>300</v>
      </c>
      <c r="J38" s="62"/>
      <c r="K38" s="52">
        <v>300</v>
      </c>
      <c r="L38" s="62"/>
      <c r="M38" s="52">
        <v>300</v>
      </c>
      <c r="N38" s="62"/>
    </row>
    <row r="39" spans="1:14" ht="12" customHeight="1">
      <c r="A39" s="63" t="s">
        <v>144</v>
      </c>
      <c r="B39" s="85"/>
      <c r="C39" s="68" t="s">
        <v>21</v>
      </c>
      <c r="D39" s="58"/>
      <c r="E39" s="52">
        <v>1750</v>
      </c>
      <c r="F39" s="62"/>
      <c r="G39" s="52">
        <v>1750</v>
      </c>
      <c r="H39" s="62"/>
      <c r="I39" s="52">
        <v>1750</v>
      </c>
      <c r="J39" s="62"/>
      <c r="K39" s="52">
        <v>1700</v>
      </c>
      <c r="L39" s="62"/>
      <c r="M39" s="52">
        <v>1700</v>
      </c>
      <c r="N39" s="62"/>
    </row>
    <row r="40" spans="1:14" ht="11.25" customHeight="1">
      <c r="A40" s="63" t="s">
        <v>176</v>
      </c>
      <c r="B40" s="59"/>
      <c r="C40" s="68" t="s">
        <v>21</v>
      </c>
      <c r="D40" s="58"/>
      <c r="E40" s="52">
        <v>850</v>
      </c>
      <c r="F40" s="65" t="s">
        <v>126</v>
      </c>
      <c r="G40" s="52">
        <v>863</v>
      </c>
      <c r="H40" s="62"/>
      <c r="I40" s="52">
        <v>860</v>
      </c>
      <c r="J40" s="65" t="s">
        <v>126</v>
      </c>
      <c r="K40" s="52">
        <v>842</v>
      </c>
      <c r="L40" s="65" t="s">
        <v>127</v>
      </c>
      <c r="M40" s="52">
        <v>850</v>
      </c>
      <c r="N40" s="65"/>
    </row>
    <row r="41" spans="1:14" ht="11.25" customHeight="1">
      <c r="A41" s="80" t="s">
        <v>145</v>
      </c>
      <c r="B41" s="59"/>
      <c r="C41" s="68" t="s">
        <v>21</v>
      </c>
      <c r="D41" s="58"/>
      <c r="E41" s="52">
        <v>250</v>
      </c>
      <c r="F41" s="62"/>
      <c r="G41" s="52">
        <v>250</v>
      </c>
      <c r="H41" s="62"/>
      <c r="I41" s="52">
        <v>250</v>
      </c>
      <c r="J41" s="62"/>
      <c r="K41" s="52">
        <v>250</v>
      </c>
      <c r="L41" s="62"/>
      <c r="M41" s="52">
        <v>250</v>
      </c>
      <c r="N41" s="62"/>
    </row>
    <row r="42" spans="1:14" ht="11.25" customHeight="1">
      <c r="A42" s="80" t="s">
        <v>146</v>
      </c>
      <c r="B42" s="85"/>
      <c r="C42" s="59"/>
      <c r="D42" s="58"/>
      <c r="E42" s="52"/>
      <c r="F42" s="62"/>
      <c r="G42" s="52"/>
      <c r="H42" s="62"/>
      <c r="I42" s="52"/>
      <c r="J42" s="62"/>
      <c r="K42" s="52"/>
      <c r="L42" s="62"/>
      <c r="M42" s="52"/>
      <c r="N42" s="62"/>
    </row>
    <row r="43" spans="1:14" ht="11.25" customHeight="1">
      <c r="A43" s="64" t="s">
        <v>177</v>
      </c>
      <c r="B43" s="59"/>
      <c r="C43" s="59"/>
      <c r="D43" s="58"/>
      <c r="E43" s="52"/>
      <c r="F43" s="62"/>
      <c r="G43" s="52"/>
      <c r="H43" s="62"/>
      <c r="I43" s="52"/>
      <c r="J43" s="62"/>
      <c r="K43" s="52"/>
      <c r="L43" s="62"/>
      <c r="M43" s="52"/>
      <c r="N43" s="62"/>
    </row>
    <row r="44" spans="1:14" ht="11.25" customHeight="1">
      <c r="A44" s="67" t="s">
        <v>93</v>
      </c>
      <c r="B44" s="59"/>
      <c r="C44" s="59"/>
      <c r="D44" s="58"/>
      <c r="E44" s="52">
        <v>1200</v>
      </c>
      <c r="F44" s="62"/>
      <c r="G44" s="52">
        <v>1200</v>
      </c>
      <c r="H44" s="62"/>
      <c r="I44" s="52">
        <v>1200</v>
      </c>
      <c r="J44" s="62"/>
      <c r="K44" s="52">
        <v>1200</v>
      </c>
      <c r="L44" s="62"/>
      <c r="M44" s="52">
        <v>1200</v>
      </c>
      <c r="N44" s="62"/>
    </row>
    <row r="45" spans="1:14" ht="11.25" customHeight="1">
      <c r="A45" s="67" t="s">
        <v>25</v>
      </c>
      <c r="B45" s="59"/>
      <c r="C45" s="68" t="s">
        <v>231</v>
      </c>
      <c r="D45" s="58"/>
      <c r="E45" s="52">
        <v>3500</v>
      </c>
      <c r="F45" s="62"/>
      <c r="G45" s="52">
        <v>3500</v>
      </c>
      <c r="H45" s="62"/>
      <c r="I45" s="52">
        <v>3500</v>
      </c>
      <c r="J45" s="62"/>
      <c r="K45" s="52">
        <v>3500</v>
      </c>
      <c r="L45" s="62"/>
      <c r="M45" s="52">
        <v>3500</v>
      </c>
      <c r="N45" s="62"/>
    </row>
    <row r="46" spans="1:14" ht="11.25" customHeight="1">
      <c r="A46" s="67" t="s">
        <v>36</v>
      </c>
      <c r="B46" s="59"/>
      <c r="C46" s="68" t="s">
        <v>21</v>
      </c>
      <c r="D46" s="58"/>
      <c r="E46" s="52">
        <v>30000</v>
      </c>
      <c r="F46" s="62"/>
      <c r="G46" s="52">
        <v>30000</v>
      </c>
      <c r="H46" s="62"/>
      <c r="I46" s="52">
        <v>30000</v>
      </c>
      <c r="J46" s="62"/>
      <c r="K46" s="52">
        <v>30000</v>
      </c>
      <c r="L46" s="62"/>
      <c r="M46" s="52">
        <v>30000</v>
      </c>
      <c r="N46" s="62"/>
    </row>
    <row r="47" spans="1:14" ht="11.25" customHeight="1">
      <c r="A47" s="64" t="s">
        <v>94</v>
      </c>
      <c r="B47" s="59"/>
      <c r="C47" s="59"/>
      <c r="D47" s="58"/>
      <c r="E47" s="52"/>
      <c r="F47" s="62"/>
      <c r="G47" s="52"/>
      <c r="H47" s="62"/>
      <c r="I47" s="52"/>
      <c r="J47" s="62"/>
      <c r="K47" s="52"/>
      <c r="L47" s="62"/>
      <c r="M47" s="52"/>
      <c r="N47" s="62"/>
    </row>
    <row r="48" spans="1:14" ht="11.25" customHeight="1">
      <c r="A48" s="67" t="s">
        <v>95</v>
      </c>
      <c r="B48" s="59"/>
      <c r="C48" s="59"/>
      <c r="D48" s="58"/>
      <c r="E48" s="52">
        <v>300</v>
      </c>
      <c r="F48" s="62"/>
      <c r="G48" s="52">
        <v>300</v>
      </c>
      <c r="H48" s="62"/>
      <c r="I48" s="52">
        <v>300</v>
      </c>
      <c r="J48" s="62"/>
      <c r="K48" s="52">
        <v>300</v>
      </c>
      <c r="L48" s="62"/>
      <c r="M48" s="52">
        <v>300</v>
      </c>
      <c r="N48" s="62"/>
    </row>
    <row r="49" spans="1:14" ht="11.25" customHeight="1">
      <c r="A49" s="67" t="s">
        <v>96</v>
      </c>
      <c r="B49" s="59"/>
      <c r="C49" s="68" t="s">
        <v>97</v>
      </c>
      <c r="D49" s="58"/>
      <c r="E49" s="52">
        <v>100</v>
      </c>
      <c r="F49" s="62"/>
      <c r="G49" s="52">
        <v>100</v>
      </c>
      <c r="H49" s="62"/>
      <c r="I49" s="52">
        <v>100</v>
      </c>
      <c r="J49" s="62"/>
      <c r="K49" s="52">
        <v>100</v>
      </c>
      <c r="L49" s="62"/>
      <c r="M49" s="52">
        <v>100</v>
      </c>
      <c r="N49" s="62"/>
    </row>
    <row r="50" spans="1:14" ht="11.25" customHeight="1">
      <c r="A50" s="64" t="s">
        <v>227</v>
      </c>
      <c r="B50" s="59"/>
      <c r="C50" s="59"/>
      <c r="D50" s="58"/>
      <c r="E50" s="52"/>
      <c r="F50" s="62"/>
      <c r="G50" s="52"/>
      <c r="H50" s="62"/>
      <c r="I50" s="52"/>
      <c r="J50" s="62"/>
      <c r="K50" s="52"/>
      <c r="L50" s="62"/>
      <c r="M50" s="52"/>
      <c r="N50" s="62"/>
    </row>
    <row r="51" spans="1:14" ht="11.25" customHeight="1">
      <c r="A51" s="67" t="s">
        <v>98</v>
      </c>
      <c r="B51" s="59"/>
      <c r="C51" s="68" t="s">
        <v>99</v>
      </c>
      <c r="D51" s="58"/>
      <c r="E51" s="52">
        <v>1200</v>
      </c>
      <c r="F51" s="62"/>
      <c r="G51" s="52">
        <v>1200</v>
      </c>
      <c r="H51" s="62"/>
      <c r="I51" s="52">
        <v>1200</v>
      </c>
      <c r="J51" s="62"/>
      <c r="K51" s="52">
        <v>1200</v>
      </c>
      <c r="L51" s="62"/>
      <c r="M51" s="52">
        <v>1200</v>
      </c>
      <c r="N51" s="62"/>
    </row>
    <row r="52" spans="1:14" ht="11.25" customHeight="1">
      <c r="A52" s="67" t="s">
        <v>100</v>
      </c>
      <c r="B52" s="59"/>
      <c r="C52" s="68" t="s">
        <v>21</v>
      </c>
      <c r="D52" s="58"/>
      <c r="E52" s="52">
        <v>100000</v>
      </c>
      <c r="F52" s="62"/>
      <c r="G52" s="52">
        <v>100000</v>
      </c>
      <c r="H52" s="62"/>
      <c r="I52" s="52">
        <v>100000</v>
      </c>
      <c r="J52" s="62"/>
      <c r="K52" s="52">
        <v>100000</v>
      </c>
      <c r="L52" s="62"/>
      <c r="M52" s="52">
        <v>100000</v>
      </c>
      <c r="N52" s="62"/>
    </row>
    <row r="53" spans="1:14" ht="11.25" customHeight="1">
      <c r="A53" s="67" t="s">
        <v>101</v>
      </c>
      <c r="B53" s="59"/>
      <c r="C53" s="68" t="s">
        <v>21</v>
      </c>
      <c r="D53" s="58"/>
      <c r="E53" s="52">
        <v>15000</v>
      </c>
      <c r="F53" s="62"/>
      <c r="G53" s="52">
        <v>15000</v>
      </c>
      <c r="H53" s="62"/>
      <c r="I53" s="52">
        <v>15000</v>
      </c>
      <c r="J53" s="62"/>
      <c r="K53" s="52">
        <v>15000</v>
      </c>
      <c r="L53" s="62"/>
      <c r="M53" s="52">
        <v>15000</v>
      </c>
      <c r="N53" s="62"/>
    </row>
    <row r="54" spans="1:14" ht="11.25" customHeight="1">
      <c r="A54" s="67" t="s">
        <v>96</v>
      </c>
      <c r="B54" s="59"/>
      <c r="C54" s="68" t="s">
        <v>21</v>
      </c>
      <c r="D54" s="58"/>
      <c r="E54" s="52">
        <v>800000</v>
      </c>
      <c r="F54" s="62"/>
      <c r="G54" s="52">
        <v>800000</v>
      </c>
      <c r="H54" s="62"/>
      <c r="I54" s="52">
        <v>800000</v>
      </c>
      <c r="J54" s="62"/>
      <c r="K54" s="52">
        <v>800000</v>
      </c>
      <c r="L54" s="62"/>
      <c r="M54" s="52">
        <v>800000</v>
      </c>
      <c r="N54" s="62"/>
    </row>
    <row r="55" spans="1:14" ht="11.25" customHeight="1">
      <c r="A55" s="67" t="s">
        <v>102</v>
      </c>
      <c r="B55" s="59"/>
      <c r="C55" s="68" t="s">
        <v>231</v>
      </c>
      <c r="D55" s="58"/>
      <c r="E55" s="52">
        <v>4000</v>
      </c>
      <c r="F55" s="62"/>
      <c r="G55" s="52">
        <v>4000</v>
      </c>
      <c r="H55" s="62"/>
      <c r="I55" s="52">
        <v>4000</v>
      </c>
      <c r="J55" s="62"/>
      <c r="K55" s="52">
        <v>4000</v>
      </c>
      <c r="L55" s="62"/>
      <c r="M55" s="52">
        <v>4000</v>
      </c>
      <c r="N55" s="62"/>
    </row>
    <row r="56" spans="1:14" ht="11.25" customHeight="1">
      <c r="A56" s="67" t="s">
        <v>103</v>
      </c>
      <c r="B56" s="59"/>
      <c r="C56" s="59"/>
      <c r="D56" s="58"/>
      <c r="E56" s="52">
        <v>500000</v>
      </c>
      <c r="F56" s="62"/>
      <c r="G56" s="52">
        <v>500000</v>
      </c>
      <c r="H56" s="62"/>
      <c r="I56" s="52">
        <v>500000</v>
      </c>
      <c r="J56" s="62"/>
      <c r="K56" s="52">
        <v>500000</v>
      </c>
      <c r="L56" s="62"/>
      <c r="M56" s="52">
        <v>500000</v>
      </c>
      <c r="N56" s="62"/>
    </row>
    <row r="57" spans="1:14" ht="11.25" customHeight="1">
      <c r="A57" s="64" t="s">
        <v>104</v>
      </c>
      <c r="B57" s="59"/>
      <c r="C57" s="59"/>
      <c r="D57" s="58"/>
      <c r="E57" s="52"/>
      <c r="F57" s="62"/>
      <c r="G57" s="52"/>
      <c r="H57" s="62"/>
      <c r="I57" s="52"/>
      <c r="J57" s="62"/>
      <c r="K57" s="52"/>
      <c r="L57" s="62"/>
      <c r="M57" s="52"/>
      <c r="N57" s="62"/>
    </row>
    <row r="58" spans="1:14" ht="11.25" customHeight="1">
      <c r="A58" s="67" t="s">
        <v>105</v>
      </c>
      <c r="B58" s="59"/>
      <c r="C58" s="68" t="s">
        <v>231</v>
      </c>
      <c r="D58" s="58"/>
      <c r="E58" s="52">
        <v>2400</v>
      </c>
      <c r="F58" s="62"/>
      <c r="G58" s="52">
        <v>2400</v>
      </c>
      <c r="H58" s="62"/>
      <c r="I58" s="52">
        <v>2400</v>
      </c>
      <c r="J58" s="62"/>
      <c r="K58" s="52">
        <v>2400</v>
      </c>
      <c r="L58" s="62"/>
      <c r="M58" s="52">
        <v>2400</v>
      </c>
      <c r="N58" s="62"/>
    </row>
    <row r="59" spans="1:14" ht="11.25" customHeight="1">
      <c r="A59" s="67" t="s">
        <v>106</v>
      </c>
      <c r="B59" s="59"/>
      <c r="C59" s="59"/>
      <c r="D59" s="58"/>
      <c r="E59" s="52">
        <v>14000</v>
      </c>
      <c r="F59" s="62"/>
      <c r="G59" s="52">
        <v>14000</v>
      </c>
      <c r="H59" s="62"/>
      <c r="I59" s="52">
        <v>14000</v>
      </c>
      <c r="J59" s="62"/>
      <c r="K59" s="52">
        <v>14000</v>
      </c>
      <c r="L59" s="62"/>
      <c r="M59" s="52">
        <v>14000</v>
      </c>
      <c r="N59" s="62"/>
    </row>
    <row r="60" spans="1:14" ht="11.25" customHeight="1">
      <c r="A60" s="64" t="s">
        <v>107</v>
      </c>
      <c r="B60" s="59"/>
      <c r="C60" s="59"/>
      <c r="D60" s="58"/>
      <c r="E60" s="52"/>
      <c r="F60" s="62"/>
      <c r="G60" s="52"/>
      <c r="H60" s="62"/>
      <c r="I60" s="52"/>
      <c r="J60" s="62"/>
      <c r="K60" s="52"/>
      <c r="L60" s="62"/>
      <c r="M60" s="52"/>
      <c r="N60" s="62"/>
    </row>
    <row r="61" spans="1:14" ht="11.25" customHeight="1">
      <c r="A61" s="67" t="s">
        <v>153</v>
      </c>
      <c r="B61" s="59"/>
      <c r="C61" s="59"/>
      <c r="D61" s="58"/>
      <c r="E61" s="52"/>
      <c r="F61" s="62"/>
      <c r="G61" s="52"/>
      <c r="H61" s="62"/>
      <c r="I61" s="52"/>
      <c r="J61" s="62"/>
      <c r="K61" s="52"/>
      <c r="L61" s="62"/>
      <c r="M61" s="52"/>
      <c r="N61" s="62"/>
    </row>
    <row r="62" spans="1:14" ht="11.25" customHeight="1">
      <c r="A62" s="69" t="s">
        <v>154</v>
      </c>
      <c r="B62" s="59"/>
      <c r="C62" s="68" t="s">
        <v>231</v>
      </c>
      <c r="D62" s="58"/>
      <c r="E62" s="52">
        <v>8500</v>
      </c>
      <c r="F62" s="62"/>
      <c r="G62" s="52">
        <v>8500</v>
      </c>
      <c r="H62" s="62"/>
      <c r="I62" s="52">
        <v>8500</v>
      </c>
      <c r="J62" s="62"/>
      <c r="K62" s="52">
        <v>8500</v>
      </c>
      <c r="L62" s="62"/>
      <c r="M62" s="52">
        <v>8500</v>
      </c>
      <c r="N62" s="62"/>
    </row>
    <row r="63" spans="1:14" ht="11.25" customHeight="1">
      <c r="A63" s="69" t="s">
        <v>155</v>
      </c>
      <c r="B63" s="59"/>
      <c r="C63" s="59"/>
      <c r="D63" s="58"/>
      <c r="E63" s="52">
        <v>500000</v>
      </c>
      <c r="F63" s="62"/>
      <c r="G63" s="52">
        <v>500000</v>
      </c>
      <c r="H63" s="62"/>
      <c r="I63" s="52">
        <v>500000</v>
      </c>
      <c r="J63" s="62"/>
      <c r="K63" s="52">
        <v>500000</v>
      </c>
      <c r="L63" s="62"/>
      <c r="M63" s="52">
        <v>500000</v>
      </c>
      <c r="N63" s="62"/>
    </row>
    <row r="64" spans="1:14" ht="11.25" customHeight="1">
      <c r="A64" s="69" t="s">
        <v>156</v>
      </c>
      <c r="B64" s="59"/>
      <c r="C64" s="68" t="s">
        <v>231</v>
      </c>
      <c r="D64" s="58"/>
      <c r="E64" s="52">
        <v>2000</v>
      </c>
      <c r="F64" s="62"/>
      <c r="G64" s="52">
        <v>2000</v>
      </c>
      <c r="H64" s="62"/>
      <c r="I64" s="52">
        <v>2000</v>
      </c>
      <c r="J64" s="62"/>
      <c r="K64" s="52">
        <v>2000</v>
      </c>
      <c r="L64" s="62"/>
      <c r="M64" s="52">
        <v>2000</v>
      </c>
      <c r="N64" s="62"/>
    </row>
    <row r="65" spans="1:14" ht="11.25" customHeight="1">
      <c r="A65" s="69" t="s">
        <v>157</v>
      </c>
      <c r="B65" s="59"/>
      <c r="C65" s="68" t="s">
        <v>21</v>
      </c>
      <c r="D65" s="76"/>
      <c r="E65" s="54">
        <v>1800</v>
      </c>
      <c r="F65" s="73"/>
      <c r="G65" s="54">
        <v>1800</v>
      </c>
      <c r="H65" s="73"/>
      <c r="I65" s="54">
        <v>1800</v>
      </c>
      <c r="J65" s="73"/>
      <c r="K65" s="54">
        <v>1800</v>
      </c>
      <c r="L65" s="73"/>
      <c r="M65" s="54">
        <v>1800</v>
      </c>
      <c r="N65" s="73"/>
    </row>
    <row r="66" spans="1:14" ht="11.25" customHeight="1">
      <c r="A66" s="95" t="s">
        <v>108</v>
      </c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</row>
    <row r="67" spans="1:14" ht="11.25" customHeight="1">
      <c r="A67" s="91" t="s">
        <v>109</v>
      </c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</row>
    <row r="68" spans="1:14" ht="11.25" customHeight="1">
      <c r="A68" s="91" t="s">
        <v>230</v>
      </c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</row>
    <row r="69" spans="1:14" ht="11.25" customHeight="1">
      <c r="A69" s="92"/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</row>
    <row r="70" spans="1:14" ht="11.25" customHeight="1">
      <c r="A70" s="91" t="s">
        <v>175</v>
      </c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</row>
    <row r="71" spans="1:14" ht="11.25" customHeight="1">
      <c r="A71" s="88"/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</row>
    <row r="72" spans="1:14" ht="11.25" customHeight="1">
      <c r="A72" s="89" t="s">
        <v>110</v>
      </c>
      <c r="B72" s="89"/>
      <c r="C72" s="89"/>
      <c r="D72" s="59"/>
      <c r="E72" s="51">
        <v>1999</v>
      </c>
      <c r="F72" s="60"/>
      <c r="G72" s="51">
        <v>2000</v>
      </c>
      <c r="H72" s="60"/>
      <c r="I72" s="51">
        <v>2001</v>
      </c>
      <c r="J72" s="60"/>
      <c r="K72" s="51">
        <v>2002</v>
      </c>
      <c r="L72" s="61"/>
      <c r="M72" s="51">
        <v>2003</v>
      </c>
      <c r="N72" s="61"/>
    </row>
    <row r="73" spans="1:14" ht="11.25" customHeight="1">
      <c r="A73" s="89" t="s">
        <v>182</v>
      </c>
      <c r="B73" s="89"/>
      <c r="C73" s="89"/>
      <c r="D73" s="58"/>
      <c r="E73" s="52"/>
      <c r="F73" s="62"/>
      <c r="G73" s="52"/>
      <c r="H73" s="62"/>
      <c r="I73" s="52"/>
      <c r="J73" s="62"/>
      <c r="K73" s="52"/>
      <c r="L73" s="62"/>
      <c r="M73" s="52"/>
      <c r="N73" s="62"/>
    </row>
    <row r="74" spans="1:14" ht="11.25" customHeight="1">
      <c r="A74" s="57" t="s">
        <v>130</v>
      </c>
      <c r="B74" s="59"/>
      <c r="C74" s="59"/>
      <c r="D74" s="58"/>
      <c r="E74" s="52"/>
      <c r="F74" s="62"/>
      <c r="G74" s="52"/>
      <c r="H74" s="62"/>
      <c r="I74" s="52"/>
      <c r="J74" s="62"/>
      <c r="K74" s="52"/>
      <c r="L74" s="62"/>
      <c r="M74" s="52"/>
      <c r="N74" s="62"/>
    </row>
    <row r="75" spans="1:14" ht="12" customHeight="1">
      <c r="A75" s="79" t="s">
        <v>224</v>
      </c>
      <c r="B75" s="85"/>
      <c r="C75" s="68"/>
      <c r="D75" s="58"/>
      <c r="E75" s="52"/>
      <c r="F75" s="62"/>
      <c r="G75" s="52"/>
      <c r="H75" s="62"/>
      <c r="I75" s="52"/>
      <c r="J75" s="62"/>
      <c r="K75" s="52"/>
      <c r="L75" s="62"/>
      <c r="M75" s="52"/>
      <c r="N75" s="62"/>
    </row>
    <row r="76" spans="1:14" ht="11.25" customHeight="1">
      <c r="A76" s="64" t="s">
        <v>225</v>
      </c>
      <c r="B76" s="85"/>
      <c r="C76" s="68"/>
      <c r="D76" s="58"/>
      <c r="E76" s="52"/>
      <c r="F76" s="62"/>
      <c r="G76" s="52"/>
      <c r="H76" s="62"/>
      <c r="I76" s="52"/>
      <c r="J76" s="62"/>
      <c r="K76" s="52"/>
      <c r="L76" s="62"/>
      <c r="M76" s="52"/>
      <c r="N76" s="62"/>
    </row>
    <row r="77" spans="1:14" ht="11.25" customHeight="1">
      <c r="A77" s="67" t="s">
        <v>226</v>
      </c>
      <c r="B77" s="59"/>
      <c r="C77" s="68"/>
      <c r="D77" s="58"/>
      <c r="E77" s="52"/>
      <c r="F77" s="62"/>
      <c r="G77" s="52"/>
      <c r="H77" s="62"/>
      <c r="I77" s="52"/>
      <c r="J77" s="62"/>
      <c r="K77" s="52"/>
      <c r="L77" s="62"/>
      <c r="M77" s="52"/>
      <c r="N77" s="62"/>
    </row>
    <row r="78" spans="1:14" ht="11.25" customHeight="1">
      <c r="A78" s="69" t="s">
        <v>158</v>
      </c>
      <c r="B78" s="59"/>
      <c r="C78" s="68" t="s">
        <v>231</v>
      </c>
      <c r="D78" s="58"/>
      <c r="E78" s="52">
        <v>2800</v>
      </c>
      <c r="F78" s="62"/>
      <c r="G78" s="52">
        <v>2800</v>
      </c>
      <c r="H78" s="62"/>
      <c r="I78" s="52">
        <v>2800</v>
      </c>
      <c r="J78" s="62"/>
      <c r="K78" s="52">
        <v>2800</v>
      </c>
      <c r="L78" s="62"/>
      <c r="M78" s="52">
        <v>2800</v>
      </c>
      <c r="N78" s="62"/>
    </row>
    <row r="79" spans="1:14" ht="11.25" customHeight="1">
      <c r="A79" s="67" t="s">
        <v>111</v>
      </c>
      <c r="B79" s="59"/>
      <c r="C79" s="68" t="s">
        <v>21</v>
      </c>
      <c r="D79" s="58"/>
      <c r="E79" s="53">
        <v>5000</v>
      </c>
      <c r="F79" s="70"/>
      <c r="G79" s="53">
        <v>5000</v>
      </c>
      <c r="H79" s="70"/>
      <c r="I79" s="53">
        <v>5000</v>
      </c>
      <c r="J79" s="70"/>
      <c r="K79" s="53">
        <v>5000</v>
      </c>
      <c r="L79" s="70"/>
      <c r="M79" s="53">
        <v>5000</v>
      </c>
      <c r="N79" s="70"/>
    </row>
    <row r="80" spans="1:14" ht="11.25" customHeight="1">
      <c r="A80" s="64" t="s">
        <v>159</v>
      </c>
      <c r="B80" s="59"/>
      <c r="C80" s="59"/>
      <c r="D80" s="58"/>
      <c r="E80" s="52"/>
      <c r="F80" s="62"/>
      <c r="G80" s="52"/>
      <c r="H80" s="62"/>
      <c r="I80" s="52"/>
      <c r="J80" s="62"/>
      <c r="K80" s="52"/>
      <c r="L80" s="62"/>
      <c r="M80" s="52"/>
      <c r="N80" s="62"/>
    </row>
    <row r="81" spans="1:14" ht="11.25" customHeight="1">
      <c r="A81" s="67" t="s">
        <v>112</v>
      </c>
      <c r="B81" s="59"/>
      <c r="C81" s="59"/>
      <c r="D81" s="58"/>
      <c r="E81" s="52"/>
      <c r="F81" s="62"/>
      <c r="G81" s="52"/>
      <c r="H81" s="62"/>
      <c r="I81" s="52"/>
      <c r="J81" s="62"/>
      <c r="K81" s="52"/>
      <c r="L81" s="62"/>
      <c r="M81" s="52"/>
      <c r="N81" s="62"/>
    </row>
    <row r="82" spans="1:14" ht="11.25" customHeight="1">
      <c r="A82" s="69" t="s">
        <v>113</v>
      </c>
      <c r="B82" s="59"/>
      <c r="C82" s="59"/>
      <c r="D82" s="58"/>
      <c r="E82" s="52">
        <v>228000</v>
      </c>
      <c r="F82" s="62"/>
      <c r="G82" s="52">
        <v>230000</v>
      </c>
      <c r="H82" s="72">
        <v>3</v>
      </c>
      <c r="I82" s="52">
        <v>230000</v>
      </c>
      <c r="J82" s="62"/>
      <c r="K82" s="52">
        <v>225000</v>
      </c>
      <c r="L82" s="62"/>
      <c r="M82" s="52">
        <v>225000</v>
      </c>
      <c r="N82" s="62"/>
    </row>
    <row r="83" spans="1:14" ht="11.25" customHeight="1">
      <c r="A83" s="69" t="s">
        <v>114</v>
      </c>
      <c r="B83" s="59"/>
      <c r="C83" s="59"/>
      <c r="D83" s="58"/>
      <c r="E83" s="54">
        <v>180000</v>
      </c>
      <c r="F83" s="73"/>
      <c r="G83" s="54">
        <v>180000</v>
      </c>
      <c r="H83" s="77">
        <v>3</v>
      </c>
      <c r="I83" s="54">
        <v>180000</v>
      </c>
      <c r="J83" s="73"/>
      <c r="K83" s="54">
        <v>175000</v>
      </c>
      <c r="L83" s="73"/>
      <c r="M83" s="54">
        <v>175000</v>
      </c>
      <c r="N83" s="73"/>
    </row>
    <row r="84" spans="1:14" ht="11.25" customHeight="1">
      <c r="A84" s="75" t="s">
        <v>115</v>
      </c>
      <c r="B84" s="59"/>
      <c r="C84" s="59"/>
      <c r="D84" s="58"/>
      <c r="E84" s="52">
        <f>SUM(E82:E83)</f>
        <v>408000</v>
      </c>
      <c r="F84" s="62"/>
      <c r="G84" s="52">
        <f>SUM(G82:G83)</f>
        <v>410000</v>
      </c>
      <c r="H84" s="72">
        <v>3</v>
      </c>
      <c r="I84" s="52">
        <f>SUM(I82:I83)</f>
        <v>410000</v>
      </c>
      <c r="J84" s="62"/>
      <c r="K84" s="52">
        <f>SUM(K82:K83)</f>
        <v>400000</v>
      </c>
      <c r="L84" s="62"/>
      <c r="M84" s="52">
        <f>SUM(M82:M83)</f>
        <v>400000</v>
      </c>
      <c r="N84" s="62"/>
    </row>
    <row r="85" spans="1:14" ht="11.25" customHeight="1">
      <c r="A85" s="67" t="s">
        <v>116</v>
      </c>
      <c r="B85" s="59"/>
      <c r="C85" s="59"/>
      <c r="D85" s="58"/>
      <c r="E85" s="52">
        <v>2000</v>
      </c>
      <c r="F85" s="62"/>
      <c r="G85" s="52">
        <v>2000</v>
      </c>
      <c r="H85" s="62"/>
      <c r="I85" s="52">
        <v>2000</v>
      </c>
      <c r="J85" s="62"/>
      <c r="K85" s="52">
        <v>2000</v>
      </c>
      <c r="L85" s="62"/>
      <c r="M85" s="52">
        <v>2000</v>
      </c>
      <c r="N85" s="62"/>
    </row>
    <row r="86" spans="1:14" ht="11.25" customHeight="1">
      <c r="A86" s="57" t="s">
        <v>131</v>
      </c>
      <c r="B86" s="59"/>
      <c r="C86" s="59"/>
      <c r="D86" s="58"/>
      <c r="E86" s="52"/>
      <c r="F86" s="62"/>
      <c r="G86" s="52"/>
      <c r="H86" s="62"/>
      <c r="I86" s="52"/>
      <c r="J86" s="62"/>
      <c r="K86" s="52"/>
      <c r="L86" s="62"/>
      <c r="M86" s="52"/>
      <c r="N86" s="62"/>
    </row>
    <row r="87" spans="1:14" ht="11.25" customHeight="1">
      <c r="A87" s="63" t="s">
        <v>160</v>
      </c>
      <c r="B87" s="59"/>
      <c r="C87" s="68" t="s">
        <v>231</v>
      </c>
      <c r="D87" s="58"/>
      <c r="E87" s="52">
        <v>1000</v>
      </c>
      <c r="F87" s="62"/>
      <c r="G87" s="52">
        <v>1000</v>
      </c>
      <c r="H87" s="62"/>
      <c r="I87" s="52">
        <v>1000</v>
      </c>
      <c r="J87" s="62"/>
      <c r="K87" s="52">
        <v>1000</v>
      </c>
      <c r="L87" s="62"/>
      <c r="M87" s="52">
        <v>1000</v>
      </c>
      <c r="N87" s="62"/>
    </row>
    <row r="88" spans="1:14" ht="12" customHeight="1">
      <c r="A88" s="63" t="s">
        <v>161</v>
      </c>
      <c r="B88" s="85"/>
      <c r="C88" s="68" t="s">
        <v>99</v>
      </c>
      <c r="D88" s="58"/>
      <c r="E88" s="52">
        <v>3400</v>
      </c>
      <c r="F88" s="62"/>
      <c r="G88" s="52">
        <v>3400</v>
      </c>
      <c r="H88" s="62"/>
      <c r="I88" s="52">
        <v>3222</v>
      </c>
      <c r="J88" s="72">
        <v>3</v>
      </c>
      <c r="K88" s="52">
        <v>3200</v>
      </c>
      <c r="L88" s="62"/>
      <c r="M88" s="52">
        <v>3200</v>
      </c>
      <c r="N88" s="62"/>
    </row>
    <row r="89" spans="1:14" ht="11.25" customHeight="1">
      <c r="A89" s="63" t="s">
        <v>162</v>
      </c>
      <c r="B89" s="59"/>
      <c r="C89" s="59"/>
      <c r="D89" s="58"/>
      <c r="E89" s="53">
        <v>375000</v>
      </c>
      <c r="F89" s="70"/>
      <c r="G89" s="53">
        <v>375000</v>
      </c>
      <c r="H89" s="70"/>
      <c r="I89" s="53">
        <v>375000</v>
      </c>
      <c r="J89" s="70"/>
      <c r="K89" s="53">
        <v>375000</v>
      </c>
      <c r="L89" s="70"/>
      <c r="M89" s="53">
        <v>375000</v>
      </c>
      <c r="N89" s="70"/>
    </row>
    <row r="90" spans="1:14" ht="11.25" customHeight="1">
      <c r="A90" s="63" t="s">
        <v>117</v>
      </c>
      <c r="B90" s="59"/>
      <c r="C90" s="59"/>
      <c r="D90" s="58"/>
      <c r="E90" s="52"/>
      <c r="F90" s="62"/>
      <c r="G90" s="52"/>
      <c r="H90" s="62"/>
      <c r="I90" s="52"/>
      <c r="J90" s="62"/>
      <c r="K90" s="52"/>
      <c r="L90" s="62"/>
      <c r="M90" s="52"/>
      <c r="N90" s="62"/>
    </row>
    <row r="91" spans="1:14" ht="11.25" customHeight="1">
      <c r="A91" s="64" t="s">
        <v>118</v>
      </c>
      <c r="B91" s="59"/>
      <c r="C91" s="68" t="s">
        <v>119</v>
      </c>
      <c r="D91" s="58"/>
      <c r="E91" s="52">
        <v>6113</v>
      </c>
      <c r="F91" s="62"/>
      <c r="G91" s="52">
        <v>8758</v>
      </c>
      <c r="H91" s="62"/>
      <c r="I91" s="52">
        <v>9000</v>
      </c>
      <c r="J91" s="65" t="s">
        <v>126</v>
      </c>
      <c r="K91" s="52">
        <v>9000</v>
      </c>
      <c r="L91" s="65" t="s">
        <v>126</v>
      </c>
      <c r="M91" s="52">
        <v>9000</v>
      </c>
      <c r="N91" s="65" t="s">
        <v>126</v>
      </c>
    </row>
    <row r="92" spans="1:14" ht="11.25" customHeight="1">
      <c r="A92" s="64" t="s">
        <v>178</v>
      </c>
      <c r="B92" s="59"/>
      <c r="C92" s="68" t="s">
        <v>21</v>
      </c>
      <c r="D92" s="58"/>
      <c r="E92" s="52">
        <v>13656</v>
      </c>
      <c r="F92" s="62"/>
      <c r="G92" s="52">
        <v>17213</v>
      </c>
      <c r="H92" s="62"/>
      <c r="I92" s="52">
        <v>16000</v>
      </c>
      <c r="J92" s="65" t="s">
        <v>126</v>
      </c>
      <c r="K92" s="52">
        <v>16000</v>
      </c>
      <c r="L92" s="65" t="s">
        <v>126</v>
      </c>
      <c r="M92" s="52">
        <v>16000</v>
      </c>
      <c r="N92" s="65" t="s">
        <v>126</v>
      </c>
    </row>
    <row r="93" spans="1:14" ht="11.25" customHeight="1">
      <c r="A93" s="64" t="s">
        <v>120</v>
      </c>
      <c r="B93" s="59"/>
      <c r="C93" s="68" t="s">
        <v>21</v>
      </c>
      <c r="D93" s="58"/>
      <c r="E93" s="52">
        <v>51281</v>
      </c>
      <c r="F93" s="62"/>
      <c r="G93" s="52">
        <v>45152</v>
      </c>
      <c r="H93" s="62"/>
      <c r="I93" s="52">
        <v>50000</v>
      </c>
      <c r="J93" s="65" t="s">
        <v>126</v>
      </c>
      <c r="K93" s="52">
        <v>50000</v>
      </c>
      <c r="L93" s="65" t="s">
        <v>126</v>
      </c>
      <c r="M93" s="52">
        <v>50000</v>
      </c>
      <c r="N93" s="65" t="s">
        <v>126</v>
      </c>
    </row>
    <row r="94" spans="1:14" ht="11.25" customHeight="1">
      <c r="A94" s="64" t="s">
        <v>121</v>
      </c>
      <c r="B94" s="59"/>
      <c r="C94" s="68" t="s">
        <v>21</v>
      </c>
      <c r="D94" s="58"/>
      <c r="E94" s="52">
        <v>16952</v>
      </c>
      <c r="F94" s="62"/>
      <c r="G94" s="52">
        <v>18544</v>
      </c>
      <c r="H94" s="62"/>
      <c r="I94" s="52">
        <v>18000</v>
      </c>
      <c r="J94" s="65" t="s">
        <v>126</v>
      </c>
      <c r="K94" s="52">
        <v>18000</v>
      </c>
      <c r="L94" s="65" t="s">
        <v>126</v>
      </c>
      <c r="M94" s="52">
        <v>18000</v>
      </c>
      <c r="N94" s="65" t="s">
        <v>126</v>
      </c>
    </row>
    <row r="95" spans="1:14" ht="11.25" customHeight="1">
      <c r="A95" s="64" t="s">
        <v>122</v>
      </c>
      <c r="B95" s="59"/>
      <c r="C95" s="68" t="s">
        <v>21</v>
      </c>
      <c r="D95" s="58"/>
      <c r="E95" s="52">
        <v>87483</v>
      </c>
      <c r="F95" s="62"/>
      <c r="G95" s="52">
        <v>93086</v>
      </c>
      <c r="H95" s="62"/>
      <c r="I95" s="52">
        <v>90000</v>
      </c>
      <c r="J95" s="65" t="s">
        <v>126</v>
      </c>
      <c r="K95" s="52">
        <v>90000</v>
      </c>
      <c r="L95" s="65" t="s">
        <v>126</v>
      </c>
      <c r="M95" s="52">
        <v>90000</v>
      </c>
      <c r="N95" s="65" t="s">
        <v>126</v>
      </c>
    </row>
    <row r="96" spans="1:14" ht="12" customHeight="1">
      <c r="A96" s="64" t="s">
        <v>163</v>
      </c>
      <c r="B96" s="59"/>
      <c r="C96" s="68" t="s">
        <v>21</v>
      </c>
      <c r="D96" s="58"/>
      <c r="E96" s="52">
        <v>3500</v>
      </c>
      <c r="F96" s="62"/>
      <c r="G96" s="52">
        <v>3500</v>
      </c>
      <c r="H96" s="62"/>
      <c r="I96" s="52">
        <v>3500</v>
      </c>
      <c r="J96" s="62"/>
      <c r="K96" s="52">
        <v>3500</v>
      </c>
      <c r="L96" s="62"/>
      <c r="M96" s="52">
        <v>3500</v>
      </c>
      <c r="N96" s="62"/>
    </row>
    <row r="97" spans="1:14" ht="11.25" customHeight="1">
      <c r="A97" s="64" t="s">
        <v>123</v>
      </c>
      <c r="B97" s="59"/>
      <c r="C97" s="68" t="s">
        <v>21</v>
      </c>
      <c r="D97" s="58"/>
      <c r="E97" s="52">
        <v>41998</v>
      </c>
      <c r="F97" s="62"/>
      <c r="G97" s="52">
        <v>49557</v>
      </c>
      <c r="H97" s="62"/>
      <c r="I97" s="52">
        <v>50000</v>
      </c>
      <c r="J97" s="65" t="s">
        <v>126</v>
      </c>
      <c r="K97" s="52">
        <v>50000</v>
      </c>
      <c r="L97" s="65" t="s">
        <v>126</v>
      </c>
      <c r="M97" s="52">
        <v>50000</v>
      </c>
      <c r="N97" s="65" t="s">
        <v>126</v>
      </c>
    </row>
    <row r="98" spans="1:14" ht="11.25" customHeight="1">
      <c r="A98" s="64" t="s">
        <v>164</v>
      </c>
      <c r="B98" s="59"/>
      <c r="C98" s="68" t="s">
        <v>21</v>
      </c>
      <c r="D98" s="58"/>
      <c r="E98" s="52">
        <v>5000</v>
      </c>
      <c r="F98" s="62"/>
      <c r="G98" s="52">
        <v>5000</v>
      </c>
      <c r="H98" s="62"/>
      <c r="I98" s="52">
        <v>5000</v>
      </c>
      <c r="J98" s="62"/>
      <c r="K98" s="52">
        <v>5000</v>
      </c>
      <c r="L98" s="62"/>
      <c r="M98" s="52">
        <v>5000</v>
      </c>
      <c r="N98" s="62"/>
    </row>
    <row r="99" spans="1:14" ht="11.25" customHeight="1">
      <c r="A99" s="64" t="s">
        <v>165</v>
      </c>
      <c r="B99" s="59"/>
      <c r="C99" s="68" t="s">
        <v>21</v>
      </c>
      <c r="D99" s="58"/>
      <c r="E99" s="52">
        <v>8500</v>
      </c>
      <c r="F99" s="62"/>
      <c r="G99" s="52">
        <v>8500</v>
      </c>
      <c r="H99" s="62"/>
      <c r="I99" s="52">
        <v>10000</v>
      </c>
      <c r="J99" s="62"/>
      <c r="K99" s="52">
        <v>10000</v>
      </c>
      <c r="L99" s="62"/>
      <c r="M99" s="52">
        <v>10000</v>
      </c>
      <c r="N99" s="62"/>
    </row>
    <row r="100" spans="1:14" ht="12" customHeight="1">
      <c r="A100" s="64" t="s">
        <v>166</v>
      </c>
      <c r="B100" s="59"/>
      <c r="C100" s="68" t="s">
        <v>21</v>
      </c>
      <c r="D100" s="58"/>
      <c r="E100" s="54">
        <v>12000</v>
      </c>
      <c r="F100" s="73"/>
      <c r="G100" s="54">
        <v>12000</v>
      </c>
      <c r="H100" s="73"/>
      <c r="I100" s="54">
        <v>10000</v>
      </c>
      <c r="J100" s="73"/>
      <c r="K100" s="54">
        <v>10000</v>
      </c>
      <c r="L100" s="73"/>
      <c r="M100" s="54">
        <v>10000</v>
      </c>
      <c r="N100" s="73"/>
    </row>
    <row r="101" spans="1:14" ht="11.25" customHeight="1">
      <c r="A101" s="67" t="s">
        <v>138</v>
      </c>
      <c r="B101" s="59"/>
      <c r="C101" s="68" t="s">
        <v>21</v>
      </c>
      <c r="D101" s="58"/>
      <c r="E101" s="52">
        <f>ROUND(SUM(E91:E100),-3)</f>
        <v>246000</v>
      </c>
      <c r="F101" s="62"/>
      <c r="G101" s="52">
        <f>ROUND(SUM(G91:G100),-3)</f>
        <v>261000</v>
      </c>
      <c r="H101" s="62"/>
      <c r="I101" s="52">
        <f>ROUND(SUM(I91:I100),-3)</f>
        <v>262000</v>
      </c>
      <c r="J101" s="62"/>
      <c r="K101" s="52">
        <f>ROUND(SUM(K91:K100),-3)</f>
        <v>262000</v>
      </c>
      <c r="L101" s="62"/>
      <c r="M101" s="52">
        <f>ROUND(SUM(M91:M100),-3)</f>
        <v>262000</v>
      </c>
      <c r="N101" s="62"/>
    </row>
    <row r="102" spans="1:14" ht="11.25" customHeight="1">
      <c r="A102" s="89" t="s">
        <v>183</v>
      </c>
      <c r="B102" s="89"/>
      <c r="C102" s="89"/>
      <c r="D102" s="58"/>
      <c r="E102" s="52"/>
      <c r="F102" s="62"/>
      <c r="G102" s="52"/>
      <c r="H102" s="62"/>
      <c r="I102" s="52"/>
      <c r="J102" s="62"/>
      <c r="K102" s="52"/>
      <c r="L102" s="62"/>
      <c r="M102" s="52"/>
      <c r="N102" s="62"/>
    </row>
    <row r="103" spans="1:14" ht="11.25" customHeight="1">
      <c r="A103" s="57" t="s">
        <v>167</v>
      </c>
      <c r="B103" s="59"/>
      <c r="C103" s="59"/>
      <c r="D103" s="58"/>
      <c r="E103" s="52"/>
      <c r="F103" s="62"/>
      <c r="G103" s="52"/>
      <c r="H103" s="62"/>
      <c r="I103" s="52"/>
      <c r="J103" s="62"/>
      <c r="K103" s="52"/>
      <c r="L103" s="62"/>
      <c r="M103" s="52"/>
      <c r="N103" s="62"/>
    </row>
    <row r="104" spans="1:14" ht="11.25" customHeight="1">
      <c r="A104" s="63" t="s">
        <v>87</v>
      </c>
      <c r="B104" s="59"/>
      <c r="C104" s="59"/>
      <c r="D104" s="58"/>
      <c r="E104" s="52">
        <v>2427000</v>
      </c>
      <c r="F104" s="62"/>
      <c r="G104" s="52">
        <v>2571000</v>
      </c>
      <c r="H104" s="62"/>
      <c r="I104" s="52">
        <v>2725000</v>
      </c>
      <c r="J104" s="65"/>
      <c r="K104" s="52">
        <v>2736000</v>
      </c>
      <c r="L104" s="62" t="s">
        <v>127</v>
      </c>
      <c r="M104" s="52">
        <v>2700000</v>
      </c>
      <c r="N104" s="62"/>
    </row>
    <row r="105" spans="1:14" ht="11.25" customHeight="1">
      <c r="A105" s="63" t="s">
        <v>228</v>
      </c>
      <c r="B105" s="59"/>
      <c r="C105" s="59"/>
      <c r="D105" s="58"/>
      <c r="E105" s="52">
        <v>2775000</v>
      </c>
      <c r="F105" s="62"/>
      <c r="G105" s="52">
        <v>3019000</v>
      </c>
      <c r="H105" s="62"/>
      <c r="I105" s="52">
        <v>2974000</v>
      </c>
      <c r="J105" s="65"/>
      <c r="K105" s="52">
        <v>2800000</v>
      </c>
      <c r="L105" s="62"/>
      <c r="M105" s="52">
        <v>2800000</v>
      </c>
      <c r="N105" s="62"/>
    </row>
    <row r="106" spans="1:14" ht="11.25" customHeight="1">
      <c r="A106" s="57" t="s">
        <v>128</v>
      </c>
      <c r="B106" s="59"/>
      <c r="C106" s="59"/>
      <c r="D106" s="58"/>
      <c r="E106" s="52"/>
      <c r="F106" s="62"/>
      <c r="G106" s="52"/>
      <c r="H106" s="62"/>
      <c r="I106" s="52"/>
      <c r="J106" s="62"/>
      <c r="K106" s="52"/>
      <c r="L106" s="62"/>
      <c r="M106" s="52"/>
      <c r="N106" s="62"/>
    </row>
    <row r="107" spans="1:14" ht="11.25" customHeight="1">
      <c r="A107" s="63" t="s">
        <v>168</v>
      </c>
      <c r="B107" s="59"/>
      <c r="C107" s="59"/>
      <c r="D107" s="58"/>
      <c r="E107" s="52">
        <v>742040</v>
      </c>
      <c r="F107" s="65"/>
      <c r="G107" s="52">
        <v>750000</v>
      </c>
      <c r="H107" s="65" t="s">
        <v>126</v>
      </c>
      <c r="I107" s="52">
        <v>725000</v>
      </c>
      <c r="J107" s="65"/>
      <c r="K107" s="52">
        <v>700000</v>
      </c>
      <c r="L107" s="65" t="s">
        <v>126</v>
      </c>
      <c r="M107" s="52">
        <v>700000</v>
      </c>
      <c r="N107" s="65" t="s">
        <v>126</v>
      </c>
    </row>
    <row r="108" spans="1:14" ht="12" customHeight="1">
      <c r="A108" s="79" t="s">
        <v>169</v>
      </c>
      <c r="B108" s="85"/>
      <c r="C108" s="59"/>
      <c r="D108" s="58"/>
      <c r="E108" s="52">
        <v>400</v>
      </c>
      <c r="F108" s="62"/>
      <c r="G108" s="52">
        <v>400</v>
      </c>
      <c r="H108" s="62"/>
      <c r="I108" s="52">
        <v>400</v>
      </c>
      <c r="J108" s="62"/>
      <c r="K108" s="52">
        <v>400</v>
      </c>
      <c r="L108" s="62"/>
      <c r="M108" s="52">
        <v>400</v>
      </c>
      <c r="N108" s="62"/>
    </row>
    <row r="109" spans="1:14" ht="12" customHeight="1">
      <c r="A109" s="79" t="s">
        <v>170</v>
      </c>
      <c r="B109" s="85"/>
      <c r="C109" s="59"/>
      <c r="D109" s="58"/>
      <c r="E109" s="52"/>
      <c r="F109" s="62"/>
      <c r="G109" s="52"/>
      <c r="H109" s="62"/>
      <c r="I109" s="52"/>
      <c r="J109" s="62"/>
      <c r="K109" s="52"/>
      <c r="L109" s="62"/>
      <c r="M109" s="52"/>
      <c r="N109" s="62"/>
    </row>
    <row r="110" spans="1:14" ht="11.25" customHeight="1">
      <c r="A110" s="64" t="s">
        <v>124</v>
      </c>
      <c r="B110" s="59"/>
      <c r="C110" s="59"/>
      <c r="D110" s="58"/>
      <c r="E110" s="52">
        <v>475000</v>
      </c>
      <c r="F110" s="62"/>
      <c r="G110" s="52">
        <v>475000</v>
      </c>
      <c r="H110" s="62"/>
      <c r="I110" s="52">
        <v>475000</v>
      </c>
      <c r="J110" s="62"/>
      <c r="K110" s="52">
        <v>475000</v>
      </c>
      <c r="L110" s="62"/>
      <c r="M110" s="52">
        <v>475000</v>
      </c>
      <c r="N110" s="62"/>
    </row>
    <row r="111" spans="1:14" ht="11.25" customHeight="1">
      <c r="A111" s="64" t="s">
        <v>125</v>
      </c>
      <c r="B111" s="59"/>
      <c r="C111" s="59"/>
      <c r="D111" s="76"/>
      <c r="E111" s="54">
        <v>70000</v>
      </c>
      <c r="F111" s="73"/>
      <c r="G111" s="54">
        <v>70000</v>
      </c>
      <c r="H111" s="73"/>
      <c r="I111" s="54">
        <v>70000</v>
      </c>
      <c r="J111" s="73"/>
      <c r="K111" s="54">
        <v>70000</v>
      </c>
      <c r="L111" s="73"/>
      <c r="M111" s="54">
        <v>70000</v>
      </c>
      <c r="N111" s="73"/>
    </row>
    <row r="112" spans="1:14" ht="11.25" customHeight="1">
      <c r="A112" s="90" t="s">
        <v>179</v>
      </c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</row>
    <row r="113" spans="1:14" ht="11.25" customHeight="1">
      <c r="A113" s="87" t="s">
        <v>189</v>
      </c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</row>
    <row r="114" spans="1:14" ht="11.25" customHeight="1">
      <c r="A114" s="87" t="s">
        <v>180</v>
      </c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</row>
    <row r="115" spans="1:14" ht="11.25" customHeight="1">
      <c r="A115" s="87" t="s">
        <v>171</v>
      </c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</row>
    <row r="116" spans="1:14" ht="11.25" customHeight="1">
      <c r="A116" s="87" t="s">
        <v>172</v>
      </c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</row>
    <row r="117" spans="1:14" ht="11.25" customHeight="1">
      <c r="A117" s="87" t="s">
        <v>173</v>
      </c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</row>
    <row r="118" spans="1:14" ht="11.25" customHeight="1">
      <c r="A118" s="86" t="s">
        <v>147</v>
      </c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</row>
    <row r="119" spans="1:14" ht="11.25" customHeight="1">
      <c r="A119" s="87" t="s">
        <v>229</v>
      </c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</row>
    <row r="120" spans="1:14" ht="11.25" customHeight="1">
      <c r="A120" s="86" t="s">
        <v>148</v>
      </c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</row>
  </sheetData>
  <mergeCells count="25">
    <mergeCell ref="A1:N1"/>
    <mergeCell ref="A2:N2"/>
    <mergeCell ref="A3:N3"/>
    <mergeCell ref="A4:N4"/>
    <mergeCell ref="A5:N5"/>
    <mergeCell ref="A6:C6"/>
    <mergeCell ref="A66:N66"/>
    <mergeCell ref="A7:C7"/>
    <mergeCell ref="A67:N67"/>
    <mergeCell ref="A68:N68"/>
    <mergeCell ref="A69:N69"/>
    <mergeCell ref="A70:N70"/>
    <mergeCell ref="A71:N71"/>
    <mergeCell ref="A72:C72"/>
    <mergeCell ref="A112:N112"/>
    <mergeCell ref="A113:N113"/>
    <mergeCell ref="A73:C73"/>
    <mergeCell ref="A102:C102"/>
    <mergeCell ref="A118:N118"/>
    <mergeCell ref="A119:N119"/>
    <mergeCell ref="A120:N120"/>
    <mergeCell ref="A114:N114"/>
    <mergeCell ref="A115:N115"/>
    <mergeCell ref="A116:N116"/>
    <mergeCell ref="A117:N117"/>
  </mergeCells>
  <printOptions/>
  <pageMargins left="0.5" right="0.5" top="0.5" bottom="0.75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"/>
  <sheetViews>
    <sheetView workbookViewId="0" topLeftCell="A1">
      <selection activeCell="A1" sqref="A1:I1"/>
    </sheetView>
  </sheetViews>
  <sheetFormatPr defaultColWidth="9.33203125" defaultRowHeight="11.25"/>
  <cols>
    <col min="1" max="1" width="7" style="0" customWidth="1"/>
    <col min="2" max="2" width="20" style="0" customWidth="1"/>
    <col min="3" max="3" width="6.66015625" style="0" customWidth="1"/>
    <col min="4" max="4" width="1.83203125" style="0" customWidth="1"/>
    <col min="5" max="5" width="47" style="0" bestFit="1" customWidth="1"/>
    <col min="6" max="6" width="1.83203125" style="0" customWidth="1"/>
    <col min="7" max="7" width="36.83203125" style="0" bestFit="1" customWidth="1"/>
    <col min="8" max="8" width="1.83203125" style="0" customWidth="1"/>
    <col min="9" max="9" width="9" style="0" bestFit="1" customWidth="1"/>
  </cols>
  <sheetData>
    <row r="1" spans="1:9" ht="11.25" customHeight="1">
      <c r="A1" s="96" t="s">
        <v>1</v>
      </c>
      <c r="B1" s="96"/>
      <c r="C1" s="96"/>
      <c r="D1" s="96"/>
      <c r="E1" s="96"/>
      <c r="F1" s="96"/>
      <c r="G1" s="96"/>
      <c r="H1" s="96"/>
      <c r="I1" s="96"/>
    </row>
    <row r="2" spans="1:9" ht="11.25" customHeight="1">
      <c r="A2" s="96" t="s">
        <v>232</v>
      </c>
      <c r="B2" s="96"/>
      <c r="C2" s="96"/>
      <c r="D2" s="96"/>
      <c r="E2" s="96"/>
      <c r="F2" s="96"/>
      <c r="G2" s="96"/>
      <c r="H2" s="96"/>
      <c r="I2" s="96"/>
    </row>
    <row r="3" spans="1:9" ht="11.25" customHeight="1">
      <c r="A3" s="96"/>
      <c r="B3" s="96"/>
      <c r="C3" s="96"/>
      <c r="D3" s="96"/>
      <c r="E3" s="96"/>
      <c r="F3" s="96"/>
      <c r="G3" s="96"/>
      <c r="H3" s="96"/>
      <c r="I3" s="96"/>
    </row>
    <row r="4" spans="1:9" ht="11.25" customHeight="1">
      <c r="A4" s="96" t="s">
        <v>2</v>
      </c>
      <c r="B4" s="96"/>
      <c r="C4" s="96"/>
      <c r="D4" s="96"/>
      <c r="E4" s="96"/>
      <c r="F4" s="96"/>
      <c r="G4" s="96"/>
      <c r="H4" s="96"/>
      <c r="I4" s="96"/>
    </row>
    <row r="5" spans="1:9" ht="11.25" customHeight="1">
      <c r="A5" s="96"/>
      <c r="B5" s="96"/>
      <c r="C5" s="96"/>
      <c r="D5" s="96"/>
      <c r="E5" s="96"/>
      <c r="F5" s="96"/>
      <c r="G5" s="96"/>
      <c r="H5" s="96"/>
      <c r="I5" s="96"/>
    </row>
    <row r="6" spans="1:9" ht="11.25" customHeight="1">
      <c r="A6" s="97"/>
      <c r="B6" s="97"/>
      <c r="C6" s="97"/>
      <c r="D6" s="31"/>
      <c r="E6" s="31" t="s">
        <v>3</v>
      </c>
      <c r="F6" s="31"/>
      <c r="G6" s="31"/>
      <c r="H6" s="31"/>
      <c r="I6" s="31" t="s">
        <v>188</v>
      </c>
    </row>
    <row r="7" spans="1:9" ht="11.25" customHeight="1">
      <c r="A7" s="98" t="s">
        <v>110</v>
      </c>
      <c r="B7" s="98"/>
      <c r="C7" s="98"/>
      <c r="D7" s="32"/>
      <c r="E7" s="32" t="s">
        <v>4</v>
      </c>
      <c r="F7" s="32"/>
      <c r="G7" s="32" t="s">
        <v>5</v>
      </c>
      <c r="H7" s="32"/>
      <c r="I7" s="32" t="s">
        <v>6</v>
      </c>
    </row>
    <row r="8" spans="1:9" ht="11.25" customHeight="1">
      <c r="A8" s="101" t="s">
        <v>7</v>
      </c>
      <c r="B8" s="101"/>
      <c r="C8" s="101"/>
      <c r="D8" s="33"/>
      <c r="E8" s="33"/>
      <c r="F8" s="33"/>
      <c r="G8" s="33"/>
      <c r="H8" s="33"/>
      <c r="I8" s="33"/>
    </row>
    <row r="9" spans="1:9" ht="11.25" customHeight="1">
      <c r="A9" s="34" t="s">
        <v>8</v>
      </c>
      <c r="B9" s="34"/>
      <c r="C9" s="35" t="s">
        <v>80</v>
      </c>
      <c r="D9" s="36"/>
      <c r="E9" s="36" t="s">
        <v>9</v>
      </c>
      <c r="F9" s="36"/>
      <c r="G9" s="36" t="s">
        <v>10</v>
      </c>
      <c r="H9" s="36"/>
      <c r="I9" s="37">
        <v>1800</v>
      </c>
    </row>
    <row r="10" spans="1:9" ht="11.25" customHeight="1">
      <c r="A10" s="41" t="s">
        <v>11</v>
      </c>
      <c r="B10" s="33"/>
      <c r="C10" s="40"/>
      <c r="D10" s="33"/>
      <c r="E10" s="41" t="s">
        <v>13</v>
      </c>
      <c r="F10" s="33"/>
      <c r="G10" s="41" t="s">
        <v>14</v>
      </c>
      <c r="H10" s="33"/>
      <c r="I10" s="42">
        <v>3200</v>
      </c>
    </row>
    <row r="11" spans="1:9" ht="11.25" customHeight="1">
      <c r="A11" s="43"/>
      <c r="B11" s="44"/>
      <c r="C11" s="45"/>
      <c r="D11" s="44"/>
      <c r="E11" s="55"/>
      <c r="F11" s="44"/>
      <c r="G11" s="43" t="s">
        <v>186</v>
      </c>
      <c r="H11" s="44"/>
      <c r="I11" s="46"/>
    </row>
    <row r="12" spans="1:9" ht="11.25" customHeight="1">
      <c r="A12" s="44"/>
      <c r="B12" s="44"/>
      <c r="C12" s="45"/>
      <c r="D12" s="44"/>
      <c r="E12" s="55"/>
      <c r="F12" s="44"/>
      <c r="G12" s="43" t="s">
        <v>187</v>
      </c>
      <c r="H12" s="44"/>
      <c r="I12" s="46"/>
    </row>
    <row r="13" spans="1:9" ht="11.25" customHeight="1">
      <c r="A13" s="47" t="s">
        <v>79</v>
      </c>
      <c r="B13" s="34"/>
      <c r="C13" s="35"/>
      <c r="D13" s="34"/>
      <c r="E13" s="48" t="s">
        <v>15</v>
      </c>
      <c r="F13" s="34"/>
      <c r="G13" s="48" t="s">
        <v>16</v>
      </c>
      <c r="H13" s="34"/>
      <c r="I13" s="38">
        <v>2800</v>
      </c>
    </row>
    <row r="14" spans="1:9" ht="11.25" customHeight="1">
      <c r="A14" s="39" t="s">
        <v>12</v>
      </c>
      <c r="B14" s="33"/>
      <c r="C14" s="40"/>
      <c r="D14" s="33"/>
      <c r="E14" s="41" t="s">
        <v>81</v>
      </c>
      <c r="F14" s="33"/>
      <c r="G14" s="41" t="s">
        <v>17</v>
      </c>
      <c r="H14" s="33"/>
      <c r="I14" s="42">
        <v>2400</v>
      </c>
    </row>
    <row r="15" spans="1:9" ht="11.25" customHeight="1">
      <c r="A15" s="34" t="s">
        <v>18</v>
      </c>
      <c r="B15" s="34"/>
      <c r="C15" s="35" t="s">
        <v>80</v>
      </c>
      <c r="D15" s="34"/>
      <c r="E15" s="34" t="s">
        <v>9</v>
      </c>
      <c r="F15" s="34"/>
      <c r="G15" s="34" t="s">
        <v>19</v>
      </c>
      <c r="H15" s="34"/>
      <c r="I15" s="38">
        <v>500</v>
      </c>
    </row>
    <row r="16" spans="1:9" ht="11.25" customHeight="1">
      <c r="A16" s="34" t="s">
        <v>20</v>
      </c>
      <c r="B16" s="34"/>
      <c r="C16" s="35"/>
      <c r="D16" s="34"/>
      <c r="E16" s="47" t="s">
        <v>21</v>
      </c>
      <c r="F16" s="34"/>
      <c r="G16" s="34" t="s">
        <v>22</v>
      </c>
      <c r="H16" s="34"/>
      <c r="I16" s="38">
        <v>50</v>
      </c>
    </row>
    <row r="17" spans="1:9" ht="11.25" customHeight="1">
      <c r="A17" s="47" t="s">
        <v>12</v>
      </c>
      <c r="B17" s="34"/>
      <c r="C17" s="35"/>
      <c r="D17" s="34"/>
      <c r="E17" s="47" t="s">
        <v>21</v>
      </c>
      <c r="F17" s="34"/>
      <c r="G17" s="34" t="s">
        <v>19</v>
      </c>
      <c r="H17" s="34"/>
      <c r="I17" s="38">
        <v>330</v>
      </c>
    </row>
    <row r="18" spans="1:9" ht="11.25" customHeight="1">
      <c r="A18" s="47" t="s">
        <v>12</v>
      </c>
      <c r="B18" s="34"/>
      <c r="C18" s="35"/>
      <c r="D18" s="34"/>
      <c r="E18" s="34" t="s">
        <v>23</v>
      </c>
      <c r="F18" s="34"/>
      <c r="G18" s="34" t="s">
        <v>24</v>
      </c>
      <c r="H18" s="34"/>
      <c r="I18" s="38">
        <v>80</v>
      </c>
    </row>
    <row r="19" spans="1:9" ht="11.25" customHeight="1">
      <c r="A19" s="34" t="s">
        <v>25</v>
      </c>
      <c r="B19" s="34"/>
      <c r="C19" s="35"/>
      <c r="D19" s="34"/>
      <c r="E19" s="34" t="s">
        <v>26</v>
      </c>
      <c r="F19" s="34"/>
      <c r="G19" s="34" t="s">
        <v>27</v>
      </c>
      <c r="H19" s="34"/>
      <c r="I19" s="38">
        <v>500</v>
      </c>
    </row>
    <row r="20" spans="1:9" ht="11.25" customHeight="1">
      <c r="A20" s="47" t="s">
        <v>12</v>
      </c>
      <c r="B20" s="34"/>
      <c r="C20" s="35"/>
      <c r="D20" s="34"/>
      <c r="E20" s="47" t="s">
        <v>21</v>
      </c>
      <c r="F20" s="34"/>
      <c r="G20" s="34" t="s">
        <v>28</v>
      </c>
      <c r="H20" s="34"/>
      <c r="I20" s="38">
        <v>750</v>
      </c>
    </row>
    <row r="21" spans="1:9" ht="11.25" customHeight="1">
      <c r="A21" s="47" t="s">
        <v>12</v>
      </c>
      <c r="B21" s="34"/>
      <c r="C21" s="35"/>
      <c r="D21" s="34"/>
      <c r="E21" s="34" t="s">
        <v>29</v>
      </c>
      <c r="F21" s="34"/>
      <c r="G21" s="34" t="s">
        <v>30</v>
      </c>
      <c r="H21" s="34"/>
      <c r="I21" s="38">
        <v>3000</v>
      </c>
    </row>
    <row r="22" spans="1:9" ht="11.25" customHeight="1">
      <c r="A22" s="47" t="s">
        <v>12</v>
      </c>
      <c r="B22" s="34"/>
      <c r="C22" s="35"/>
      <c r="D22" s="34"/>
      <c r="E22" s="47" t="s">
        <v>21</v>
      </c>
      <c r="F22" s="34"/>
      <c r="G22" s="34" t="s">
        <v>31</v>
      </c>
      <c r="H22" s="34"/>
      <c r="I22" s="38">
        <v>3000</v>
      </c>
    </row>
    <row r="23" spans="1:9" ht="11.25" customHeight="1">
      <c r="A23" s="47" t="s">
        <v>12</v>
      </c>
      <c r="B23" s="34"/>
      <c r="C23" s="35"/>
      <c r="D23" s="34"/>
      <c r="E23" s="34" t="s">
        <v>32</v>
      </c>
      <c r="F23" s="34"/>
      <c r="G23" s="34" t="s">
        <v>33</v>
      </c>
      <c r="H23" s="34"/>
      <c r="I23" s="38">
        <v>100</v>
      </c>
    </row>
    <row r="24" spans="1:9" ht="11.25" customHeight="1">
      <c r="A24" s="34" t="s">
        <v>34</v>
      </c>
      <c r="B24" s="34"/>
      <c r="C24" s="35"/>
      <c r="D24" s="34"/>
      <c r="E24" s="34" t="s">
        <v>9</v>
      </c>
      <c r="F24" s="34"/>
      <c r="G24" s="34" t="s">
        <v>22</v>
      </c>
      <c r="H24" s="34"/>
      <c r="I24" s="38">
        <v>90</v>
      </c>
    </row>
    <row r="25" spans="1:9" ht="11.25" customHeight="1">
      <c r="A25" s="47" t="s">
        <v>12</v>
      </c>
      <c r="B25" s="34"/>
      <c r="C25" s="35"/>
      <c r="D25" s="34"/>
      <c r="E25" s="47" t="s">
        <v>21</v>
      </c>
      <c r="F25" s="34"/>
      <c r="G25" s="34" t="s">
        <v>35</v>
      </c>
      <c r="H25" s="34"/>
      <c r="I25" s="38">
        <v>125</v>
      </c>
    </row>
    <row r="26" spans="1:9" ht="11.25" customHeight="1">
      <c r="A26" s="34" t="s">
        <v>36</v>
      </c>
      <c r="B26" s="34"/>
      <c r="C26" s="35"/>
      <c r="D26" s="34"/>
      <c r="E26" s="34" t="s">
        <v>37</v>
      </c>
      <c r="F26" s="34"/>
      <c r="G26" s="34" t="s">
        <v>38</v>
      </c>
      <c r="H26" s="34"/>
      <c r="I26" s="38">
        <v>1850</v>
      </c>
    </row>
    <row r="27" spans="1:9" ht="11.25" customHeight="1">
      <c r="A27" s="47" t="s">
        <v>12</v>
      </c>
      <c r="B27" s="34"/>
      <c r="C27" s="35"/>
      <c r="D27" s="34"/>
      <c r="E27" s="47" t="s">
        <v>21</v>
      </c>
      <c r="F27" s="34"/>
      <c r="G27" s="34" t="s">
        <v>39</v>
      </c>
      <c r="H27" s="34"/>
      <c r="I27" s="38">
        <v>450</v>
      </c>
    </row>
    <row r="28" spans="1:9" ht="11.25" customHeight="1">
      <c r="A28" s="47" t="s">
        <v>12</v>
      </c>
      <c r="B28" s="34"/>
      <c r="C28" s="35"/>
      <c r="D28" s="34"/>
      <c r="E28" s="47" t="s">
        <v>21</v>
      </c>
      <c r="F28" s="34"/>
      <c r="G28" s="34" t="s">
        <v>40</v>
      </c>
      <c r="H28" s="34"/>
      <c r="I28" s="38">
        <v>850</v>
      </c>
    </row>
    <row r="29" spans="1:9" ht="11.25" customHeight="1">
      <c r="A29" s="47" t="s">
        <v>12</v>
      </c>
      <c r="B29" s="34"/>
      <c r="C29" s="35"/>
      <c r="D29" s="34"/>
      <c r="E29" s="47" t="s">
        <v>21</v>
      </c>
      <c r="F29" s="34"/>
      <c r="G29" s="34" t="s">
        <v>41</v>
      </c>
      <c r="H29" s="34"/>
      <c r="I29" s="38">
        <v>800</v>
      </c>
    </row>
    <row r="30" spans="1:9" ht="11.25" customHeight="1">
      <c r="A30" s="47" t="s">
        <v>12</v>
      </c>
      <c r="B30" s="34"/>
      <c r="C30" s="35"/>
      <c r="D30" s="34"/>
      <c r="E30" s="34" t="s">
        <v>42</v>
      </c>
      <c r="F30" s="34"/>
      <c r="G30" s="34" t="s">
        <v>40</v>
      </c>
      <c r="H30" s="34"/>
      <c r="I30" s="38">
        <v>850</v>
      </c>
    </row>
    <row r="31" spans="1:9" ht="11.25" customHeight="1">
      <c r="A31" s="33" t="s">
        <v>43</v>
      </c>
      <c r="B31" s="44"/>
      <c r="C31" s="40" t="s">
        <v>184</v>
      </c>
      <c r="D31" s="44"/>
      <c r="E31" s="55" t="s">
        <v>44</v>
      </c>
      <c r="F31" s="44"/>
      <c r="G31" s="55" t="s">
        <v>45</v>
      </c>
      <c r="H31" s="44"/>
      <c r="I31" s="46">
        <v>268000</v>
      </c>
    </row>
    <row r="32" spans="1:9" ht="11.25" customHeight="1">
      <c r="A32" s="44"/>
      <c r="B32" s="44"/>
      <c r="C32" s="45" t="s">
        <v>233</v>
      </c>
      <c r="D32" s="44"/>
      <c r="E32" s="55"/>
      <c r="F32" s="44"/>
      <c r="G32" s="55"/>
      <c r="H32" s="44"/>
      <c r="I32" s="46"/>
    </row>
    <row r="33" spans="1:9" ht="11.25" customHeight="1">
      <c r="A33" s="47" t="s">
        <v>12</v>
      </c>
      <c r="B33" s="34"/>
      <c r="C33" s="35" t="s">
        <v>21</v>
      </c>
      <c r="D33" s="34"/>
      <c r="E33" s="48" t="s">
        <v>46</v>
      </c>
      <c r="F33" s="34"/>
      <c r="G33" s="47" t="s">
        <v>21</v>
      </c>
      <c r="H33" s="34"/>
      <c r="I33" s="38">
        <v>239000</v>
      </c>
    </row>
    <row r="34" spans="1:9" ht="11.25" customHeight="1">
      <c r="A34" s="47" t="s">
        <v>12</v>
      </c>
      <c r="B34" s="34"/>
      <c r="C34" s="35" t="s">
        <v>21</v>
      </c>
      <c r="D34" s="34"/>
      <c r="E34" s="48" t="s">
        <v>47</v>
      </c>
      <c r="F34" s="34"/>
      <c r="G34" s="47" t="s">
        <v>21</v>
      </c>
      <c r="H34" s="34"/>
      <c r="I34" s="38">
        <v>80000</v>
      </c>
    </row>
    <row r="35" spans="1:9" ht="11.25" customHeight="1">
      <c r="A35" s="47" t="s">
        <v>12</v>
      </c>
      <c r="B35" s="34"/>
      <c r="C35" s="35" t="s">
        <v>21</v>
      </c>
      <c r="D35" s="34"/>
      <c r="E35" s="48" t="s">
        <v>48</v>
      </c>
      <c r="F35" s="34"/>
      <c r="G35" s="47" t="s">
        <v>21</v>
      </c>
      <c r="H35" s="34"/>
      <c r="I35" s="38">
        <v>125000</v>
      </c>
    </row>
    <row r="36" spans="1:13" ht="11.25" customHeight="1">
      <c r="A36" s="34" t="s">
        <v>49</v>
      </c>
      <c r="B36" s="34"/>
      <c r="C36" s="35"/>
      <c r="D36" s="34"/>
      <c r="E36" s="48" t="s">
        <v>50</v>
      </c>
      <c r="F36" s="34"/>
      <c r="G36" s="48" t="s">
        <v>51</v>
      </c>
      <c r="H36" s="34"/>
      <c r="I36" s="38">
        <v>200</v>
      </c>
      <c r="M36" s="46"/>
    </row>
    <row r="37" spans="1:13" ht="11.25" customHeight="1">
      <c r="A37" s="33" t="s">
        <v>52</v>
      </c>
      <c r="B37" s="33"/>
      <c r="C37" s="40"/>
      <c r="D37" s="33"/>
      <c r="E37" s="41" t="s">
        <v>53</v>
      </c>
      <c r="F37" s="33"/>
      <c r="G37" s="41" t="s">
        <v>54</v>
      </c>
      <c r="H37" s="33"/>
      <c r="I37" s="42">
        <v>500</v>
      </c>
      <c r="M37" s="46"/>
    </row>
    <row r="38" spans="1:13" ht="11.25" customHeight="1">
      <c r="A38" s="36"/>
      <c r="B38" s="36"/>
      <c r="C38" s="49"/>
      <c r="D38" s="36"/>
      <c r="E38" s="36"/>
      <c r="F38" s="36"/>
      <c r="G38" s="50" t="s">
        <v>55</v>
      </c>
      <c r="H38" s="36"/>
      <c r="I38" s="37"/>
      <c r="M38" s="46"/>
    </row>
    <row r="39" spans="1:13" ht="11.25" customHeight="1">
      <c r="A39" s="34" t="s">
        <v>74</v>
      </c>
      <c r="B39" s="34"/>
      <c r="C39" s="35"/>
      <c r="D39" s="34"/>
      <c r="E39" s="48" t="s">
        <v>216</v>
      </c>
      <c r="F39" s="34"/>
      <c r="G39" s="48" t="s">
        <v>57</v>
      </c>
      <c r="H39" s="34"/>
      <c r="I39" s="38">
        <v>5000</v>
      </c>
      <c r="M39" s="46"/>
    </row>
    <row r="40" spans="1:13" ht="11.25" customHeight="1">
      <c r="A40" s="39" t="s">
        <v>12</v>
      </c>
      <c r="B40" s="44"/>
      <c r="C40" s="45"/>
      <c r="D40" s="44"/>
      <c r="E40" s="55" t="s">
        <v>234</v>
      </c>
      <c r="F40" s="44"/>
      <c r="G40" s="55" t="s">
        <v>58</v>
      </c>
      <c r="H40" s="44"/>
      <c r="I40" s="46">
        <v>3960</v>
      </c>
      <c r="M40" s="46"/>
    </row>
    <row r="41" spans="1:13" ht="11.25" customHeight="1">
      <c r="A41" s="44"/>
      <c r="B41" s="44"/>
      <c r="C41" s="45"/>
      <c r="D41" s="44"/>
      <c r="E41" s="43" t="s">
        <v>185</v>
      </c>
      <c r="F41" s="44"/>
      <c r="G41" s="55"/>
      <c r="H41" s="44"/>
      <c r="I41" s="46"/>
      <c r="M41" s="46"/>
    </row>
    <row r="42" spans="1:13" ht="11.25" customHeight="1">
      <c r="A42" s="47" t="s">
        <v>12</v>
      </c>
      <c r="B42" s="34"/>
      <c r="C42" s="35"/>
      <c r="D42" s="34"/>
      <c r="E42" s="48" t="s">
        <v>59</v>
      </c>
      <c r="F42" s="34"/>
      <c r="G42" s="48" t="s">
        <v>60</v>
      </c>
      <c r="H42" s="34"/>
      <c r="I42" s="38">
        <v>2020</v>
      </c>
      <c r="M42" s="56"/>
    </row>
    <row r="43" spans="1:9" ht="11.25" customHeight="1">
      <c r="A43" s="47" t="s">
        <v>12</v>
      </c>
      <c r="B43" s="34"/>
      <c r="C43" s="35"/>
      <c r="D43" s="34"/>
      <c r="E43" s="48" t="s">
        <v>61</v>
      </c>
      <c r="F43" s="34"/>
      <c r="G43" s="48" t="s">
        <v>62</v>
      </c>
      <c r="H43" s="34"/>
      <c r="I43" s="38">
        <v>1500</v>
      </c>
    </row>
    <row r="44" spans="1:9" ht="11.25" customHeight="1">
      <c r="A44" s="47" t="s">
        <v>12</v>
      </c>
      <c r="B44" s="34"/>
      <c r="C44" s="35"/>
      <c r="D44" s="34"/>
      <c r="E44" s="48" t="s">
        <v>63</v>
      </c>
      <c r="F44" s="34"/>
      <c r="G44" s="48" t="s">
        <v>64</v>
      </c>
      <c r="H44" s="34"/>
      <c r="I44" s="38">
        <v>600</v>
      </c>
    </row>
    <row r="45" spans="1:9" ht="11.25" customHeight="1">
      <c r="A45" s="47" t="s">
        <v>12</v>
      </c>
      <c r="B45" s="34"/>
      <c r="C45" s="35"/>
      <c r="D45" s="34"/>
      <c r="E45" s="48" t="s">
        <v>65</v>
      </c>
      <c r="F45" s="34"/>
      <c r="G45" s="48" t="s">
        <v>66</v>
      </c>
      <c r="H45" s="34"/>
      <c r="I45" s="38">
        <v>360</v>
      </c>
    </row>
    <row r="46" spans="1:9" ht="11.25" customHeight="1">
      <c r="A46" s="47" t="s">
        <v>12</v>
      </c>
      <c r="B46" s="34"/>
      <c r="C46" s="35"/>
      <c r="D46" s="34"/>
      <c r="E46" s="48" t="s">
        <v>67</v>
      </c>
      <c r="F46" s="34"/>
      <c r="G46" s="48" t="s">
        <v>68</v>
      </c>
      <c r="H46" s="34"/>
      <c r="I46" s="38">
        <v>300</v>
      </c>
    </row>
    <row r="47" spans="1:9" ht="11.25" customHeight="1">
      <c r="A47" s="34" t="s">
        <v>69</v>
      </c>
      <c r="B47" s="34"/>
      <c r="C47" s="35"/>
      <c r="D47" s="34"/>
      <c r="E47" s="34" t="s">
        <v>9</v>
      </c>
      <c r="F47" s="34"/>
      <c r="G47" s="48" t="s">
        <v>70</v>
      </c>
      <c r="H47" s="34"/>
      <c r="I47" s="38">
        <v>450</v>
      </c>
    </row>
    <row r="48" spans="1:9" ht="11.25" customHeight="1">
      <c r="A48" s="101" t="s">
        <v>71</v>
      </c>
      <c r="B48" s="101"/>
      <c r="C48" s="101"/>
      <c r="D48" s="33"/>
      <c r="E48" s="33"/>
      <c r="F48" s="33"/>
      <c r="G48" s="33"/>
      <c r="H48" s="33"/>
      <c r="I48" s="42"/>
    </row>
    <row r="49" spans="1:9" ht="11.25" customHeight="1">
      <c r="A49" s="33" t="s">
        <v>11</v>
      </c>
      <c r="B49" s="33"/>
      <c r="C49" s="40"/>
      <c r="D49" s="44"/>
      <c r="E49" s="44" t="s">
        <v>219</v>
      </c>
      <c r="F49" s="44"/>
      <c r="G49" s="44" t="s">
        <v>72</v>
      </c>
      <c r="H49" s="44"/>
      <c r="I49" s="46">
        <v>450</v>
      </c>
    </row>
    <row r="50" spans="1:9" ht="11.25" customHeight="1">
      <c r="A50" s="44"/>
      <c r="B50" s="44"/>
      <c r="C50" s="45"/>
      <c r="D50" s="44"/>
      <c r="E50" s="43" t="s">
        <v>220</v>
      </c>
      <c r="F50" s="44"/>
      <c r="G50" s="44"/>
      <c r="H50" s="44"/>
      <c r="I50" s="46"/>
    </row>
    <row r="51" spans="1:9" ht="11.25" customHeight="1">
      <c r="A51" s="44"/>
      <c r="B51" s="44"/>
      <c r="C51" s="45"/>
      <c r="D51" s="44"/>
      <c r="E51" s="43" t="s">
        <v>221</v>
      </c>
      <c r="F51" s="44"/>
      <c r="G51" s="44"/>
      <c r="H51" s="44"/>
      <c r="I51" s="46"/>
    </row>
    <row r="52" spans="1:9" ht="11.25" customHeight="1">
      <c r="A52" s="39" t="s">
        <v>12</v>
      </c>
      <c r="B52" s="33"/>
      <c r="C52" s="40"/>
      <c r="D52" s="33"/>
      <c r="E52" s="33" t="s">
        <v>217</v>
      </c>
      <c r="F52" s="33"/>
      <c r="G52" s="33" t="s">
        <v>73</v>
      </c>
      <c r="H52" s="33"/>
      <c r="I52" s="42">
        <v>1000</v>
      </c>
    </row>
    <row r="53" spans="1:9" ht="11.25" customHeight="1">
      <c r="A53" s="50"/>
      <c r="B53" s="36"/>
      <c r="C53" s="49"/>
      <c r="D53" s="36"/>
      <c r="E53" s="50" t="s">
        <v>218</v>
      </c>
      <c r="F53" s="36"/>
      <c r="G53" s="36"/>
      <c r="H53" s="36"/>
      <c r="I53" s="37"/>
    </row>
    <row r="54" spans="1:9" ht="11.25" customHeight="1">
      <c r="A54" s="33" t="s">
        <v>74</v>
      </c>
      <c r="B54" s="33"/>
      <c r="C54" s="40"/>
      <c r="D54" s="33"/>
      <c r="E54" s="33" t="s">
        <v>75</v>
      </c>
      <c r="F54" s="33"/>
      <c r="G54" s="33" t="s">
        <v>76</v>
      </c>
      <c r="H54" s="33"/>
      <c r="I54" s="42">
        <v>5320</v>
      </c>
    </row>
    <row r="55" spans="1:9" ht="11.25" customHeight="1">
      <c r="A55" s="36"/>
      <c r="B55" s="36"/>
      <c r="C55" s="49"/>
      <c r="D55" s="36"/>
      <c r="E55" s="36"/>
      <c r="F55" s="36"/>
      <c r="G55" s="50" t="s">
        <v>77</v>
      </c>
      <c r="H55" s="36"/>
      <c r="I55" s="37"/>
    </row>
    <row r="56" spans="1:9" ht="11.25" customHeight="1">
      <c r="A56" s="99" t="s">
        <v>78</v>
      </c>
      <c r="B56" s="100"/>
      <c r="C56" s="100"/>
      <c r="D56" s="100"/>
      <c r="E56" s="100"/>
      <c r="F56" s="100"/>
      <c r="G56" s="100"/>
      <c r="H56" s="100"/>
      <c r="I56" s="100"/>
    </row>
  </sheetData>
  <mergeCells count="10">
    <mergeCell ref="A5:I5"/>
    <mergeCell ref="A6:C6"/>
    <mergeCell ref="A7:C7"/>
    <mergeCell ref="A56:I56"/>
    <mergeCell ref="A8:C8"/>
    <mergeCell ref="A48:C48"/>
    <mergeCell ref="A1:I1"/>
    <mergeCell ref="A2:I2"/>
    <mergeCell ref="A3:I3"/>
    <mergeCell ref="A4:I4"/>
  </mergeCells>
  <printOptions/>
  <pageMargins left="0.5" right="0.5" top="0.5" bottom="0.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9"/>
  <sheetViews>
    <sheetView workbookViewId="0" topLeftCell="A1">
      <selection activeCell="E5" sqref="E1:E16384"/>
    </sheetView>
  </sheetViews>
  <sheetFormatPr defaultColWidth="9.33203125" defaultRowHeight="11.25"/>
  <cols>
    <col min="1" max="1" width="11" style="0" customWidth="1"/>
    <col min="3" max="3" width="14.33203125" style="0" customWidth="1"/>
    <col min="4" max="4" width="1.83203125" style="0" customWidth="1"/>
    <col min="5" max="5" width="11.83203125" style="0" customWidth="1"/>
    <col min="6" max="6" width="1.83203125" style="0" customWidth="1"/>
    <col min="7" max="7" width="11.83203125" style="0" customWidth="1"/>
    <col min="8" max="8" width="1.83203125" style="0" customWidth="1"/>
    <col min="9" max="9" width="11.83203125" style="0" customWidth="1"/>
    <col min="10" max="10" width="1.83203125" style="0" customWidth="1"/>
    <col min="11" max="11" width="11.83203125" style="0" customWidth="1"/>
    <col min="12" max="12" width="1.83203125" style="0" customWidth="1"/>
    <col min="13" max="13" width="11.83203125" style="0" customWidth="1"/>
  </cols>
  <sheetData>
    <row r="1" spans="1:13" ht="11.25" customHeight="1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11.25" customHeight="1">
      <c r="A2" s="105" t="s">
        <v>209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11.25" customHeight="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</row>
    <row r="4" spans="1:13" ht="11.25" customHeight="1">
      <c r="A4" s="17"/>
      <c r="B4" s="17"/>
      <c r="C4" s="106">
        <v>2003</v>
      </c>
      <c r="D4" s="106"/>
      <c r="E4" s="106"/>
      <c r="F4" s="17"/>
      <c r="G4" s="106" t="s">
        <v>192</v>
      </c>
      <c r="H4" s="106"/>
      <c r="I4" s="106"/>
      <c r="J4" s="17"/>
      <c r="K4" s="106" t="s">
        <v>193</v>
      </c>
      <c r="L4" s="106"/>
      <c r="M4" s="106"/>
    </row>
    <row r="5" spans="1:18" ht="11.25" customHeight="1">
      <c r="A5" s="16" t="s">
        <v>194</v>
      </c>
      <c r="B5" s="16"/>
      <c r="C5" s="18" t="s">
        <v>195</v>
      </c>
      <c r="D5" s="18"/>
      <c r="E5" s="18" t="s">
        <v>196</v>
      </c>
      <c r="F5" s="18"/>
      <c r="G5" s="18" t="s">
        <v>195</v>
      </c>
      <c r="H5" s="18"/>
      <c r="I5" s="18" t="s">
        <v>196</v>
      </c>
      <c r="J5" s="18"/>
      <c r="K5" s="18" t="s">
        <v>195</v>
      </c>
      <c r="L5" s="18"/>
      <c r="M5" s="18" t="s">
        <v>196</v>
      </c>
      <c r="O5" s="82"/>
      <c r="P5" s="82"/>
      <c r="Q5" s="82"/>
      <c r="R5" s="82"/>
    </row>
    <row r="6" spans="1:18" ht="11.25" customHeight="1">
      <c r="A6" s="19" t="s">
        <v>197</v>
      </c>
      <c r="B6" s="19"/>
      <c r="C6" s="20">
        <v>2592381683</v>
      </c>
      <c r="D6" s="21"/>
      <c r="E6" s="21">
        <v>2041375</v>
      </c>
      <c r="F6" s="21"/>
      <c r="G6" s="22">
        <v>0.1351</v>
      </c>
      <c r="H6" s="23"/>
      <c r="I6" s="22">
        <v>-0.0003</v>
      </c>
      <c r="J6" s="21"/>
      <c r="K6" s="24">
        <v>0.3607</v>
      </c>
      <c r="L6" s="21"/>
      <c r="M6" s="22">
        <v>0.2029</v>
      </c>
      <c r="O6" s="83"/>
      <c r="P6" s="82"/>
      <c r="Q6" s="84"/>
      <c r="R6" s="82"/>
    </row>
    <row r="7" spans="1:18" ht="11.25" customHeight="1">
      <c r="A7" s="19" t="s">
        <v>199</v>
      </c>
      <c r="B7" s="19"/>
      <c r="C7" s="21">
        <v>893003945</v>
      </c>
      <c r="D7" s="21"/>
      <c r="E7" s="21">
        <v>1884993</v>
      </c>
      <c r="F7" s="21"/>
      <c r="G7" s="22">
        <v>0.1628</v>
      </c>
      <c r="H7" s="23"/>
      <c r="I7" s="22">
        <v>0.47609999999999997</v>
      </c>
      <c r="J7" s="21"/>
      <c r="K7" s="22">
        <v>0.1243</v>
      </c>
      <c r="L7" s="21"/>
      <c r="M7" s="22">
        <v>0.18739999999999998</v>
      </c>
      <c r="O7" s="84"/>
      <c r="P7" s="82"/>
      <c r="Q7" s="84"/>
      <c r="R7" s="82"/>
    </row>
    <row r="8" spans="1:18" ht="11.25" customHeight="1">
      <c r="A8" s="19" t="s">
        <v>215</v>
      </c>
      <c r="B8" s="19"/>
      <c r="C8" s="21">
        <v>778808126</v>
      </c>
      <c r="D8" s="21"/>
      <c r="E8" s="21">
        <v>879807</v>
      </c>
      <c r="F8" s="21"/>
      <c r="G8" s="22">
        <v>0.32630000000000003</v>
      </c>
      <c r="H8" s="23"/>
      <c r="I8" s="22">
        <v>0.1366</v>
      </c>
      <c r="J8" s="21"/>
      <c r="K8" s="22">
        <v>0.1084</v>
      </c>
      <c r="L8" s="21"/>
      <c r="M8" s="22">
        <v>0.0876</v>
      </c>
      <c r="O8" s="84"/>
      <c r="P8" s="82"/>
      <c r="Q8" s="84"/>
      <c r="R8" s="82"/>
    </row>
    <row r="9" spans="1:18" ht="11.25" customHeight="1">
      <c r="A9" s="19" t="s">
        <v>205</v>
      </c>
      <c r="B9" s="19"/>
      <c r="C9" s="21">
        <v>426226334</v>
      </c>
      <c r="D9" s="21"/>
      <c r="E9" s="21">
        <v>971974</v>
      </c>
      <c r="F9" s="21"/>
      <c r="G9" s="22">
        <v>0.0762</v>
      </c>
      <c r="H9" s="23"/>
      <c r="I9" s="22">
        <v>-0.0571</v>
      </c>
      <c r="J9" s="21"/>
      <c r="K9" s="22">
        <v>0.0592</v>
      </c>
      <c r="L9" s="21"/>
      <c r="M9" s="22">
        <v>0.0966</v>
      </c>
      <c r="O9" s="84"/>
      <c r="P9" s="82"/>
      <c r="Q9" s="84"/>
      <c r="R9" s="82"/>
    </row>
    <row r="10" spans="1:18" ht="11.25" customHeight="1">
      <c r="A10" s="19" t="s">
        <v>202</v>
      </c>
      <c r="B10" s="19"/>
      <c r="C10" s="21">
        <v>385620276</v>
      </c>
      <c r="D10" s="21"/>
      <c r="E10" s="21">
        <v>589143</v>
      </c>
      <c r="F10" s="21"/>
      <c r="G10" s="22">
        <v>-0.0106</v>
      </c>
      <c r="H10" s="23"/>
      <c r="I10" s="22">
        <v>-0.0305</v>
      </c>
      <c r="J10" s="21"/>
      <c r="K10" s="22">
        <v>0.0537</v>
      </c>
      <c r="L10" s="21"/>
      <c r="M10" s="22">
        <v>0.058600000000000006</v>
      </c>
      <c r="O10" s="84"/>
      <c r="P10" s="82"/>
      <c r="Q10" s="84"/>
      <c r="R10" s="82"/>
    </row>
    <row r="11" spans="1:18" ht="11.25" customHeight="1">
      <c r="A11" s="19" t="s">
        <v>210</v>
      </c>
      <c r="B11" s="19"/>
      <c r="C11" s="21">
        <v>344049920</v>
      </c>
      <c r="D11" s="21"/>
      <c r="E11" s="21">
        <v>323427</v>
      </c>
      <c r="F11" s="21"/>
      <c r="G11" s="22">
        <v>-0.0085</v>
      </c>
      <c r="H11" s="23"/>
      <c r="I11" s="22">
        <v>0.0776</v>
      </c>
      <c r="J11" s="21"/>
      <c r="K11" s="22">
        <v>0.0479</v>
      </c>
      <c r="L11" s="21"/>
      <c r="M11" s="22">
        <v>0.0322</v>
      </c>
      <c r="O11" s="84"/>
      <c r="P11" s="82"/>
      <c r="Q11" s="84"/>
      <c r="R11" s="82"/>
    </row>
    <row r="12" spans="1:18" ht="11.25" customHeight="1">
      <c r="A12" s="19" t="s">
        <v>211</v>
      </c>
      <c r="B12" s="19"/>
      <c r="C12" s="21">
        <v>276761490</v>
      </c>
      <c r="D12" s="21"/>
      <c r="E12" s="21">
        <v>325275</v>
      </c>
      <c r="F12" s="21"/>
      <c r="G12" s="22">
        <v>0.28350000000000003</v>
      </c>
      <c r="H12" s="23"/>
      <c r="I12" s="22">
        <v>0.2656</v>
      </c>
      <c r="J12" s="21"/>
      <c r="K12" s="22">
        <v>0.0385</v>
      </c>
      <c r="L12" s="21"/>
      <c r="M12" s="22">
        <v>0.0323</v>
      </c>
      <c r="O12" s="84"/>
      <c r="P12" s="82"/>
      <c r="Q12" s="84"/>
      <c r="R12" s="82"/>
    </row>
    <row r="13" spans="1:18" ht="11.25" customHeight="1">
      <c r="A13" s="19" t="s">
        <v>203</v>
      </c>
      <c r="B13" s="19"/>
      <c r="C13" s="21">
        <v>255243708</v>
      </c>
      <c r="D13" s="21"/>
      <c r="E13" s="21">
        <v>482055</v>
      </c>
      <c r="F13" s="21"/>
      <c r="G13" s="22">
        <v>0.0046</v>
      </c>
      <c r="H13" s="23"/>
      <c r="I13" s="22">
        <v>-0.0129</v>
      </c>
      <c r="J13" s="21"/>
      <c r="K13" s="22">
        <v>0.0355</v>
      </c>
      <c r="L13" s="21"/>
      <c r="M13" s="22">
        <v>0.0479</v>
      </c>
      <c r="O13" s="84"/>
      <c r="P13" s="82"/>
      <c r="Q13" s="84"/>
      <c r="R13" s="82"/>
    </row>
    <row r="14" spans="1:18" ht="11.25" customHeight="1">
      <c r="A14" s="19" t="s">
        <v>212</v>
      </c>
      <c r="B14" s="19"/>
      <c r="C14" s="21">
        <v>222965636</v>
      </c>
      <c r="D14" s="21"/>
      <c r="E14" s="21">
        <v>391289</v>
      </c>
      <c r="F14" s="21"/>
      <c r="G14" s="22">
        <v>-0.1407</v>
      </c>
      <c r="H14" s="23"/>
      <c r="I14" s="22">
        <v>-0.1568</v>
      </c>
      <c r="J14" s="21"/>
      <c r="K14" s="22">
        <v>0.031</v>
      </c>
      <c r="L14" s="21"/>
      <c r="M14" s="22">
        <v>0.038900000000000004</v>
      </c>
      <c r="O14" s="84"/>
      <c r="P14" s="82"/>
      <c r="Q14" s="84"/>
      <c r="R14" s="82"/>
    </row>
    <row r="15" spans="1:18" ht="11.25" customHeight="1">
      <c r="A15" s="19" t="s">
        <v>213</v>
      </c>
      <c r="B15" s="19"/>
      <c r="C15" s="21">
        <v>141938260</v>
      </c>
      <c r="D15" s="21"/>
      <c r="E15" s="21">
        <v>276702</v>
      </c>
      <c r="F15" s="21"/>
      <c r="G15" s="22">
        <v>-0.1041</v>
      </c>
      <c r="H15" s="23"/>
      <c r="I15" s="22">
        <v>-0.1358</v>
      </c>
      <c r="J15" s="21"/>
      <c r="K15" s="22">
        <v>0.019799999999999998</v>
      </c>
      <c r="L15" s="21"/>
      <c r="M15" s="22">
        <v>0.0276</v>
      </c>
      <c r="O15" s="84"/>
      <c r="P15" s="82"/>
      <c r="Q15" s="84"/>
      <c r="R15" s="82"/>
    </row>
    <row r="16" spans="1:18" ht="11.25" customHeight="1">
      <c r="A16" s="19" t="s">
        <v>206</v>
      </c>
      <c r="B16" s="25"/>
      <c r="C16" s="26">
        <v>869132090</v>
      </c>
      <c r="D16" s="26"/>
      <c r="E16" s="26">
        <v>1894089</v>
      </c>
      <c r="F16" s="26"/>
      <c r="G16" s="27">
        <v>0.1209</v>
      </c>
      <c r="H16" s="28"/>
      <c r="I16" s="27">
        <v>0.1883</v>
      </c>
      <c r="J16" s="26"/>
      <c r="K16" s="27">
        <v>0.121</v>
      </c>
      <c r="L16" s="26"/>
      <c r="M16" s="27">
        <v>0.188</v>
      </c>
      <c r="O16" s="84"/>
      <c r="P16" s="82"/>
      <c r="Q16" s="84"/>
      <c r="R16" s="82"/>
    </row>
    <row r="17" spans="1:18" ht="11.25" customHeight="1">
      <c r="A17" s="16" t="s">
        <v>208</v>
      </c>
      <c r="B17" s="16"/>
      <c r="C17" s="29">
        <v>7186131468</v>
      </c>
      <c r="D17" s="26"/>
      <c r="E17" s="26">
        <v>10060129</v>
      </c>
      <c r="F17" s="26"/>
      <c r="G17" s="27">
        <v>0.1188</v>
      </c>
      <c r="H17" s="28"/>
      <c r="I17" s="27">
        <v>0.0888</v>
      </c>
      <c r="J17" s="26"/>
      <c r="K17" s="30">
        <v>1</v>
      </c>
      <c r="L17" s="26"/>
      <c r="M17" s="30">
        <v>1</v>
      </c>
      <c r="O17" s="81"/>
      <c r="P17" s="82"/>
      <c r="Q17" s="81"/>
      <c r="R17" s="82"/>
    </row>
    <row r="18" spans="1:18" ht="11.25" customHeight="1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O18" s="82"/>
      <c r="P18" s="82"/>
      <c r="Q18" s="82"/>
      <c r="R18" s="82"/>
    </row>
    <row r="19" spans="1:13" ht="11.25" customHeight="1">
      <c r="A19" s="102" t="s">
        <v>214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</row>
  </sheetData>
  <mergeCells count="8">
    <mergeCell ref="A19:M19"/>
    <mergeCell ref="A18:M18"/>
    <mergeCell ref="A3:M3"/>
    <mergeCell ref="A1:M1"/>
    <mergeCell ref="A2:M2"/>
    <mergeCell ref="C4:E4"/>
    <mergeCell ref="G4:I4"/>
    <mergeCell ref="K4:M4"/>
  </mergeCells>
  <printOptions/>
  <pageMargins left="0.5" right="0.5" top="0.5" bottom="0.5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1">
      <selection activeCell="A1" sqref="A1:M1"/>
    </sheetView>
  </sheetViews>
  <sheetFormatPr defaultColWidth="9.33203125" defaultRowHeight="11.25"/>
  <cols>
    <col min="1" max="1" width="21.16015625" style="0" customWidth="1"/>
    <col min="2" max="2" width="2" style="0" customWidth="1"/>
    <col min="3" max="3" width="14.33203125" style="0" customWidth="1"/>
    <col min="4" max="4" width="2" style="0" customWidth="1"/>
    <col min="5" max="5" width="12.66015625" style="0" customWidth="1"/>
    <col min="6" max="6" width="2" style="0" customWidth="1"/>
    <col min="7" max="7" width="11.83203125" style="0" customWidth="1"/>
    <col min="8" max="8" width="2" style="0" customWidth="1"/>
    <col min="9" max="9" width="11.83203125" style="0" customWidth="1"/>
    <col min="10" max="10" width="2" style="0" customWidth="1"/>
    <col min="11" max="11" width="11.83203125" style="0" customWidth="1"/>
    <col min="12" max="12" width="2" style="0" customWidth="1"/>
    <col min="13" max="13" width="11.83203125" style="0" customWidth="1"/>
  </cols>
  <sheetData>
    <row r="1" spans="1:13" ht="11.25" customHeight="1">
      <c r="A1" s="109" t="s">
        <v>190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11.25" customHeight="1">
      <c r="A2" s="109" t="s">
        <v>191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ht="11.25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4" spans="1:13" ht="11.25" customHeight="1">
      <c r="A4" s="5"/>
      <c r="B4" s="5"/>
      <c r="C4" s="110">
        <v>2003</v>
      </c>
      <c r="D4" s="110"/>
      <c r="E4" s="110"/>
      <c r="F4" s="5"/>
      <c r="G4" s="110" t="s">
        <v>192</v>
      </c>
      <c r="H4" s="110"/>
      <c r="I4" s="110"/>
      <c r="J4" s="5"/>
      <c r="K4" s="110" t="s">
        <v>193</v>
      </c>
      <c r="L4" s="110"/>
      <c r="M4" s="110"/>
    </row>
    <row r="5" spans="1:13" ht="11.25" customHeight="1">
      <c r="A5" s="4" t="s">
        <v>194</v>
      </c>
      <c r="B5" s="4"/>
      <c r="C5" s="1" t="s">
        <v>195</v>
      </c>
      <c r="D5" s="1"/>
      <c r="E5" s="1" t="s">
        <v>196</v>
      </c>
      <c r="F5" s="1"/>
      <c r="G5" s="1" t="s">
        <v>195</v>
      </c>
      <c r="H5" s="1"/>
      <c r="I5" s="1" t="s">
        <v>196</v>
      </c>
      <c r="J5" s="1"/>
      <c r="K5" s="1" t="s">
        <v>195</v>
      </c>
      <c r="L5" s="1"/>
      <c r="M5" s="1" t="s">
        <v>196</v>
      </c>
    </row>
    <row r="6" spans="1:13" ht="11.25" customHeight="1">
      <c r="A6" s="5" t="s">
        <v>197</v>
      </c>
      <c r="B6" s="5"/>
      <c r="C6" s="2">
        <v>1301397558</v>
      </c>
      <c r="D6" s="3"/>
      <c r="E6" s="3">
        <v>800525</v>
      </c>
      <c r="F6" s="3"/>
      <c r="G6" s="6">
        <f>727%/100</f>
        <v>0.0727</v>
      </c>
      <c r="H6" s="7"/>
      <c r="I6" s="6">
        <f>-78%/100</f>
        <v>-0.0078000000000000005</v>
      </c>
      <c r="J6" s="3"/>
      <c r="K6" s="8">
        <f>2033%/100</f>
        <v>0.20329999999999998</v>
      </c>
      <c r="L6" s="3"/>
      <c r="M6" s="6">
        <f>838%/100</f>
        <v>0.08380000000000001</v>
      </c>
    </row>
    <row r="7" spans="1:13" ht="11.25" customHeight="1">
      <c r="A7" s="5" t="s">
        <v>198</v>
      </c>
      <c r="B7" s="5"/>
      <c r="C7" s="3">
        <v>981462673</v>
      </c>
      <c r="D7" s="3"/>
      <c r="E7" s="3">
        <v>3036726</v>
      </c>
      <c r="F7" s="3"/>
      <c r="G7" s="6">
        <f>555%/100</f>
        <v>0.0555</v>
      </c>
      <c r="H7" s="7"/>
      <c r="I7" s="6">
        <f>-667%/100</f>
        <v>-0.0667</v>
      </c>
      <c r="J7" s="3"/>
      <c r="K7" s="8">
        <f>1560%/100</f>
        <v>0.156</v>
      </c>
      <c r="L7" s="3"/>
      <c r="M7" s="6">
        <f>3177%/100</f>
        <v>0.3177</v>
      </c>
    </row>
    <row r="8" spans="1:13" ht="11.25" customHeight="1">
      <c r="A8" s="5" t="s">
        <v>215</v>
      </c>
      <c r="B8" s="5"/>
      <c r="C8" s="3">
        <v>675867254</v>
      </c>
      <c r="D8" s="3"/>
      <c r="E8" s="3">
        <v>546586</v>
      </c>
      <c r="F8" s="3"/>
      <c r="G8" s="6">
        <f>1560%/100</f>
        <v>0.156</v>
      </c>
      <c r="H8" s="7"/>
      <c r="I8" s="6">
        <f>1170%/100</f>
        <v>0.11699999999999999</v>
      </c>
      <c r="J8" s="3"/>
      <c r="K8" s="8">
        <f>1048%/100</f>
        <v>0.1048</v>
      </c>
      <c r="L8" s="3"/>
      <c r="M8" s="6">
        <f>572%/100</f>
        <v>0.0572</v>
      </c>
    </row>
    <row r="9" spans="1:13" ht="11.25" customHeight="1">
      <c r="A9" s="5" t="s">
        <v>199</v>
      </c>
      <c r="B9" s="5"/>
      <c r="C9" s="3">
        <v>557350667</v>
      </c>
      <c r="D9" s="3"/>
      <c r="E9" s="3">
        <v>731878</v>
      </c>
      <c r="F9" s="3"/>
      <c r="G9" s="6">
        <f>1945%/100</f>
        <v>0.1945</v>
      </c>
      <c r="H9" s="7"/>
      <c r="I9" s="6">
        <f>432%/100</f>
        <v>0.0432</v>
      </c>
      <c r="J9" s="3"/>
      <c r="K9" s="8">
        <f>870%/100</f>
        <v>0.087</v>
      </c>
      <c r="L9" s="3"/>
      <c r="M9" s="6">
        <f>766%/100</f>
        <v>0.0766</v>
      </c>
    </row>
    <row r="10" spans="1:13" ht="11.25" customHeight="1">
      <c r="A10" s="5" t="s">
        <v>200</v>
      </c>
      <c r="B10" s="5"/>
      <c r="C10" s="3">
        <v>461115457</v>
      </c>
      <c r="D10" s="3"/>
      <c r="E10" s="3">
        <v>917286</v>
      </c>
      <c r="F10" s="3"/>
      <c r="G10" s="6">
        <f>2273%/100</f>
        <v>0.2273</v>
      </c>
      <c r="H10" s="7"/>
      <c r="I10" s="6">
        <f>1504%/100</f>
        <v>0.15039999999999998</v>
      </c>
      <c r="J10" s="3"/>
      <c r="K10" s="8">
        <f>720%/100</f>
        <v>0.07200000000000001</v>
      </c>
      <c r="L10" s="3"/>
      <c r="M10" s="6">
        <f>960%/100</f>
        <v>0.096</v>
      </c>
    </row>
    <row r="11" spans="1:13" ht="11.25" customHeight="1">
      <c r="A11" s="5" t="s">
        <v>201</v>
      </c>
      <c r="B11" s="5"/>
      <c r="C11" s="3">
        <v>384051486</v>
      </c>
      <c r="D11" s="3"/>
      <c r="E11" s="3">
        <v>445850</v>
      </c>
      <c r="F11" s="3"/>
      <c r="G11" s="6">
        <f>5390%/100</f>
        <v>0.539</v>
      </c>
      <c r="H11" s="7"/>
      <c r="I11" s="6">
        <f>7045%/100</f>
        <v>0.7045</v>
      </c>
      <c r="J11" s="3"/>
      <c r="K11" s="8">
        <f>600%/100</f>
        <v>0.06</v>
      </c>
      <c r="L11" s="3"/>
      <c r="M11" s="6">
        <f>466%/100</f>
        <v>0.0466</v>
      </c>
    </row>
    <row r="12" spans="1:13" ht="11.25" customHeight="1">
      <c r="A12" s="5" t="s">
        <v>202</v>
      </c>
      <c r="B12" s="5"/>
      <c r="C12" s="3">
        <v>339173937</v>
      </c>
      <c r="D12" s="3"/>
      <c r="E12" s="3">
        <v>292654</v>
      </c>
      <c r="F12" s="3"/>
      <c r="G12" s="6">
        <f>899%/100</f>
        <v>0.08990000000000001</v>
      </c>
      <c r="H12" s="7"/>
      <c r="I12" s="6">
        <f>450%/100</f>
        <v>0.045</v>
      </c>
      <c r="J12" s="3"/>
      <c r="K12" s="8">
        <f>530%/100</f>
        <v>0.053</v>
      </c>
      <c r="L12" s="3"/>
      <c r="M12" s="6">
        <f>306%/100</f>
        <v>0.030600000000000002</v>
      </c>
    </row>
    <row r="13" spans="1:13" ht="11.25" customHeight="1">
      <c r="A13" s="5" t="s">
        <v>203</v>
      </c>
      <c r="B13" s="5"/>
      <c r="C13" s="3">
        <v>248232520</v>
      </c>
      <c r="D13" s="3"/>
      <c r="E13" s="3">
        <v>517655</v>
      </c>
      <c r="F13" s="3"/>
      <c r="G13" s="6">
        <f>7261%/100</f>
        <v>0.7261</v>
      </c>
      <c r="H13" s="7"/>
      <c r="I13" s="6">
        <f>8177%/100</f>
        <v>0.8177</v>
      </c>
      <c r="J13" s="3"/>
      <c r="K13" s="8">
        <f>388%/100</f>
        <v>0.0388</v>
      </c>
      <c r="L13" s="3"/>
      <c r="M13" s="6">
        <f>542%/100</f>
        <v>0.0542</v>
      </c>
    </row>
    <row r="14" spans="1:13" ht="11.25" customHeight="1">
      <c r="A14" s="5" t="s">
        <v>204</v>
      </c>
      <c r="B14" s="5"/>
      <c r="C14" s="3">
        <v>187789674</v>
      </c>
      <c r="D14" s="3"/>
      <c r="E14" s="3">
        <v>389813</v>
      </c>
      <c r="F14" s="3"/>
      <c r="G14" s="6">
        <f>1511%/100</f>
        <v>0.15109999999999998</v>
      </c>
      <c r="H14" s="7"/>
      <c r="I14" s="6">
        <f>-143%/100</f>
        <v>-0.0143</v>
      </c>
      <c r="J14" s="3"/>
      <c r="K14" s="8">
        <f>293%/100</f>
        <v>0.029300000000000003</v>
      </c>
      <c r="L14" s="3"/>
      <c r="M14" s="6">
        <f>408%/100</f>
        <v>0.0408</v>
      </c>
    </row>
    <row r="15" spans="1:13" ht="11.25" customHeight="1">
      <c r="A15" s="5" t="s">
        <v>205</v>
      </c>
      <c r="B15" s="5"/>
      <c r="C15" s="3">
        <v>186326806</v>
      </c>
      <c r="D15" s="3"/>
      <c r="E15" s="3">
        <v>392322</v>
      </c>
      <c r="F15" s="3"/>
      <c r="G15" s="6">
        <f>872%/100</f>
        <v>0.0872</v>
      </c>
      <c r="H15" s="7"/>
      <c r="I15" s="6">
        <f>-249%/100</f>
        <v>-0.024900000000000002</v>
      </c>
      <c r="J15" s="3"/>
      <c r="K15" s="8">
        <f>291%/100</f>
        <v>0.0291</v>
      </c>
      <c r="L15" s="3"/>
      <c r="M15" s="6">
        <f>410%/100</f>
        <v>0.040999999999999995</v>
      </c>
    </row>
    <row r="16" spans="1:13" ht="11.25" customHeight="1">
      <c r="A16" s="5" t="s">
        <v>206</v>
      </c>
      <c r="B16" s="9"/>
      <c r="C16" s="10">
        <v>1079943504</v>
      </c>
      <c r="D16" s="10"/>
      <c r="E16" s="10">
        <v>1486288</v>
      </c>
      <c r="F16" s="10"/>
      <c r="G16" s="1" t="s">
        <v>207</v>
      </c>
      <c r="H16" s="11"/>
      <c r="I16" s="11" t="s">
        <v>207</v>
      </c>
      <c r="J16" s="10"/>
      <c r="K16" s="12">
        <f>1667%/100</f>
        <v>0.16670000000000001</v>
      </c>
      <c r="L16" s="10"/>
      <c r="M16" s="13">
        <f>1555%/100</f>
        <v>0.1555</v>
      </c>
    </row>
    <row r="17" spans="1:13" ht="11.25" customHeight="1">
      <c r="A17" s="4" t="s">
        <v>208</v>
      </c>
      <c r="B17" s="4"/>
      <c r="C17" s="14">
        <f>SUM(C6:C16)</f>
        <v>6402711536</v>
      </c>
      <c r="D17" s="10"/>
      <c r="E17" s="10">
        <f>SUM(E6:E16)</f>
        <v>9557583</v>
      </c>
      <c r="F17" s="10"/>
      <c r="G17" s="13">
        <f>1275%/100</f>
        <v>0.1275</v>
      </c>
      <c r="H17" s="15"/>
      <c r="I17" s="13">
        <f>412%/100</f>
        <v>0.0412</v>
      </c>
      <c r="J17" s="10"/>
      <c r="K17" s="30">
        <v>1</v>
      </c>
      <c r="L17" s="26"/>
      <c r="M17" s="30">
        <v>1</v>
      </c>
    </row>
    <row r="18" spans="1:13" ht="11.25" customHeight="1">
      <c r="A18" s="107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</row>
    <row r="19" spans="1:13" ht="11.25" customHeight="1">
      <c r="A19" s="86" t="s">
        <v>214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</row>
  </sheetData>
  <mergeCells count="8">
    <mergeCell ref="A18:M18"/>
    <mergeCell ref="A19:M19"/>
    <mergeCell ref="A3:M3"/>
    <mergeCell ref="A1:M1"/>
    <mergeCell ref="A2:M2"/>
    <mergeCell ref="C4:E4"/>
    <mergeCell ref="G4:I4"/>
    <mergeCell ref="K4:M4"/>
  </mergeCells>
  <printOptions/>
  <pageMargins left="0.5" right="0.5" top="0.5" bottom="0.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Minerals Information Team</dc:creator>
  <cp:keywords/>
  <dc:description/>
  <cp:lastModifiedBy>Jeanette Ishee</cp:lastModifiedBy>
  <cp:lastPrinted>2006-07-19T16:00:04Z</cp:lastPrinted>
  <dcterms:created xsi:type="dcterms:W3CDTF">2003-06-12T14:16:06Z</dcterms:created>
  <dcterms:modified xsi:type="dcterms:W3CDTF">2006-07-19T16:25:18Z</dcterms:modified>
  <cp:category/>
  <cp:version/>
  <cp:contentType/>
  <cp:contentStatus/>
</cp:coreProperties>
</file>