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6000" windowHeight="6570" tabRatio="667" firstSheet="1" activeTab="1"/>
  </bookViews>
  <sheets>
    <sheet name="VVVVVVa" sheetId="1" state="hidden" r:id="rId1"/>
    <sheet name="DOJ finance" sheetId="2" r:id="rId2"/>
    <sheet name="Combining2001" sheetId="3" r:id="rId3"/>
    <sheet name="Combining2000" sheetId="4" r:id="rId4"/>
  </sheets>
  <externalReferences>
    <externalReference r:id="rId7"/>
    <externalReference r:id="rId8"/>
  </externalReferences>
  <definedNames>
    <definedName name="_xlnm.Print_Area" localSheetId="3">'Combining2000'!$A$1:$O$43</definedName>
    <definedName name="_xlnm.Print_Area" localSheetId="2">'Combining2001'!$A$1:$O$43</definedName>
    <definedName name="_xlnm.Print_Area" localSheetId="1">'DOJ finance'!$A$1:$K$57</definedName>
  </definedNames>
  <calcPr fullCalcOnLoad="1"/>
</workbook>
</file>

<file path=xl/sharedStrings.xml><?xml version="1.0" encoding="utf-8"?>
<sst xmlns="http://schemas.openxmlformats.org/spreadsheetml/2006/main" count="124" uniqueCount="49">
  <si>
    <t>WCF</t>
  </si>
  <si>
    <t>OBD</t>
  </si>
  <si>
    <t>USMS</t>
  </si>
  <si>
    <t>OJP</t>
  </si>
  <si>
    <t>DEA</t>
  </si>
  <si>
    <t>FBI</t>
  </si>
  <si>
    <t>INS</t>
  </si>
  <si>
    <t>Dollars in Thousands</t>
  </si>
  <si>
    <t>DEPARTMENT OF JUSTICE</t>
  </si>
  <si>
    <t>Obligations and Nonbudgetary Resources</t>
  </si>
  <si>
    <t>Obligations incurred</t>
  </si>
  <si>
    <t>Financing Imputed for Cost Subsidies</t>
  </si>
  <si>
    <t>Change in Unfilled Customer Orders</t>
  </si>
  <si>
    <t>Costs Capitalized on the Balance Sheet</t>
  </si>
  <si>
    <t>Financing Sources That Fund Costs of Prior Periods</t>
  </si>
  <si>
    <t>Financing Sources Yet to Be Provided</t>
  </si>
  <si>
    <t>Net Cost of Operations</t>
  </si>
  <si>
    <t>Other</t>
  </si>
  <si>
    <t>Combined</t>
  </si>
  <si>
    <t xml:space="preserve">Change in Amount of Goods, Services, and Benefits Ordered </t>
  </si>
  <si>
    <t xml:space="preserve">Less: Spending Authority from Offsetting </t>
  </si>
  <si>
    <t>AFF/SADF</t>
  </si>
  <si>
    <t>Nonbudgetary Resources</t>
  </si>
  <si>
    <t>Collections and Adjustments</t>
  </si>
  <si>
    <t>but not yet Received or Provided</t>
  </si>
  <si>
    <t>FPI</t>
  </si>
  <si>
    <t>Gain/Loss on Disposition of Assets</t>
  </si>
  <si>
    <t>BOP</t>
  </si>
  <si>
    <t>Transfers, Net</t>
  </si>
  <si>
    <t>Net Cost (Revenue) of Operations</t>
  </si>
  <si>
    <t>For Fiscal Years Ended September 30, 2001 and 2000</t>
  </si>
  <si>
    <t>Donations not in the Budget</t>
  </si>
  <si>
    <t>Exchange Revenue Not in the Entity's Budget</t>
  </si>
  <si>
    <t>Depreciation and Amortization</t>
  </si>
  <si>
    <t>Revaluation of Assets and Liabilities</t>
  </si>
  <si>
    <t>Costs That Do Not Require Resources</t>
  </si>
  <si>
    <t>Resources That Do Not Fund Net Cost of Operations</t>
  </si>
  <si>
    <t>Total Resources That Do Not Fund</t>
  </si>
  <si>
    <t>Total Costs That Do Not Require Resources</t>
  </si>
  <si>
    <t>Total Obligations as Adjusted, and</t>
  </si>
  <si>
    <t>Exchange Revenue Not in the Budget</t>
  </si>
  <si>
    <t>Combined Statement of Financing</t>
  </si>
  <si>
    <t>Restated</t>
  </si>
  <si>
    <t>Financing Sources Yet to Be Provided  (Note 13)</t>
  </si>
  <si>
    <t>Financing Imputed for Cost Subsidies  (Note 14)</t>
  </si>
  <si>
    <t>Combining Statement of Financing</t>
  </si>
  <si>
    <t>For Fiscal Year Ended September 30, 2001</t>
  </si>
  <si>
    <t>For Fiscal Year Ended September 30, 2000</t>
  </si>
  <si>
    <t>The accompanying notes are an integral part of these financial statements.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</si>
</sst>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  <numFmt numFmtId="167" formatCode="0_);\(0\)"/>
  </numFmts>
  <fonts count="18">
    <font>
      <sz val="10"/>
      <name val="Arial"/>
      <family val="0"/>
    </font>
    <font>
      <b/>
      <sz val="10"/>
      <name val="Arial"/>
      <family val="2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0" fillId="0" borderId="3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2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1" fontId="0" fillId="0" borderId="0" xfId="0" applyNumberFormat="1" applyFont="1" applyAlignment="1">
      <alignment/>
    </xf>
    <xf numFmtId="0" fontId="12" fillId="3" borderId="0" xfId="0" applyFont="1" applyFill="1" applyBorder="1" applyAlignment="1">
      <alignment/>
    </xf>
    <xf numFmtId="0" fontId="10" fillId="0" borderId="1" xfId="0" applyFont="1" applyBorder="1" applyAlignment="1">
      <alignment/>
    </xf>
    <xf numFmtId="41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41" fontId="0" fillId="0" borderId="0" xfId="0" applyNumberFormat="1" applyAlignment="1">
      <alignment/>
    </xf>
    <xf numFmtId="3" fontId="10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8" fontId="0" fillId="0" borderId="5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5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8" fillId="0" borderId="0" xfId="0" applyNumberFormat="1" applyFont="1" applyAlignment="1">
      <alignment/>
    </xf>
    <xf numFmtId="0" fontId="10" fillId="0" borderId="0" xfId="0" applyFont="1" applyAlignment="1">
      <alignment/>
    </xf>
    <xf numFmtId="42" fontId="0" fillId="0" borderId="0" xfId="0" applyNumberFormat="1" applyAlignment="1">
      <alignment/>
    </xf>
    <xf numFmtId="42" fontId="0" fillId="0" borderId="5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42" fontId="9" fillId="0" borderId="0" xfId="0" applyNumberFormat="1" applyFont="1" applyAlignment="1">
      <alignment/>
    </xf>
    <xf numFmtId="42" fontId="11" fillId="0" borderId="0" xfId="0" applyNumberFormat="1" applyFont="1" applyFill="1" applyBorder="1" applyAlignment="1">
      <alignment/>
    </xf>
    <xf numFmtId="42" fontId="0" fillId="0" borderId="0" xfId="0" applyNumberFormat="1" applyFont="1" applyFill="1" applyBorder="1" applyAlignment="1">
      <alignment/>
    </xf>
    <xf numFmtId="42" fontId="10" fillId="0" borderId="0" xfId="0" applyNumberFormat="1" applyFont="1" applyBorder="1" applyAlignment="1">
      <alignment/>
    </xf>
    <xf numFmtId="41" fontId="11" fillId="0" borderId="6" xfId="0" applyNumberFormat="1" applyFont="1" applyBorder="1" applyAlignment="1">
      <alignment horizontal="right"/>
    </xf>
    <xf numFmtId="41" fontId="0" fillId="0" borderId="5" xfId="0" applyNumberFormat="1" applyFont="1" applyBorder="1" applyAlignment="1">
      <alignment/>
    </xf>
    <xf numFmtId="42" fontId="1" fillId="0" borderId="7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2" fontId="9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1" fontId="1" fillId="0" borderId="0" xfId="0" applyNumberFormat="1" applyFont="1" applyBorder="1" applyAlignment="1">
      <alignment/>
    </xf>
    <xf numFmtId="42" fontId="10" fillId="0" borderId="8" xfId="0" applyNumberFormat="1" applyFont="1" applyFill="1" applyBorder="1" applyAlignment="1">
      <alignment/>
    </xf>
    <xf numFmtId="3" fontId="10" fillId="0" borderId="9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Alignment="1">
      <alignment/>
    </xf>
    <xf numFmtId="4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10" fillId="0" borderId="7" xfId="0" applyNumberFormat="1" applyFont="1" applyBorder="1" applyAlignment="1">
      <alignment/>
    </xf>
    <xf numFmtId="38" fontId="8" fillId="0" borderId="5" xfId="0" applyNumberFormat="1" applyFont="1" applyBorder="1" applyAlignment="1">
      <alignment/>
    </xf>
    <xf numFmtId="42" fontId="1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42" fontId="0" fillId="0" borderId="4" xfId="0" applyNumberFormat="1" applyFont="1" applyBorder="1" applyAlignment="1" quotePrefix="1">
      <alignment/>
    </xf>
    <xf numFmtId="41" fontId="0" fillId="0" borderId="4" xfId="0" applyNumberFormat="1" applyFont="1" applyBorder="1" applyAlignment="1" quotePrefix="1">
      <alignment/>
    </xf>
    <xf numFmtId="0" fontId="12" fillId="3" borderId="0" xfId="0" applyFont="1" applyFill="1" applyBorder="1" applyAlignment="1">
      <alignment horizontal="left"/>
    </xf>
    <xf numFmtId="41" fontId="1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Border="1" applyAlignment="1">
      <alignment/>
    </xf>
    <xf numFmtId="41" fontId="1" fillId="0" borderId="4" xfId="0" applyNumberFormat="1" applyFont="1" applyBorder="1" applyAlignment="1">
      <alignment/>
    </xf>
    <xf numFmtId="41" fontId="0" fillId="0" borderId="4" xfId="0" applyNumberFormat="1" applyFont="1" applyFill="1" applyBorder="1" applyAlignment="1">
      <alignment/>
    </xf>
    <xf numFmtId="42" fontId="10" fillId="0" borderId="0" xfId="0" applyNumberFormat="1" applyFont="1" applyBorder="1" applyAlignment="1">
      <alignment horizontal="right"/>
    </xf>
    <xf numFmtId="42" fontId="0" fillId="0" borderId="4" xfId="0" applyNumberFormat="1" applyFont="1" applyBorder="1" applyAlignment="1">
      <alignment/>
    </xf>
    <xf numFmtId="42" fontId="1" fillId="0" borderId="0" xfId="0" applyNumberFormat="1" applyFont="1" applyFill="1" applyBorder="1" applyAlignment="1">
      <alignment/>
    </xf>
    <xf numFmtId="42" fontId="1" fillId="0" borderId="0" xfId="0" applyNumberFormat="1" applyFont="1" applyFill="1" applyBorder="1" applyAlignment="1">
      <alignment/>
    </xf>
    <xf numFmtId="42" fontId="1" fillId="0" borderId="4" xfId="0" applyNumberFormat="1" applyFont="1" applyFill="1" applyBorder="1" applyAlignment="1">
      <alignment/>
    </xf>
    <xf numFmtId="42" fontId="10" fillId="0" borderId="6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42" fontId="1" fillId="0" borderId="6" xfId="0" applyNumberFormat="1" applyFont="1" applyFill="1" applyBorder="1" applyAlignment="1">
      <alignment/>
    </xf>
    <xf numFmtId="42" fontId="1" fillId="0" borderId="11" xfId="0" applyNumberFormat="1" applyFont="1" applyFill="1" applyBorder="1" applyAlignment="1">
      <alignment/>
    </xf>
    <xf numFmtId="41" fontId="0" fillId="0" borderId="10" xfId="0" applyNumberFormat="1" applyBorder="1" applyAlignment="1">
      <alignment/>
    </xf>
    <xf numFmtId="41" fontId="0" fillId="0" borderId="12" xfId="0" applyNumberFormat="1" applyFont="1" applyBorder="1" applyAlignment="1">
      <alignment/>
    </xf>
    <xf numFmtId="42" fontId="1" fillId="0" borderId="7" xfId="0" applyNumberFormat="1" applyFont="1" applyFill="1" applyBorder="1" applyAlignment="1">
      <alignment/>
    </xf>
    <xf numFmtId="42" fontId="1" fillId="0" borderId="13" xfId="0" applyNumberFormat="1" applyFont="1" applyFill="1" applyBorder="1" applyAlignment="1">
      <alignment/>
    </xf>
    <xf numFmtId="41" fontId="0" fillId="0" borderId="10" xfId="15" applyNumberFormat="1" applyFont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2" fontId="0" fillId="0" borderId="0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2" fontId="1" fillId="0" borderId="6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0" fillId="0" borderId="0" xfId="15" applyNumberFormat="1" applyFont="1" applyBorder="1" applyAlignment="1">
      <alignment horizontal="right"/>
    </xf>
    <xf numFmtId="42" fontId="1" fillId="0" borderId="14" xfId="0" applyNumberFormat="1" applyFont="1" applyFill="1" applyBorder="1" applyAlignment="1">
      <alignment/>
    </xf>
    <xf numFmtId="42" fontId="1" fillId="0" borderId="15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19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0" xfId="25"/>
    <cellStyle name="Currency" xfId="26"/>
    <cellStyle name="Currency [0]" xfId="27"/>
    <cellStyle name="Currency0" xfId="28"/>
    <cellStyle name="Followed Hyperlink" xfId="29"/>
    <cellStyle name="Hyperlink" xfId="30"/>
    <cellStyle name="Normal - Style1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J%20budget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J%20net%20posi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VVVa"/>
      <sheetName val="DOJ budgetary"/>
      <sheetName val="Combinning2001"/>
      <sheetName val="Combinning2000"/>
    </sheetNames>
    <sheetDataSet>
      <sheetData sheetId="2">
        <row r="20">
          <cell r="D20">
            <v>550765</v>
          </cell>
          <cell r="E20">
            <v>879736</v>
          </cell>
          <cell r="F20">
            <v>4726044</v>
          </cell>
          <cell r="G20">
            <v>1520344</v>
          </cell>
          <cell r="H20">
            <v>5162052</v>
          </cell>
          <cell r="I20">
            <v>1819950</v>
          </cell>
          <cell r="J20">
            <v>3992521</v>
          </cell>
          <cell r="K20">
            <v>5493986</v>
          </cell>
          <cell r="L20">
            <v>4585894</v>
          </cell>
          <cell r="M20">
            <v>601080</v>
          </cell>
        </row>
        <row r="30">
          <cell r="D30">
            <v>45451</v>
          </cell>
          <cell r="E30">
            <v>809351</v>
          </cell>
          <cell r="F30">
            <v>642701</v>
          </cell>
          <cell r="G30">
            <v>131912</v>
          </cell>
          <cell r="H30">
            <v>703214</v>
          </cell>
          <cell r="I30">
            <v>399255</v>
          </cell>
          <cell r="J30">
            <v>675250</v>
          </cell>
          <cell r="K30">
            <v>2292943</v>
          </cell>
          <cell r="L30">
            <v>404370</v>
          </cell>
          <cell r="M30">
            <v>602466</v>
          </cell>
        </row>
      </sheetData>
      <sheetData sheetId="3">
        <row r="30">
          <cell r="D30">
            <v>35241</v>
          </cell>
          <cell r="E30">
            <v>741715</v>
          </cell>
          <cell r="F30">
            <v>799696</v>
          </cell>
          <cell r="G30">
            <v>140373</v>
          </cell>
          <cell r="H30">
            <v>639390</v>
          </cell>
          <cell r="I30">
            <v>342321</v>
          </cell>
          <cell r="J30">
            <v>597435</v>
          </cell>
          <cell r="K30">
            <v>1491977</v>
          </cell>
          <cell r="L30">
            <v>255162</v>
          </cell>
          <cell r="M30">
            <v>575157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VVVVVa"/>
      <sheetName val="DOJ net position"/>
      <sheetName val="Consolidating2001"/>
      <sheetName val="Consolidating2000"/>
    </sheetNames>
    <sheetDataSet>
      <sheetData sheetId="2">
        <row r="13">
          <cell r="C13">
            <v>0</v>
          </cell>
          <cell r="D13">
            <v>3461</v>
          </cell>
          <cell r="E13">
            <v>126906</v>
          </cell>
          <cell r="F13">
            <v>21211</v>
          </cell>
          <cell r="G13">
            <v>3077</v>
          </cell>
          <cell r="H13">
            <v>42720</v>
          </cell>
          <cell r="I13">
            <v>130771</v>
          </cell>
          <cell r="J13">
            <v>124450</v>
          </cell>
          <cell r="K13">
            <v>115196</v>
          </cell>
          <cell r="L13">
            <v>7623</v>
          </cell>
        </row>
        <row r="15">
          <cell r="E15">
            <v>19074</v>
          </cell>
          <cell r="F15">
            <v>12436</v>
          </cell>
          <cell r="H15">
            <v>9781</v>
          </cell>
          <cell r="J15">
            <v>13344</v>
          </cell>
          <cell r="K15">
            <v>64256</v>
          </cell>
          <cell r="L15">
            <v>0</v>
          </cell>
        </row>
        <row r="16">
          <cell r="E16">
            <v>-81881</v>
          </cell>
          <cell r="F16">
            <v>0</v>
          </cell>
          <cell r="H16">
            <v>-19411</v>
          </cell>
          <cell r="J16">
            <v>-8000</v>
          </cell>
          <cell r="K16">
            <v>-228</v>
          </cell>
          <cell r="L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1" workbookViewId="0" topLeftCell="B2774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.8515625" style="0" customWidth="1"/>
    <col min="2" max="2" width="1.57421875" style="0" customWidth="1"/>
    <col min="3" max="3" width="3.421875" style="0" customWidth="1"/>
    <col min="4" max="4" width="2.28125" style="0" customWidth="1"/>
    <col min="8" max="8" width="24.57421875" style="0" customWidth="1"/>
    <col min="9" max="9" width="13.8515625" style="0" bestFit="1" customWidth="1"/>
    <col min="10" max="10" width="1.57421875" style="0" customWidth="1"/>
    <col min="11" max="11" width="13.8515625" style="0" bestFit="1" customWidth="1"/>
  </cols>
  <sheetData>
    <row r="1" spans="1:11" ht="15.75" customHeight="1">
      <c r="A1" s="102" t="s">
        <v>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s="37" customFormat="1" ht="15.75">
      <c r="A2" s="102" t="s">
        <v>41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s="37" customFormat="1" ht="15.75">
      <c r="A3" s="102" t="s">
        <v>30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ht="15">
      <c r="K4" s="90" t="s">
        <v>42</v>
      </c>
    </row>
    <row r="5" spans="1:11" ht="15">
      <c r="A5" s="67" t="s">
        <v>7</v>
      </c>
      <c r="B5" s="21"/>
      <c r="C5" s="21"/>
      <c r="D5" s="21"/>
      <c r="E5" s="21"/>
      <c r="F5" s="21"/>
      <c r="G5" s="21"/>
      <c r="H5" s="21"/>
      <c r="I5" s="21">
        <v>2001</v>
      </c>
      <c r="J5" s="21"/>
      <c r="K5" s="21">
        <v>2000</v>
      </c>
    </row>
    <row r="6" spans="1:11" s="16" customFormat="1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>
      <c r="A7" s="50" t="s">
        <v>9</v>
      </c>
      <c r="B7" s="14"/>
      <c r="C7" s="14"/>
      <c r="D7" s="9"/>
      <c r="E7" s="9"/>
      <c r="F7" s="9"/>
      <c r="G7" s="9"/>
      <c r="H7" s="9"/>
      <c r="I7" s="9"/>
      <c r="J7" s="9"/>
      <c r="K7" s="9"/>
    </row>
    <row r="8" spans="1:11" ht="15">
      <c r="A8" s="14"/>
      <c r="B8" s="14"/>
      <c r="C8" s="14"/>
      <c r="D8" s="9"/>
      <c r="E8" s="9"/>
      <c r="F8" s="9"/>
      <c r="G8" s="9"/>
      <c r="H8" s="9"/>
      <c r="I8" s="9"/>
      <c r="J8" s="9"/>
      <c r="K8" s="9"/>
    </row>
    <row r="9" spans="1:11" s="38" customFormat="1" ht="12.75">
      <c r="A9" s="17"/>
      <c r="B9" s="9" t="s">
        <v>10</v>
      </c>
      <c r="C9" s="9"/>
      <c r="D9" s="9"/>
      <c r="E9" s="17"/>
      <c r="F9" s="17"/>
      <c r="G9" s="17"/>
      <c r="H9" s="17"/>
      <c r="I9" s="17">
        <f>Combining2001!O10</f>
        <v>29332372</v>
      </c>
      <c r="J9" s="9"/>
      <c r="K9" s="17">
        <f>Combining2000!O10</f>
        <v>25628388</v>
      </c>
    </row>
    <row r="10" spans="1:11" ht="12.75">
      <c r="A10" s="9"/>
      <c r="B10" s="9" t="s">
        <v>20</v>
      </c>
      <c r="C10" s="9"/>
      <c r="D10" s="9"/>
      <c r="E10" s="9"/>
      <c r="F10" s="9"/>
      <c r="G10" s="13"/>
      <c r="H10" s="9"/>
      <c r="I10" s="17"/>
      <c r="J10" s="9"/>
      <c r="K10" s="17"/>
    </row>
    <row r="11" spans="1:11" ht="12.75">
      <c r="A11" s="9"/>
      <c r="B11" s="9"/>
      <c r="D11" t="s">
        <v>23</v>
      </c>
      <c r="E11" s="9"/>
      <c r="F11" s="9"/>
      <c r="G11" s="13"/>
      <c r="H11" s="9"/>
      <c r="I11" s="18">
        <f>Combining2001!O12</f>
        <v>6706913</v>
      </c>
      <c r="J11" s="9"/>
      <c r="K11" s="18">
        <f>Combining2000!O12</f>
        <v>5618467</v>
      </c>
    </row>
    <row r="12" spans="1:11" ht="12.75">
      <c r="A12" s="9"/>
      <c r="B12" s="9" t="s">
        <v>31</v>
      </c>
      <c r="D12" s="9"/>
      <c r="E12" s="9"/>
      <c r="F12" s="9"/>
      <c r="G12" s="13"/>
      <c r="H12" s="9"/>
      <c r="I12" s="18">
        <f>Combining2001!O13</f>
        <v>792</v>
      </c>
      <c r="J12" s="9"/>
      <c r="K12" s="18">
        <f>Combining2000!O13</f>
        <v>1098</v>
      </c>
    </row>
    <row r="13" spans="1:11" ht="12.75">
      <c r="A13" s="9"/>
      <c r="B13" s="9" t="s">
        <v>44</v>
      </c>
      <c r="C13" s="9"/>
      <c r="D13" s="9"/>
      <c r="E13" s="9"/>
      <c r="F13" s="9"/>
      <c r="G13" s="9"/>
      <c r="H13" s="9"/>
      <c r="I13" s="18">
        <f>Combining2001!O14</f>
        <v>575415</v>
      </c>
      <c r="J13" s="9"/>
      <c r="K13" s="18">
        <f>Combining2000!O14</f>
        <v>506441</v>
      </c>
    </row>
    <row r="14" spans="1:11" ht="12.75">
      <c r="A14" s="9"/>
      <c r="B14" s="9" t="s">
        <v>28</v>
      </c>
      <c r="C14" s="9"/>
      <c r="D14" s="9"/>
      <c r="E14" s="9"/>
      <c r="F14" s="9"/>
      <c r="G14" s="9"/>
      <c r="H14" s="9"/>
      <c r="I14" s="18">
        <f>Combining2001!O15</f>
        <v>37385</v>
      </c>
      <c r="J14" s="9"/>
      <c r="K14" s="18">
        <f>Combining2000!O15</f>
        <v>-18870</v>
      </c>
    </row>
    <row r="15" spans="1:11" ht="12.75">
      <c r="A15" s="9"/>
      <c r="B15" s="9" t="s">
        <v>40</v>
      </c>
      <c r="C15" s="9"/>
      <c r="D15" s="9"/>
      <c r="E15" s="9"/>
      <c r="F15" s="9"/>
      <c r="G15" s="9"/>
      <c r="H15" s="9"/>
      <c r="I15" s="18">
        <f>Combining2001!O16</f>
        <v>-136449</v>
      </c>
      <c r="J15" s="9"/>
      <c r="K15" s="18">
        <f>Combining2000!O16</f>
        <v>21250</v>
      </c>
    </row>
    <row r="16" spans="1:11" ht="12.75">
      <c r="A16" s="9"/>
      <c r="B16" s="9" t="s">
        <v>17</v>
      </c>
      <c r="C16" s="9"/>
      <c r="D16" s="9"/>
      <c r="E16" s="9"/>
      <c r="F16" s="9"/>
      <c r="G16" s="9"/>
      <c r="H16" s="9"/>
      <c r="I16" s="18">
        <f>Combining2001!O17</f>
        <v>75765</v>
      </c>
      <c r="J16" s="9"/>
      <c r="K16" s="18">
        <f>Combining2000!O17</f>
        <v>-21736</v>
      </c>
    </row>
    <row r="17" spans="1:11" s="38" customFormat="1" ht="15">
      <c r="A17" s="45"/>
      <c r="C17" s="50" t="s">
        <v>39</v>
      </c>
      <c r="D17" s="45"/>
      <c r="E17" s="17"/>
      <c r="F17" s="17"/>
      <c r="G17" s="17"/>
      <c r="H17" s="17"/>
      <c r="I17" s="79"/>
      <c r="J17" s="9"/>
      <c r="K17" s="79"/>
    </row>
    <row r="18" spans="1:11" s="38" customFormat="1" ht="15">
      <c r="A18" s="45"/>
      <c r="B18" s="14"/>
      <c r="C18" s="14"/>
      <c r="D18" s="14" t="s">
        <v>22</v>
      </c>
      <c r="E18" s="17"/>
      <c r="F18" s="17"/>
      <c r="G18" s="17"/>
      <c r="H18" s="17"/>
      <c r="I18" s="78">
        <f>I9-I11+SUM(I12:I16)</f>
        <v>23178367</v>
      </c>
      <c r="J18" s="9"/>
      <c r="K18" s="78">
        <f>K9-K11+SUM(K12:K16)</f>
        <v>20498104</v>
      </c>
    </row>
    <row r="19" spans="1:11" ht="12.75">
      <c r="A19" s="9"/>
      <c r="B19" s="9"/>
      <c r="C19" s="9"/>
      <c r="D19" s="9"/>
      <c r="E19" s="9"/>
      <c r="F19" s="9"/>
      <c r="G19" s="9"/>
      <c r="H19" s="9"/>
      <c r="I19" s="25"/>
      <c r="J19" s="9"/>
      <c r="K19" s="25"/>
    </row>
    <row r="20" spans="1:11" ht="15">
      <c r="A20" s="50" t="s">
        <v>36</v>
      </c>
      <c r="B20" s="14"/>
      <c r="C20" s="14"/>
      <c r="D20" s="9"/>
      <c r="E20" s="9"/>
      <c r="F20" s="9"/>
      <c r="G20" s="9"/>
      <c r="H20" s="9"/>
      <c r="I20" s="68"/>
      <c r="J20" s="9"/>
      <c r="K20" s="68"/>
    </row>
    <row r="21" spans="1:11" ht="12.75">
      <c r="A21" s="9"/>
      <c r="B21" s="9"/>
      <c r="C21" s="9"/>
      <c r="D21" s="9"/>
      <c r="E21" s="9"/>
      <c r="F21" s="9"/>
      <c r="G21" s="9"/>
      <c r="H21" s="9"/>
      <c r="I21" s="18"/>
      <c r="J21" s="9"/>
      <c r="K21" s="18"/>
    </row>
    <row r="22" spans="1:11" s="38" customFormat="1" ht="14.25">
      <c r="A22" s="43"/>
      <c r="B22" s="9" t="s">
        <v>19</v>
      </c>
      <c r="C22" s="9"/>
      <c r="D22" s="9"/>
      <c r="E22" s="44"/>
      <c r="F22" s="44"/>
      <c r="G22" s="44"/>
      <c r="H22" s="44"/>
      <c r="I22" s="18"/>
      <c r="J22" s="9"/>
      <c r="K22" s="18"/>
    </row>
    <row r="23" spans="1:11" s="38" customFormat="1" ht="12.75">
      <c r="A23" s="17"/>
      <c r="B23" s="9"/>
      <c r="C23" s="9"/>
      <c r="D23" s="9" t="s">
        <v>24</v>
      </c>
      <c r="E23" s="17"/>
      <c r="F23" s="17"/>
      <c r="G23" s="17"/>
      <c r="H23" s="17"/>
      <c r="I23" s="17">
        <f>Combining2001!O24</f>
        <v>-1910566</v>
      </c>
      <c r="J23" s="9"/>
      <c r="K23" s="17">
        <f>Combining2000!O24</f>
        <v>633504</v>
      </c>
    </row>
    <row r="24" spans="1:11" s="38" customFormat="1" ht="12.75">
      <c r="A24" s="17"/>
      <c r="B24" s="9" t="s">
        <v>12</v>
      </c>
      <c r="C24" s="9"/>
      <c r="D24" s="9"/>
      <c r="E24" s="17"/>
      <c r="F24" s="17"/>
      <c r="G24" s="17"/>
      <c r="H24" s="17"/>
      <c r="I24" s="18">
        <f>Combining2001!O25</f>
        <v>207472</v>
      </c>
      <c r="J24" s="9"/>
      <c r="K24" s="18">
        <f>Combining2000!O25</f>
        <v>21290</v>
      </c>
    </row>
    <row r="25" spans="1:11" ht="12.75">
      <c r="A25" s="9"/>
      <c r="B25" s="9" t="s">
        <v>13</v>
      </c>
      <c r="C25" s="9"/>
      <c r="D25" s="9"/>
      <c r="E25" s="9"/>
      <c r="F25" s="9"/>
      <c r="G25" s="9"/>
      <c r="H25" s="9"/>
      <c r="I25" s="18">
        <f>Combining2001!O26</f>
        <v>-871765</v>
      </c>
      <c r="J25" s="9"/>
      <c r="K25" s="18">
        <f>Combining2000!O26</f>
        <v>-1033204</v>
      </c>
    </row>
    <row r="26" spans="1:11" ht="12.75">
      <c r="A26" s="9"/>
      <c r="B26" s="9" t="s">
        <v>14</v>
      </c>
      <c r="C26" s="9"/>
      <c r="D26" s="9"/>
      <c r="E26" s="9"/>
      <c r="F26" s="9"/>
      <c r="G26" s="9"/>
      <c r="H26" s="9"/>
      <c r="I26" s="18">
        <f>Combining2001!O27</f>
        <v>3879</v>
      </c>
      <c r="J26" s="9"/>
      <c r="K26" s="18">
        <f>Combining2000!O27</f>
        <v>-14371</v>
      </c>
    </row>
    <row r="27" spans="1:11" ht="12.75">
      <c r="A27" s="9"/>
      <c r="B27" s="9" t="s">
        <v>17</v>
      </c>
      <c r="C27" s="9"/>
      <c r="D27" s="9"/>
      <c r="E27" s="9"/>
      <c r="F27" s="9"/>
      <c r="G27" s="9"/>
      <c r="H27" s="9"/>
      <c r="I27" s="18">
        <f>Combining2001!O28</f>
        <v>-93146</v>
      </c>
      <c r="J27" s="9"/>
      <c r="K27" s="18">
        <f>Combining2000!O28</f>
        <v>392229</v>
      </c>
    </row>
    <row r="28" spans="1:11" s="38" customFormat="1" ht="15">
      <c r="A28" s="45"/>
      <c r="C28" s="50" t="s">
        <v>37</v>
      </c>
      <c r="D28" s="45"/>
      <c r="E28" s="17"/>
      <c r="F28" s="17"/>
      <c r="G28" s="17"/>
      <c r="H28" s="44"/>
      <c r="I28" s="79"/>
      <c r="J28" s="9"/>
      <c r="K28" s="79"/>
    </row>
    <row r="29" spans="1:11" ht="15">
      <c r="A29" s="9"/>
      <c r="B29" s="9"/>
      <c r="C29" s="9"/>
      <c r="D29" s="50" t="s">
        <v>16</v>
      </c>
      <c r="E29" s="9"/>
      <c r="F29" s="9"/>
      <c r="G29" s="9"/>
      <c r="H29" s="9"/>
      <c r="I29" s="78">
        <f>SUM(I23:I27)</f>
        <v>-2664126</v>
      </c>
      <c r="J29" s="9"/>
      <c r="K29" s="78">
        <f>SUM(K23:K27)</f>
        <v>-552</v>
      </c>
    </row>
    <row r="30" spans="1:11" ht="15">
      <c r="A30" s="9"/>
      <c r="B30" s="9"/>
      <c r="C30" s="9"/>
      <c r="D30" s="50"/>
      <c r="E30" s="9"/>
      <c r="F30" s="9"/>
      <c r="G30" s="9"/>
      <c r="H30" s="9"/>
      <c r="I30" s="68"/>
      <c r="J30" s="9"/>
      <c r="K30" s="68"/>
    </row>
    <row r="31" spans="1:11" ht="15">
      <c r="A31" s="14" t="s">
        <v>35</v>
      </c>
      <c r="B31" s="14"/>
      <c r="C31" s="14"/>
      <c r="D31" s="9"/>
      <c r="E31" s="9"/>
      <c r="F31" s="9"/>
      <c r="G31" s="9"/>
      <c r="H31" s="15"/>
      <c r="I31" s="18"/>
      <c r="J31" s="9"/>
      <c r="K31" s="18"/>
    </row>
    <row r="32" spans="1:11" ht="12.75">
      <c r="A32" s="9"/>
      <c r="B32" s="9"/>
      <c r="C32" s="9"/>
      <c r="D32" s="9"/>
      <c r="E32" s="9"/>
      <c r="F32" s="9"/>
      <c r="G32" s="9"/>
      <c r="H32" s="15"/>
      <c r="I32" s="18"/>
      <c r="J32" s="9"/>
      <c r="K32" s="18"/>
    </row>
    <row r="33" spans="1:11" s="38" customFormat="1" ht="12.75">
      <c r="A33" s="17"/>
      <c r="B33" s="9" t="s">
        <v>33</v>
      </c>
      <c r="C33" s="9"/>
      <c r="D33" s="9"/>
      <c r="E33" s="17"/>
      <c r="F33" s="17"/>
      <c r="G33" s="17"/>
      <c r="H33" s="17"/>
      <c r="I33" s="17">
        <f>Combining2001!O34</f>
        <v>361558</v>
      </c>
      <c r="J33" s="9"/>
      <c r="K33" s="17">
        <f>Combining2000!O34</f>
        <v>336872</v>
      </c>
    </row>
    <row r="34" spans="1:11" s="38" customFormat="1" ht="12.75">
      <c r="A34" s="17"/>
      <c r="B34" s="9" t="s">
        <v>34</v>
      </c>
      <c r="C34" s="9"/>
      <c r="D34" s="9"/>
      <c r="E34" s="17"/>
      <c r="F34" s="17"/>
      <c r="G34" s="17"/>
      <c r="H34" s="17"/>
      <c r="I34" s="18">
        <f>Combining2001!O35</f>
        <v>1679</v>
      </c>
      <c r="J34" s="9"/>
      <c r="K34" s="18">
        <f>Combining2000!O35</f>
        <v>160</v>
      </c>
    </row>
    <row r="35" spans="1:11" ht="12.75">
      <c r="A35" s="9"/>
      <c r="B35" s="9" t="s">
        <v>26</v>
      </c>
      <c r="C35" s="9"/>
      <c r="D35" s="9"/>
      <c r="E35" s="9"/>
      <c r="F35" s="9"/>
      <c r="G35" s="9"/>
      <c r="H35" s="15"/>
      <c r="I35" s="18">
        <f>Combining2001!O36</f>
        <v>13458</v>
      </c>
      <c r="J35" s="9"/>
      <c r="K35" s="18">
        <f>Combining2000!O36</f>
        <v>7697</v>
      </c>
    </row>
    <row r="36" spans="1:11" ht="12.75">
      <c r="A36" s="9"/>
      <c r="B36" s="9" t="s">
        <v>17</v>
      </c>
      <c r="C36" s="9"/>
      <c r="D36" s="9"/>
      <c r="E36" s="9"/>
      <c r="F36" s="9"/>
      <c r="G36" s="9"/>
      <c r="H36" s="15"/>
      <c r="I36" s="18">
        <f>Combining2001!O37</f>
        <v>19400</v>
      </c>
      <c r="J36" s="9"/>
      <c r="K36" s="18">
        <f>Combining2000!O37</f>
        <v>49212</v>
      </c>
    </row>
    <row r="37" spans="1:11" ht="12.75">
      <c r="A37" s="9"/>
      <c r="B37" s="9"/>
      <c r="C37" s="9"/>
      <c r="D37" s="9"/>
      <c r="E37" s="9"/>
      <c r="F37" s="9"/>
      <c r="G37" s="9"/>
      <c r="H37" s="15"/>
      <c r="I37" s="79"/>
      <c r="J37" s="9"/>
      <c r="K37" s="79"/>
    </row>
    <row r="38" spans="1:11" s="38" customFormat="1" ht="15">
      <c r="A38" s="45"/>
      <c r="C38" s="50" t="s">
        <v>38</v>
      </c>
      <c r="D38" s="45"/>
      <c r="E38" s="17"/>
      <c r="F38" s="17"/>
      <c r="G38" s="17"/>
      <c r="H38" s="17"/>
      <c r="I38" s="78">
        <f>SUM(I33:I36)</f>
        <v>396095</v>
      </c>
      <c r="J38" s="9"/>
      <c r="K38" s="78">
        <f>SUM(K33:K37)</f>
        <v>393941</v>
      </c>
    </row>
    <row r="39" spans="1:11" ht="14.25">
      <c r="A39" s="9"/>
      <c r="D39" s="19"/>
      <c r="E39" s="9"/>
      <c r="F39" s="9"/>
      <c r="G39" s="9"/>
      <c r="H39" s="15"/>
      <c r="I39" s="18"/>
      <c r="J39" s="9"/>
      <c r="K39" s="18"/>
    </row>
    <row r="40" spans="1:11" s="38" customFormat="1" ht="15">
      <c r="A40" s="50" t="s">
        <v>43</v>
      </c>
      <c r="B40" s="45"/>
      <c r="C40" s="45"/>
      <c r="D40" s="17"/>
      <c r="E40" s="17"/>
      <c r="F40" s="17"/>
      <c r="G40" s="17"/>
      <c r="H40" s="17"/>
      <c r="I40" s="73">
        <f>Combining2001!O41</f>
        <v>227006</v>
      </c>
      <c r="J40" s="9"/>
      <c r="K40" s="73">
        <f>Combining2000!O41</f>
        <v>395589</v>
      </c>
    </row>
    <row r="41" spans="1:11" s="13" customFormat="1" ht="14.25">
      <c r="A41" s="19"/>
      <c r="B41" s="19"/>
      <c r="C41" s="19"/>
      <c r="D41" s="9"/>
      <c r="E41" s="9"/>
      <c r="F41" s="9"/>
      <c r="G41" s="9"/>
      <c r="H41" s="15"/>
      <c r="I41" s="46"/>
      <c r="J41" s="9"/>
      <c r="K41" s="46"/>
    </row>
    <row r="42" spans="1:11" s="38" customFormat="1" ht="15.75" thickBot="1">
      <c r="A42" s="50" t="s">
        <v>29</v>
      </c>
      <c r="B42" s="45"/>
      <c r="C42" s="45"/>
      <c r="D42" s="17"/>
      <c r="E42" s="17"/>
      <c r="F42" s="17"/>
      <c r="G42" s="17"/>
      <c r="H42" s="44"/>
      <c r="I42" s="55">
        <f>I40+I38+I29+I18</f>
        <v>21137342</v>
      </c>
      <c r="J42" s="9"/>
      <c r="K42" s="55">
        <f>K40+K38+K29+K18</f>
        <v>21287082</v>
      </c>
    </row>
    <row r="43" spans="1:10" ht="13.5" thickTop="1">
      <c r="A43" s="53"/>
      <c r="B43" s="53"/>
      <c r="C43" s="53"/>
      <c r="D43" s="53"/>
      <c r="E43" s="53"/>
      <c r="F43" s="53"/>
      <c r="G43" s="53"/>
      <c r="H43" s="53"/>
      <c r="J43" s="9"/>
    </row>
    <row r="44" spans="1:10" ht="12.75">
      <c r="A44" s="53"/>
      <c r="B44" s="53"/>
      <c r="C44" s="53"/>
      <c r="D44" s="53"/>
      <c r="E44" s="53"/>
      <c r="F44" s="53"/>
      <c r="G44" s="53"/>
      <c r="H44" s="53"/>
      <c r="J44" s="9"/>
    </row>
    <row r="45" spans="1:10" ht="12.75">
      <c r="A45" s="53"/>
      <c r="B45" s="53"/>
      <c r="C45" s="53"/>
      <c r="D45" s="53"/>
      <c r="E45" s="53"/>
      <c r="F45" s="53"/>
      <c r="G45" s="53"/>
      <c r="H45" s="53"/>
      <c r="I45" s="53"/>
      <c r="J45" s="9"/>
    </row>
    <row r="46" ht="12.75">
      <c r="J46" s="9"/>
    </row>
    <row r="47" ht="12.75">
      <c r="J47" s="9"/>
    </row>
    <row r="48" ht="12.75">
      <c r="J48" s="9"/>
    </row>
    <row r="49" ht="12.75">
      <c r="J49" s="9"/>
    </row>
    <row r="50" ht="12.75">
      <c r="J50" s="9"/>
    </row>
    <row r="51" ht="12.75">
      <c r="J51" s="9"/>
    </row>
    <row r="52" ht="12.75">
      <c r="J52" s="9"/>
    </row>
    <row r="53" ht="12.75">
      <c r="J53" s="9"/>
    </row>
    <row r="54" ht="12.75">
      <c r="J54" s="9"/>
    </row>
    <row r="55" spans="1:11" ht="12.75">
      <c r="A55" s="101" t="s">
        <v>48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10" ht="12.75">
      <c r="A56" s="100"/>
      <c r="B56" s="100"/>
      <c r="C56" s="100"/>
      <c r="D56" s="100"/>
      <c r="E56" s="100"/>
      <c r="F56" s="100"/>
      <c r="G56" s="100"/>
      <c r="H56" s="100"/>
      <c r="I56" s="100"/>
      <c r="J56" s="100"/>
    </row>
    <row r="57" spans="1:11" ht="12.75">
      <c r="A57" s="101">
        <v>62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9" ht="12.75">
      <c r="J59" s="9"/>
    </row>
    <row r="60" ht="12.75">
      <c r="J60" s="9"/>
    </row>
    <row r="61" ht="12.75">
      <c r="J61" s="9"/>
    </row>
    <row r="62" ht="12.75">
      <c r="J62" s="9"/>
    </row>
    <row r="63" ht="12.75">
      <c r="J63" s="9"/>
    </row>
    <row r="64" ht="12.75">
      <c r="J64" s="9"/>
    </row>
    <row r="65" ht="12.75">
      <c r="J65" s="9"/>
    </row>
    <row r="66" ht="12.75">
      <c r="J66" s="9"/>
    </row>
    <row r="67" ht="12.75">
      <c r="J67" s="9"/>
    </row>
    <row r="68" ht="12.75">
      <c r="J68" s="9"/>
    </row>
  </sheetData>
  <mergeCells count="5">
    <mergeCell ref="A55:K55"/>
    <mergeCell ref="A57:K57"/>
    <mergeCell ref="A1:K1"/>
    <mergeCell ref="A2:K2"/>
    <mergeCell ref="A3:K3"/>
  </mergeCells>
  <printOptions horizontalCentered="1"/>
  <pageMargins left="0.75" right="0.75" top="0.75" bottom="0.75" header="0.5" footer="0.7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workbookViewId="0" topLeftCell="A1">
      <selection activeCell="A3" sqref="A3:O3"/>
    </sheetView>
  </sheetViews>
  <sheetFormatPr defaultColWidth="9.140625" defaultRowHeight="12.75"/>
  <cols>
    <col min="1" max="1" width="2.00390625" style="0" customWidth="1"/>
    <col min="2" max="2" width="2.28125" style="0" customWidth="1"/>
    <col min="3" max="3" width="2.140625" style="0" customWidth="1"/>
    <col min="4" max="4" width="53.140625" style="0" customWidth="1"/>
    <col min="5" max="14" width="12.00390625" style="0" customWidth="1"/>
    <col min="15" max="15" width="12.8515625" style="0" bestFit="1" customWidth="1"/>
  </cols>
  <sheetData>
    <row r="1" spans="1:15" ht="18">
      <c r="A1" s="103" t="s">
        <v>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8">
      <c r="A2" s="103" t="s">
        <v>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8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s="2" customFormat="1" ht="15.75">
      <c r="A4" s="57"/>
      <c r="B4" s="57"/>
      <c r="C4" s="5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3" customFormat="1" ht="12.75">
      <c r="A5" s="7" t="s">
        <v>7</v>
      </c>
      <c r="B5" s="7"/>
      <c r="C5" s="7"/>
      <c r="D5" s="7"/>
      <c r="E5" s="8" t="s">
        <v>21</v>
      </c>
      <c r="F5" s="8" t="s">
        <v>0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27</v>
      </c>
      <c r="N5" s="8" t="s">
        <v>25</v>
      </c>
      <c r="O5" s="8" t="s">
        <v>18</v>
      </c>
    </row>
    <row r="6" s="2" customFormat="1" ht="13.5" thickBot="1"/>
    <row r="7" spans="1:15" s="1" customFormat="1" ht="15">
      <c r="A7" s="12"/>
      <c r="B7" s="22"/>
      <c r="C7" s="22"/>
      <c r="D7" s="22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s="5" customFormat="1" ht="15">
      <c r="A8" s="26" t="s">
        <v>9</v>
      </c>
      <c r="B8" s="50"/>
      <c r="C8" s="5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7"/>
    </row>
    <row r="9" spans="1:15" s="5" customFormat="1" ht="15">
      <c r="A9" s="26"/>
      <c r="B9" s="50"/>
      <c r="C9" s="50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7"/>
    </row>
    <row r="10" spans="1:15" s="40" customFormat="1" ht="12.75">
      <c r="A10" s="39"/>
      <c r="B10" s="32" t="s">
        <v>10</v>
      </c>
      <c r="C10" s="32"/>
      <c r="E10" s="17">
        <f>'[1]Combinning2001'!D20</f>
        <v>550765</v>
      </c>
      <c r="F10" s="17">
        <f>'[1]Combinning2001'!E20</f>
        <v>879736</v>
      </c>
      <c r="G10" s="17">
        <f>'[1]Combinning2001'!F20</f>
        <v>4726044</v>
      </c>
      <c r="H10" s="17">
        <f>'[1]Combinning2001'!G20</f>
        <v>1520344</v>
      </c>
      <c r="I10" s="17">
        <f>'[1]Combinning2001'!H20</f>
        <v>5162052</v>
      </c>
      <c r="J10" s="17">
        <f>'[1]Combinning2001'!I20</f>
        <v>1819950</v>
      </c>
      <c r="K10" s="17">
        <f>'[1]Combinning2001'!J20</f>
        <v>3992521</v>
      </c>
      <c r="L10" s="17">
        <f>'[1]Combinning2001'!K20</f>
        <v>5493986</v>
      </c>
      <c r="M10" s="17">
        <f>'[1]Combinning2001'!L20</f>
        <v>4585894</v>
      </c>
      <c r="N10" s="17">
        <f>'[1]Combinning2001'!M20</f>
        <v>601080</v>
      </c>
      <c r="O10" s="65">
        <f>SUM(E10:N10)</f>
        <v>29332372</v>
      </c>
    </row>
    <row r="11" spans="1:15" s="33" customFormat="1" ht="12.75">
      <c r="A11" s="31"/>
      <c r="B11" s="32" t="s">
        <v>20</v>
      </c>
      <c r="C11" s="32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3"/>
    </row>
    <row r="12" spans="1:15" s="20" customFormat="1" ht="12.75">
      <c r="A12" s="47"/>
      <c r="D12" s="32" t="s">
        <v>23</v>
      </c>
      <c r="E12" s="18">
        <f>'[1]Combinning2001'!D30</f>
        <v>45451</v>
      </c>
      <c r="F12" s="18">
        <f>'[1]Combinning2001'!E30</f>
        <v>809351</v>
      </c>
      <c r="G12" s="18">
        <f>'[1]Combinning2001'!F30</f>
        <v>642701</v>
      </c>
      <c r="H12" s="18">
        <f>'[1]Combinning2001'!G30</f>
        <v>131912</v>
      </c>
      <c r="I12" s="18">
        <f>'[1]Combinning2001'!H30</f>
        <v>703214</v>
      </c>
      <c r="J12" s="18">
        <f>'[1]Combinning2001'!I30</f>
        <v>399255</v>
      </c>
      <c r="K12" s="18">
        <f>'[1]Combinning2001'!J30</f>
        <v>675250</v>
      </c>
      <c r="L12" s="18">
        <f>'[1]Combinning2001'!K30</f>
        <v>2292943</v>
      </c>
      <c r="M12" s="18">
        <f>'[1]Combinning2001'!L30</f>
        <v>404370</v>
      </c>
      <c r="N12" s="18">
        <f>'[1]Combinning2001'!M30</f>
        <v>602466</v>
      </c>
      <c r="O12" s="66">
        <f aca="true" t="shared" si="0" ref="O12:O17">SUM(E12:N12)</f>
        <v>6706913</v>
      </c>
    </row>
    <row r="13" spans="1:15" s="20" customFormat="1" ht="12.75">
      <c r="A13" s="47"/>
      <c r="B13" s="32" t="s">
        <v>31</v>
      </c>
      <c r="C13" s="32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792</v>
      </c>
      <c r="N13" s="18">
        <v>0</v>
      </c>
      <c r="O13" s="66">
        <f t="shared" si="0"/>
        <v>792</v>
      </c>
    </row>
    <row r="14" spans="1:15" s="20" customFormat="1" ht="12.75">
      <c r="A14" s="47"/>
      <c r="B14" s="32" t="s">
        <v>11</v>
      </c>
      <c r="C14" s="32"/>
      <c r="E14" s="18">
        <f>'[2]Consolidating2001'!C13</f>
        <v>0</v>
      </c>
      <c r="F14" s="18">
        <f>'[2]Consolidating2001'!D13</f>
        <v>3461</v>
      </c>
      <c r="G14" s="18">
        <f>'[2]Consolidating2001'!E13</f>
        <v>126906</v>
      </c>
      <c r="H14" s="18">
        <f>'[2]Consolidating2001'!F13</f>
        <v>21211</v>
      </c>
      <c r="I14" s="18">
        <f>'[2]Consolidating2001'!G13</f>
        <v>3077</v>
      </c>
      <c r="J14" s="18">
        <f>'[2]Consolidating2001'!H13</f>
        <v>42720</v>
      </c>
      <c r="K14" s="18">
        <f>'[2]Consolidating2001'!I13</f>
        <v>130771</v>
      </c>
      <c r="L14" s="18">
        <f>'[2]Consolidating2001'!J13</f>
        <v>124450</v>
      </c>
      <c r="M14" s="18">
        <f>'[2]Consolidating2001'!K13</f>
        <v>115196</v>
      </c>
      <c r="N14" s="18">
        <f>'[2]Consolidating2001'!L13</f>
        <v>7623</v>
      </c>
      <c r="O14" s="23">
        <f t="shared" si="0"/>
        <v>575415</v>
      </c>
    </row>
    <row r="15" spans="1:15" s="20" customFormat="1" ht="12.75">
      <c r="A15" s="47"/>
      <c r="B15" s="32" t="s">
        <v>28</v>
      </c>
      <c r="C15" s="32"/>
      <c r="E15" s="18">
        <v>-17302</v>
      </c>
      <c r="F15" s="89">
        <v>-112582</v>
      </c>
      <c r="G15" s="18">
        <f>'[2]Consolidating2001'!E15+'[2]Consolidating2001'!E16</f>
        <v>-62807</v>
      </c>
      <c r="H15" s="18">
        <f>'[2]Consolidating2001'!F15+'[2]Consolidating2001'!F16</f>
        <v>12436</v>
      </c>
      <c r="I15" s="18">
        <v>105399</v>
      </c>
      <c r="J15" s="18">
        <f>'[2]Consolidating2001'!H15+'[2]Consolidating2001'!H16</f>
        <v>-9630</v>
      </c>
      <c r="K15" s="18">
        <v>52499</v>
      </c>
      <c r="L15" s="18">
        <f>'[2]Consolidating2001'!J15+'[2]Consolidating2001'!J16</f>
        <v>5344</v>
      </c>
      <c r="M15" s="18">
        <f>'[2]Consolidating2001'!K15+'[2]Consolidating2001'!K16</f>
        <v>64028</v>
      </c>
      <c r="N15" s="18">
        <f>'[2]Consolidating2001'!L15+'[2]Consolidating2001'!L16</f>
        <v>0</v>
      </c>
      <c r="O15" s="23">
        <f t="shared" si="0"/>
        <v>37385</v>
      </c>
    </row>
    <row r="16" spans="1:15" s="20" customFormat="1" ht="12.75">
      <c r="A16" s="47"/>
      <c r="B16" s="32" t="s">
        <v>40</v>
      </c>
      <c r="C16" s="32"/>
      <c r="E16" s="18">
        <v>0</v>
      </c>
      <c r="F16" s="18">
        <v>0</v>
      </c>
      <c r="G16" s="18">
        <v>-149363</v>
      </c>
      <c r="H16" s="18">
        <v>0</v>
      </c>
      <c r="I16" s="18">
        <v>0</v>
      </c>
      <c r="J16" s="18">
        <v>0</v>
      </c>
      <c r="K16" s="18">
        <v>0</v>
      </c>
      <c r="L16" s="18">
        <v>14338</v>
      </c>
      <c r="M16" s="18">
        <v>0</v>
      </c>
      <c r="N16" s="18">
        <v>-1424</v>
      </c>
      <c r="O16" s="23">
        <f t="shared" si="0"/>
        <v>-136449</v>
      </c>
    </row>
    <row r="17" spans="1:15" s="20" customFormat="1" ht="12.75">
      <c r="A17" s="47"/>
      <c r="B17" s="32" t="s">
        <v>17</v>
      </c>
      <c r="C17" s="32"/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-4610</v>
      </c>
      <c r="K17" s="18">
        <v>-5824</v>
      </c>
      <c r="L17" s="18">
        <v>86199</v>
      </c>
      <c r="M17" s="18">
        <v>0</v>
      </c>
      <c r="N17" s="18">
        <v>0</v>
      </c>
      <c r="O17" s="23">
        <f t="shared" si="0"/>
        <v>75765</v>
      </c>
    </row>
    <row r="18" spans="1:15" s="1" customFormat="1" ht="15">
      <c r="A18" s="64"/>
      <c r="C18" s="50" t="s">
        <v>39</v>
      </c>
      <c r="E18" s="84"/>
      <c r="F18" s="84"/>
      <c r="G18" s="79"/>
      <c r="H18" s="84"/>
      <c r="I18" s="84"/>
      <c r="J18" s="84"/>
      <c r="K18" s="84"/>
      <c r="L18" s="84"/>
      <c r="M18" s="84"/>
      <c r="N18" s="84"/>
      <c r="O18" s="85"/>
    </row>
    <row r="19" spans="1:15" s="49" customFormat="1" ht="15">
      <c r="A19" s="26"/>
      <c r="D19" s="50" t="s">
        <v>22</v>
      </c>
      <c r="E19" s="82">
        <f>E10-E12+SUM(E13:E17)</f>
        <v>488012</v>
      </c>
      <c r="F19" s="82">
        <f aca="true" t="shared" si="1" ref="F19:O19">F10-F12+SUM(F13:F17)</f>
        <v>-38736</v>
      </c>
      <c r="G19" s="82">
        <f t="shared" si="1"/>
        <v>3998079</v>
      </c>
      <c r="H19" s="82">
        <f t="shared" si="1"/>
        <v>1422079</v>
      </c>
      <c r="I19" s="82">
        <f t="shared" si="1"/>
        <v>4567314</v>
      </c>
      <c r="J19" s="82">
        <f t="shared" si="1"/>
        <v>1449175</v>
      </c>
      <c r="K19" s="82">
        <f t="shared" si="1"/>
        <v>3494717</v>
      </c>
      <c r="L19" s="82">
        <f t="shared" si="1"/>
        <v>3431374</v>
      </c>
      <c r="M19" s="82">
        <f t="shared" si="1"/>
        <v>4361540</v>
      </c>
      <c r="N19" s="82">
        <f t="shared" si="1"/>
        <v>4813</v>
      </c>
      <c r="O19" s="83">
        <f t="shared" si="1"/>
        <v>23178367</v>
      </c>
    </row>
    <row r="20" spans="1:15" s="1" customFormat="1" ht="12.75">
      <c r="A20" s="29"/>
      <c r="B20" s="15"/>
      <c r="C20" s="15"/>
      <c r="D20" s="15"/>
      <c r="E20" s="70"/>
      <c r="F20" s="70"/>
      <c r="G20" s="18"/>
      <c r="H20" s="70"/>
      <c r="I20" s="70"/>
      <c r="J20" s="70"/>
      <c r="K20" s="70"/>
      <c r="L20" s="70"/>
      <c r="M20" s="70"/>
      <c r="N20" s="70"/>
      <c r="O20" s="23"/>
    </row>
    <row r="21" spans="1:15" s="5" customFormat="1" ht="15">
      <c r="A21" s="26" t="s">
        <v>36</v>
      </c>
      <c r="B21" s="50"/>
      <c r="C21" s="50"/>
      <c r="D21" s="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71"/>
    </row>
    <row r="22" spans="1:15" s="1" customFormat="1" ht="12.75">
      <c r="A22" s="29"/>
      <c r="B22" s="15"/>
      <c r="C22" s="15"/>
      <c r="D22" s="15"/>
      <c r="E22" s="70"/>
      <c r="F22" s="70"/>
      <c r="G22" s="18"/>
      <c r="H22" s="70"/>
      <c r="I22" s="70"/>
      <c r="J22" s="70"/>
      <c r="K22" s="70"/>
      <c r="L22" s="70"/>
      <c r="M22" s="70"/>
      <c r="N22" s="70"/>
      <c r="O22" s="23"/>
    </row>
    <row r="23" spans="1:15" s="33" customFormat="1" ht="12.75">
      <c r="A23" s="34"/>
      <c r="B23" s="35" t="s">
        <v>19</v>
      </c>
      <c r="C23" s="35"/>
      <c r="E23" s="18"/>
      <c r="F23" s="18"/>
      <c r="G23" s="69"/>
      <c r="H23" s="18"/>
      <c r="I23" s="18"/>
      <c r="J23" s="18"/>
      <c r="K23" s="18"/>
      <c r="L23" s="18"/>
      <c r="M23" s="18"/>
      <c r="N23" s="18"/>
      <c r="O23" s="72"/>
    </row>
    <row r="24" spans="1:15" s="40" customFormat="1" ht="12.75">
      <c r="A24" s="39"/>
      <c r="B24" s="17"/>
      <c r="C24" s="17"/>
      <c r="D24" s="32" t="s">
        <v>24</v>
      </c>
      <c r="E24" s="17">
        <v>-42027</v>
      </c>
      <c r="F24" s="17">
        <v>19521</v>
      </c>
      <c r="G24" s="17">
        <v>-86032</v>
      </c>
      <c r="H24" s="17">
        <v>-11622</v>
      </c>
      <c r="I24" s="17">
        <v>-1422921</v>
      </c>
      <c r="J24" s="17">
        <v>-20197</v>
      </c>
      <c r="K24" s="17">
        <v>-9972</v>
      </c>
      <c r="L24" s="17">
        <v>-274956</v>
      </c>
      <c r="M24" s="17">
        <v>-62360</v>
      </c>
      <c r="N24" s="17">
        <v>0</v>
      </c>
      <c r="O24" s="74">
        <f>SUM(E24:N24)</f>
        <v>-1910566</v>
      </c>
    </row>
    <row r="25" spans="1:15" s="40" customFormat="1" ht="12.75">
      <c r="A25" s="39"/>
      <c r="B25" s="32" t="s">
        <v>12</v>
      </c>
      <c r="C25" s="17"/>
      <c r="D25" s="32"/>
      <c r="E25" s="18">
        <v>-1388</v>
      </c>
      <c r="F25" s="18">
        <v>0</v>
      </c>
      <c r="G25" s="18">
        <v>37069</v>
      </c>
      <c r="H25" s="18">
        <v>0</v>
      </c>
      <c r="I25" s="18">
        <v>170589</v>
      </c>
      <c r="J25" s="18">
        <v>-7200</v>
      </c>
      <c r="K25" s="18">
        <v>43414</v>
      </c>
      <c r="L25" s="18">
        <v>-34389</v>
      </c>
      <c r="M25" s="18">
        <v>-623</v>
      </c>
      <c r="N25" s="18">
        <v>0</v>
      </c>
      <c r="O25" s="23">
        <f>SUM(E25:N25)</f>
        <v>207472</v>
      </c>
    </row>
    <row r="26" spans="1:15" s="33" customFormat="1" ht="12.75">
      <c r="A26" s="31"/>
      <c r="B26" s="32" t="s">
        <v>13</v>
      </c>
      <c r="C26" s="32"/>
      <c r="E26" s="18">
        <v>0</v>
      </c>
      <c r="F26" s="18">
        <v>-5614</v>
      </c>
      <c r="G26" s="18">
        <v>-1902</v>
      </c>
      <c r="H26" s="18">
        <v>-21318</v>
      </c>
      <c r="I26" s="18">
        <v>13323</v>
      </c>
      <c r="J26" s="18">
        <v>-32435</v>
      </c>
      <c r="K26" s="18">
        <v>-101992</v>
      </c>
      <c r="L26" s="18">
        <v>-101035</v>
      </c>
      <c r="M26" s="18">
        <v>-594630</v>
      </c>
      <c r="N26" s="18">
        <f>-26162</f>
        <v>-26162</v>
      </c>
      <c r="O26" s="23">
        <f>SUM(E26:N26)</f>
        <v>-871765</v>
      </c>
    </row>
    <row r="27" spans="1:15" s="33" customFormat="1" ht="12.75">
      <c r="A27" s="31"/>
      <c r="B27" s="32" t="s">
        <v>14</v>
      </c>
      <c r="C27" s="32"/>
      <c r="E27" s="18">
        <v>0</v>
      </c>
      <c r="F27" s="18">
        <v>549</v>
      </c>
      <c r="G27" s="18">
        <v>6513</v>
      </c>
      <c r="H27" s="18">
        <v>0</v>
      </c>
      <c r="I27" s="18">
        <v>-44</v>
      </c>
      <c r="J27" s="18">
        <v>0</v>
      </c>
      <c r="K27" s="18">
        <v>0</v>
      </c>
      <c r="L27" s="18">
        <v>0</v>
      </c>
      <c r="M27" s="18">
        <v>-3139</v>
      </c>
      <c r="N27" s="18">
        <v>0</v>
      </c>
      <c r="O27" s="23">
        <f>SUM(E27:N27)</f>
        <v>3879</v>
      </c>
    </row>
    <row r="28" spans="1:15" s="36" customFormat="1" ht="12.75">
      <c r="A28" s="31"/>
      <c r="B28" s="32" t="s">
        <v>17</v>
      </c>
      <c r="C28" s="32"/>
      <c r="E28" s="18">
        <v>0</v>
      </c>
      <c r="F28" s="18">
        <v>1</v>
      </c>
      <c r="G28" s="18">
        <v>0</v>
      </c>
      <c r="H28" s="18">
        <v>-711</v>
      </c>
      <c r="I28" s="18">
        <v>684</v>
      </c>
      <c r="J28" s="18">
        <v>-39138</v>
      </c>
      <c r="K28" s="18">
        <v>0</v>
      </c>
      <c r="L28" s="18">
        <v>-25303</v>
      </c>
      <c r="M28" s="18">
        <v>-28679</v>
      </c>
      <c r="N28" s="18">
        <v>0</v>
      </c>
      <c r="O28" s="23">
        <f>SUM(E28:N28)</f>
        <v>-93146</v>
      </c>
    </row>
    <row r="29" spans="1:15" s="36" customFormat="1" ht="15">
      <c r="A29" s="62"/>
      <c r="C29" s="50" t="s">
        <v>37</v>
      </c>
      <c r="D29" s="32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5"/>
    </row>
    <row r="30" spans="1:15" s="51" customFormat="1" ht="15">
      <c r="A30" s="26"/>
      <c r="B30" s="50"/>
      <c r="C30" s="50"/>
      <c r="D30" s="52" t="s">
        <v>16</v>
      </c>
      <c r="E30" s="82">
        <f>SUM(E24:E28)</f>
        <v>-43415</v>
      </c>
      <c r="F30" s="82">
        <f>SUM(F24:F28)</f>
        <v>14457</v>
      </c>
      <c r="G30" s="82">
        <f>SUM(G24:G28)</f>
        <v>-44352</v>
      </c>
      <c r="H30" s="82">
        <f>SUM(H24:H28)</f>
        <v>-33651</v>
      </c>
      <c r="I30" s="82">
        <f>SUM(I24:I28)</f>
        <v>-1238369</v>
      </c>
      <c r="J30" s="82">
        <f>SUM(J23:J28)</f>
        <v>-98970</v>
      </c>
      <c r="K30" s="82">
        <f>SUM(K24:K28)</f>
        <v>-68550</v>
      </c>
      <c r="L30" s="82">
        <f>SUM(L24:L28)</f>
        <v>-435683</v>
      </c>
      <c r="M30" s="82">
        <f>SUM(M24:M28)</f>
        <v>-689431</v>
      </c>
      <c r="N30" s="82">
        <f>SUM(N24:N28)</f>
        <v>-26162</v>
      </c>
      <c r="O30" s="83">
        <f>SUM(E30:N30)</f>
        <v>-2664126</v>
      </c>
    </row>
    <row r="31" spans="1:15" s="5" customFormat="1" ht="12.75">
      <c r="A31" s="29"/>
      <c r="B31" s="15"/>
      <c r="C31" s="15"/>
      <c r="D31" s="15"/>
      <c r="E31" s="70"/>
      <c r="F31" s="70"/>
      <c r="G31" s="18"/>
      <c r="H31" s="70"/>
      <c r="I31" s="70"/>
      <c r="J31" s="70"/>
      <c r="K31" s="70"/>
      <c r="L31" s="70"/>
      <c r="M31" s="70"/>
      <c r="N31" s="70"/>
      <c r="O31" s="23"/>
    </row>
    <row r="32" spans="1:15" s="5" customFormat="1" ht="15">
      <c r="A32" s="26" t="s">
        <v>35</v>
      </c>
      <c r="B32" s="50"/>
      <c r="C32" s="50"/>
      <c r="D32" s="6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71"/>
    </row>
    <row r="33" spans="1:15" s="30" customFormat="1" ht="12.75">
      <c r="A33" s="29"/>
      <c r="B33" s="15"/>
      <c r="C33" s="15"/>
      <c r="D33" s="15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3"/>
    </row>
    <row r="34" spans="1:15" s="40" customFormat="1" ht="12.75">
      <c r="A34" s="39"/>
      <c r="B34" s="15" t="s">
        <v>33</v>
      </c>
      <c r="C34" s="15"/>
      <c r="E34" s="17">
        <v>0</v>
      </c>
      <c r="F34" s="17">
        <v>3569</v>
      </c>
      <c r="G34" s="17">
        <v>1290</v>
      </c>
      <c r="H34" s="17">
        <v>12140</v>
      </c>
      <c r="I34" s="17">
        <v>-1119</v>
      </c>
      <c r="J34" s="17">
        <v>21135</v>
      </c>
      <c r="K34" s="17">
        <v>40277</v>
      </c>
      <c r="L34" s="17">
        <v>54755</v>
      </c>
      <c r="M34" s="17">
        <v>207207</v>
      </c>
      <c r="N34" s="17">
        <v>22304</v>
      </c>
      <c r="O34" s="74">
        <f>SUM(E34:N34)</f>
        <v>361558</v>
      </c>
    </row>
    <row r="35" spans="1:15" s="40" customFormat="1" ht="12.75">
      <c r="A35" s="39"/>
      <c r="B35" s="15" t="s">
        <v>34</v>
      </c>
      <c r="C35" s="15"/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-138</v>
      </c>
      <c r="M35" s="18">
        <v>354</v>
      </c>
      <c r="N35" s="18">
        <v>1463</v>
      </c>
      <c r="O35" s="23">
        <f>SUM(E35:N35)</f>
        <v>1679</v>
      </c>
    </row>
    <row r="36" spans="1:15" s="40" customFormat="1" ht="12.75">
      <c r="A36" s="39"/>
      <c r="B36" s="15" t="s">
        <v>26</v>
      </c>
      <c r="C36" s="15"/>
      <c r="E36" s="18">
        <v>0</v>
      </c>
      <c r="F36" s="18">
        <v>0</v>
      </c>
      <c r="G36" s="18">
        <v>0</v>
      </c>
      <c r="H36" s="18">
        <v>0</v>
      </c>
      <c r="I36" s="18">
        <v>-315</v>
      </c>
      <c r="J36" s="18">
        <v>-763</v>
      </c>
      <c r="K36" s="18">
        <v>8209</v>
      </c>
      <c r="L36" s="18">
        <v>1140</v>
      </c>
      <c r="M36" s="18">
        <v>4927</v>
      </c>
      <c r="N36" s="18">
        <v>260</v>
      </c>
      <c r="O36" s="23">
        <f>SUM(E36:N36)</f>
        <v>13458</v>
      </c>
    </row>
    <row r="37" spans="1:15" s="30" customFormat="1" ht="12.75">
      <c r="A37" s="29"/>
      <c r="B37" s="15" t="s">
        <v>17</v>
      </c>
      <c r="C37" s="15"/>
      <c r="E37" s="18">
        <v>0</v>
      </c>
      <c r="F37" s="18">
        <v>0</v>
      </c>
      <c r="G37" s="18">
        <v>11328</v>
      </c>
      <c r="H37" s="18">
        <v>0</v>
      </c>
      <c r="I37" s="18">
        <v>0</v>
      </c>
      <c r="J37" s="18">
        <v>451</v>
      </c>
      <c r="K37" s="18">
        <v>26</v>
      </c>
      <c r="L37" s="18">
        <v>7595</v>
      </c>
      <c r="M37" s="18">
        <v>0</v>
      </c>
      <c r="N37" s="18">
        <v>0</v>
      </c>
      <c r="O37" s="23">
        <f>SUM(E37:N37)</f>
        <v>19400</v>
      </c>
    </row>
    <row r="38" spans="1:15" s="30" customFormat="1" ht="12.75">
      <c r="A38" s="29"/>
      <c r="B38" s="15"/>
      <c r="C38" s="15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85"/>
    </row>
    <row r="39" spans="1:15" s="49" customFormat="1" ht="15">
      <c r="A39" s="63"/>
      <c r="C39" s="50" t="s">
        <v>38</v>
      </c>
      <c r="D39" s="45"/>
      <c r="E39" s="82">
        <f aca="true" t="shared" si="2" ref="E39:N39">SUM(E34:E37)</f>
        <v>0</v>
      </c>
      <c r="F39" s="82">
        <f t="shared" si="2"/>
        <v>3569</v>
      </c>
      <c r="G39" s="82">
        <f t="shared" si="2"/>
        <v>12618</v>
      </c>
      <c r="H39" s="82">
        <f t="shared" si="2"/>
        <v>12140</v>
      </c>
      <c r="I39" s="82">
        <f t="shared" si="2"/>
        <v>-1434</v>
      </c>
      <c r="J39" s="82">
        <f t="shared" si="2"/>
        <v>20823</v>
      </c>
      <c r="K39" s="82">
        <f t="shared" si="2"/>
        <v>48512</v>
      </c>
      <c r="L39" s="82">
        <f t="shared" si="2"/>
        <v>63352</v>
      </c>
      <c r="M39" s="82">
        <f t="shared" si="2"/>
        <v>212488</v>
      </c>
      <c r="N39" s="82">
        <f t="shared" si="2"/>
        <v>24027</v>
      </c>
      <c r="O39" s="83">
        <f>SUM(E39:N39)</f>
        <v>396095</v>
      </c>
    </row>
    <row r="40" spans="1:15" s="1" customFormat="1" ht="14.25">
      <c r="A40" s="29"/>
      <c r="B40" s="15"/>
      <c r="C40" s="15"/>
      <c r="D40" s="28"/>
      <c r="E40" s="70"/>
      <c r="F40" s="70"/>
      <c r="G40" s="20"/>
      <c r="H40" s="70"/>
      <c r="I40" s="70"/>
      <c r="J40" s="70"/>
      <c r="K40" s="70"/>
      <c r="L40" s="70"/>
      <c r="M40" s="70"/>
      <c r="N40" s="70"/>
      <c r="O40" s="23"/>
    </row>
    <row r="41" spans="1:15" s="42" customFormat="1" ht="15">
      <c r="A41" s="26" t="s">
        <v>15</v>
      </c>
      <c r="B41" s="50"/>
      <c r="C41" s="50"/>
      <c r="D41" s="49"/>
      <c r="E41" s="75">
        <v>0</v>
      </c>
      <c r="F41" s="75">
        <v>145</v>
      </c>
      <c r="G41" s="75">
        <v>-472</v>
      </c>
      <c r="H41" s="75">
        <v>11463</v>
      </c>
      <c r="I41" s="76">
        <v>398</v>
      </c>
      <c r="J41" s="75">
        <v>18377</v>
      </c>
      <c r="K41" s="75">
        <v>38277</v>
      </c>
      <c r="L41" s="75">
        <v>80014</v>
      </c>
      <c r="M41" s="75">
        <v>78804</v>
      </c>
      <c r="N41" s="75">
        <v>0</v>
      </c>
      <c r="O41" s="77">
        <f>SUM(E41:N41)</f>
        <v>227006</v>
      </c>
    </row>
    <row r="42" spans="1:15" s="5" customFormat="1" ht="12.75">
      <c r="A42" s="24"/>
      <c r="B42" s="9"/>
      <c r="C42" s="9"/>
      <c r="D42" s="9"/>
      <c r="E42" s="88"/>
      <c r="F42" s="88"/>
      <c r="G42" s="79"/>
      <c r="H42" s="88"/>
      <c r="I42" s="88"/>
      <c r="J42" s="88"/>
      <c r="K42" s="88"/>
      <c r="L42" s="88"/>
      <c r="M42" s="88"/>
      <c r="N42" s="88"/>
      <c r="O42" s="85"/>
    </row>
    <row r="43" spans="1:15" s="41" customFormat="1" ht="15.75" thickBot="1">
      <c r="A43" s="56" t="s">
        <v>29</v>
      </c>
      <c r="B43" s="61"/>
      <c r="C43" s="61"/>
      <c r="D43" s="48"/>
      <c r="E43" s="86">
        <f aca="true" t="shared" si="3" ref="E43:N43">E19+E30+E39+E41+E42</f>
        <v>444597</v>
      </c>
      <c r="F43" s="86">
        <f t="shared" si="3"/>
        <v>-20565</v>
      </c>
      <c r="G43" s="86">
        <f t="shared" si="3"/>
        <v>3965873</v>
      </c>
      <c r="H43" s="86">
        <f t="shared" si="3"/>
        <v>1412031</v>
      </c>
      <c r="I43" s="86">
        <f t="shared" si="3"/>
        <v>3327909</v>
      </c>
      <c r="J43" s="86">
        <f t="shared" si="3"/>
        <v>1389405</v>
      </c>
      <c r="K43" s="86">
        <f t="shared" si="3"/>
        <v>3512956</v>
      </c>
      <c r="L43" s="86">
        <f t="shared" si="3"/>
        <v>3139057</v>
      </c>
      <c r="M43" s="86">
        <f t="shared" si="3"/>
        <v>3963401</v>
      </c>
      <c r="N43" s="86">
        <f t="shared" si="3"/>
        <v>2678</v>
      </c>
      <c r="O43" s="87">
        <f>SUM(E43:N43)</f>
        <v>21137342</v>
      </c>
    </row>
    <row r="44" spans="7:10" ht="12.75">
      <c r="G44" s="38"/>
      <c r="J44" s="38"/>
    </row>
  </sheetData>
  <mergeCells count="3">
    <mergeCell ref="A1:O1"/>
    <mergeCell ref="A2:O2"/>
    <mergeCell ref="A3:O3"/>
  </mergeCells>
  <printOptions/>
  <pageMargins left="0.75" right="0.75" top="1" bottom="1" header="1" footer="0.5"/>
  <pageSetup fitToHeight="1" fitToWidth="1" horizontalDpi="600" verticalDpi="600" orientation="landscape" scale="64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workbookViewId="0" topLeftCell="A4">
      <selection activeCell="A3" sqref="A3:O3"/>
    </sheetView>
  </sheetViews>
  <sheetFormatPr defaultColWidth="9.140625" defaultRowHeight="12.75"/>
  <cols>
    <col min="1" max="1" width="2.00390625" style="0" customWidth="1"/>
    <col min="2" max="2" width="2.28125" style="0" customWidth="1"/>
    <col min="3" max="3" width="2.140625" style="0" customWidth="1"/>
    <col min="4" max="4" width="53.140625" style="0" customWidth="1"/>
    <col min="5" max="14" width="12.00390625" style="0" customWidth="1"/>
    <col min="15" max="15" width="12.8515625" style="0" bestFit="1" customWidth="1"/>
    <col min="16" max="16" width="1.7109375" style="0" customWidth="1"/>
  </cols>
  <sheetData>
    <row r="1" spans="1:15" ht="18">
      <c r="A1" s="103" t="s">
        <v>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8">
      <c r="A2" s="103" t="s">
        <v>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8">
      <c r="A3" s="103" t="s">
        <v>47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s="2" customFormat="1" ht="15.75">
      <c r="A4" s="80"/>
      <c r="B4" s="80"/>
      <c r="C4" s="80"/>
      <c r="D4" s="81"/>
      <c r="E4" s="81"/>
      <c r="F4" s="81"/>
      <c r="G4" s="81"/>
      <c r="H4" s="81"/>
      <c r="I4" s="81"/>
      <c r="J4" s="81"/>
      <c r="K4" s="90" t="s">
        <v>42</v>
      </c>
      <c r="L4" s="90" t="s">
        <v>42</v>
      </c>
      <c r="M4" s="81"/>
      <c r="N4" s="90" t="s">
        <v>42</v>
      </c>
      <c r="O4" s="90" t="s">
        <v>42</v>
      </c>
    </row>
    <row r="5" spans="1:15" s="3" customFormat="1" ht="12.75">
      <c r="A5" s="7" t="s">
        <v>7</v>
      </c>
      <c r="B5" s="7"/>
      <c r="C5" s="7"/>
      <c r="D5" s="7"/>
      <c r="E5" s="8" t="s">
        <v>21</v>
      </c>
      <c r="F5" s="8" t="s">
        <v>0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27</v>
      </c>
      <c r="N5" s="8" t="s">
        <v>25</v>
      </c>
      <c r="O5" s="8" t="s">
        <v>18</v>
      </c>
    </row>
    <row r="6" spans="1:15" s="2" customFormat="1" ht="13.5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s="30" customFormat="1" ht="14.25" customHeight="1">
      <c r="A7" s="12"/>
      <c r="B7" s="22"/>
      <c r="C7" s="22"/>
      <c r="D7" s="22"/>
      <c r="E7" s="91"/>
      <c r="F7" s="91"/>
      <c r="G7" s="91"/>
      <c r="H7" s="91"/>
      <c r="I7" s="91"/>
      <c r="J7" s="91"/>
      <c r="K7" s="91"/>
      <c r="L7" s="91"/>
      <c r="M7" s="91"/>
      <c r="N7" s="91"/>
      <c r="O7" s="92"/>
    </row>
    <row r="8" spans="1:15" s="5" customFormat="1" ht="15">
      <c r="A8" s="26" t="s">
        <v>9</v>
      </c>
      <c r="B8" s="50"/>
      <c r="C8" s="5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7"/>
    </row>
    <row r="9" spans="1:15" s="5" customFormat="1" ht="15">
      <c r="A9" s="26"/>
      <c r="B9" s="50"/>
      <c r="C9" s="50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7"/>
    </row>
    <row r="10" spans="1:15" s="40" customFormat="1" ht="12.75">
      <c r="A10" s="39"/>
      <c r="B10" s="32" t="s">
        <v>10</v>
      </c>
      <c r="C10" s="32"/>
      <c r="E10" s="93">
        <v>486321</v>
      </c>
      <c r="F10" s="17">
        <v>742976</v>
      </c>
      <c r="G10" s="17">
        <v>4311590</v>
      </c>
      <c r="H10" s="17">
        <v>1425830</v>
      </c>
      <c r="I10" s="17">
        <v>3978595</v>
      </c>
      <c r="J10" s="17">
        <v>1627157</v>
      </c>
      <c r="K10" s="17">
        <v>3854022</v>
      </c>
      <c r="L10" s="17">
        <v>4455109</v>
      </c>
      <c r="M10" s="17">
        <v>4140231</v>
      </c>
      <c r="N10" s="17">
        <v>606557</v>
      </c>
      <c r="O10" s="65">
        <f>SUM(E10:N10)</f>
        <v>25628388</v>
      </c>
    </row>
    <row r="11" spans="1:15" s="33" customFormat="1" ht="12.75">
      <c r="A11" s="31"/>
      <c r="B11" s="32" t="s">
        <v>20</v>
      </c>
      <c r="C11" s="32"/>
      <c r="E11" s="89"/>
      <c r="F11" s="18"/>
      <c r="G11" s="18"/>
      <c r="H11" s="18"/>
      <c r="I11" s="18"/>
      <c r="J11" s="18"/>
      <c r="K11" s="18"/>
      <c r="L11" s="18"/>
      <c r="M11" s="18"/>
      <c r="N11" s="89"/>
      <c r="O11" s="23"/>
    </row>
    <row r="12" spans="1:15" s="20" customFormat="1" ht="12.75">
      <c r="A12" s="47"/>
      <c r="D12" s="32" t="s">
        <v>23</v>
      </c>
      <c r="E12" s="89">
        <f>'[1]Combinning2000'!D30</f>
        <v>35241</v>
      </c>
      <c r="F12" s="18">
        <f>'[1]Combinning2000'!E30</f>
        <v>741715</v>
      </c>
      <c r="G12" s="18">
        <f>'[1]Combinning2000'!F30</f>
        <v>799696</v>
      </c>
      <c r="H12" s="18">
        <f>'[1]Combinning2000'!G30</f>
        <v>140373</v>
      </c>
      <c r="I12" s="18">
        <f>'[1]Combinning2000'!H30</f>
        <v>639390</v>
      </c>
      <c r="J12" s="89">
        <f>'[1]Combinning2000'!I30</f>
        <v>342321</v>
      </c>
      <c r="K12" s="18">
        <f>'[1]Combinning2000'!J30</f>
        <v>597435</v>
      </c>
      <c r="L12" s="18">
        <f>'[1]Combinning2000'!K30</f>
        <v>1491977</v>
      </c>
      <c r="M12" s="18">
        <f>'[1]Combinning2000'!L30</f>
        <v>255162</v>
      </c>
      <c r="N12" s="89">
        <f>'[1]Combinning2000'!M30</f>
        <v>575157</v>
      </c>
      <c r="O12" s="66">
        <f aca="true" t="shared" si="0" ref="O12:O17">SUM(E12:N12)</f>
        <v>5618467</v>
      </c>
    </row>
    <row r="13" spans="1:15" s="20" customFormat="1" ht="12.75">
      <c r="A13" s="47"/>
      <c r="B13" s="32" t="s">
        <v>31</v>
      </c>
      <c r="D13" s="32"/>
      <c r="E13" s="89">
        <v>0</v>
      </c>
      <c r="F13" s="18">
        <v>0</v>
      </c>
      <c r="G13" s="18">
        <v>0</v>
      </c>
      <c r="H13" s="18">
        <v>0</v>
      </c>
      <c r="I13" s="18">
        <v>0</v>
      </c>
      <c r="J13" s="89">
        <v>34</v>
      </c>
      <c r="K13" s="18">
        <v>0</v>
      </c>
      <c r="L13" s="18">
        <v>0</v>
      </c>
      <c r="M13" s="89">
        <v>1064</v>
      </c>
      <c r="N13" s="89">
        <v>0</v>
      </c>
      <c r="O13" s="66">
        <f t="shared" si="0"/>
        <v>1098</v>
      </c>
    </row>
    <row r="14" spans="1:15" s="20" customFormat="1" ht="12.75">
      <c r="A14" s="47"/>
      <c r="B14" s="32" t="s">
        <v>11</v>
      </c>
      <c r="C14" s="32"/>
      <c r="E14" s="89">
        <v>0</v>
      </c>
      <c r="F14" s="18">
        <v>3174</v>
      </c>
      <c r="G14" s="18">
        <v>73016</v>
      </c>
      <c r="H14" s="18">
        <v>20934</v>
      </c>
      <c r="I14" s="18">
        <v>2842</v>
      </c>
      <c r="J14" s="89">
        <v>39958</v>
      </c>
      <c r="K14" s="18">
        <v>136535</v>
      </c>
      <c r="L14" s="18">
        <v>119194</v>
      </c>
      <c r="M14" s="18">
        <v>103401</v>
      </c>
      <c r="N14" s="89">
        <v>7387</v>
      </c>
      <c r="O14" s="23">
        <f t="shared" si="0"/>
        <v>506441</v>
      </c>
    </row>
    <row r="15" spans="1:15" s="20" customFormat="1" ht="12.75">
      <c r="A15" s="47"/>
      <c r="B15" s="32" t="s">
        <v>28</v>
      </c>
      <c r="C15" s="32"/>
      <c r="E15" s="89">
        <v>-19187</v>
      </c>
      <c r="F15" s="18">
        <v>-95124</v>
      </c>
      <c r="G15" s="18">
        <v>-92239</v>
      </c>
      <c r="H15" s="18">
        <v>6907</v>
      </c>
      <c r="I15" s="18">
        <v>91897</v>
      </c>
      <c r="J15" s="89">
        <v>544</v>
      </c>
      <c r="K15" s="18">
        <v>40512</v>
      </c>
      <c r="L15" s="18">
        <v>42816</v>
      </c>
      <c r="M15" s="20">
        <v>5004</v>
      </c>
      <c r="N15" s="20">
        <v>0</v>
      </c>
      <c r="O15" s="23">
        <f t="shared" si="0"/>
        <v>-18870</v>
      </c>
    </row>
    <row r="16" spans="1:15" s="20" customFormat="1" ht="12.75">
      <c r="A16" s="47"/>
      <c r="B16" s="32" t="s">
        <v>32</v>
      </c>
      <c r="C16" s="32"/>
      <c r="E16" s="89">
        <v>0</v>
      </c>
      <c r="F16" s="18">
        <v>0</v>
      </c>
      <c r="G16" s="18">
        <v>-22124</v>
      </c>
      <c r="H16" s="18">
        <v>0</v>
      </c>
      <c r="I16" s="18">
        <v>0</v>
      </c>
      <c r="J16" s="89">
        <v>0</v>
      </c>
      <c r="K16" s="18">
        <v>0</v>
      </c>
      <c r="L16" s="89">
        <f>48366-3098</f>
        <v>45268</v>
      </c>
      <c r="M16" s="18">
        <v>0</v>
      </c>
      <c r="N16" s="18">
        <v>-1894</v>
      </c>
      <c r="O16" s="23">
        <f t="shared" si="0"/>
        <v>21250</v>
      </c>
    </row>
    <row r="17" spans="1:15" s="20" customFormat="1" ht="12.75">
      <c r="A17" s="47"/>
      <c r="B17" s="32" t="s">
        <v>17</v>
      </c>
      <c r="C17" s="32"/>
      <c r="E17" s="89">
        <v>5261</v>
      </c>
      <c r="F17" s="18">
        <v>0</v>
      </c>
      <c r="G17" s="18">
        <v>0</v>
      </c>
      <c r="H17" s="18">
        <v>0</v>
      </c>
      <c r="I17" s="18">
        <v>0</v>
      </c>
      <c r="J17" s="89">
        <f>-73742-34</f>
        <v>-73776</v>
      </c>
      <c r="K17" s="18">
        <v>0</v>
      </c>
      <c r="L17" s="89">
        <f>43681+3098</f>
        <v>46779</v>
      </c>
      <c r="M17" s="89">
        <v>0</v>
      </c>
      <c r="N17" s="18">
        <v>0</v>
      </c>
      <c r="O17" s="23">
        <f t="shared" si="0"/>
        <v>-21736</v>
      </c>
    </row>
    <row r="18" spans="1:15" s="30" customFormat="1" ht="15">
      <c r="A18" s="29"/>
      <c r="C18" s="50" t="s">
        <v>39</v>
      </c>
      <c r="E18" s="94"/>
      <c r="F18" s="79"/>
      <c r="G18" s="79"/>
      <c r="H18" s="79"/>
      <c r="I18" s="79"/>
      <c r="J18" s="94"/>
      <c r="K18" s="79"/>
      <c r="L18" s="79"/>
      <c r="M18" s="79"/>
      <c r="N18" s="79"/>
      <c r="O18" s="85"/>
    </row>
    <row r="19" spans="1:15" s="49" customFormat="1" ht="15">
      <c r="A19" s="26"/>
      <c r="D19" s="50" t="s">
        <v>22</v>
      </c>
      <c r="E19" s="95">
        <f>E10-E12+SUM(E13:E17)</f>
        <v>437154</v>
      </c>
      <c r="F19" s="82">
        <f aca="true" t="shared" si="1" ref="F19:O19">F10-F12+SUM(F13:F17)</f>
        <v>-90689</v>
      </c>
      <c r="G19" s="82">
        <f t="shared" si="1"/>
        <v>3470547</v>
      </c>
      <c r="H19" s="82">
        <f t="shared" si="1"/>
        <v>1313298</v>
      </c>
      <c r="I19" s="82">
        <f t="shared" si="1"/>
        <v>3433944</v>
      </c>
      <c r="J19" s="82">
        <f t="shared" si="1"/>
        <v>1251596</v>
      </c>
      <c r="K19" s="82">
        <f t="shared" si="1"/>
        <v>3433634</v>
      </c>
      <c r="L19" s="82">
        <f t="shared" si="1"/>
        <v>3217189</v>
      </c>
      <c r="M19" s="82">
        <f t="shared" si="1"/>
        <v>3994538</v>
      </c>
      <c r="N19" s="82">
        <f t="shared" si="1"/>
        <v>36893</v>
      </c>
      <c r="O19" s="83">
        <f t="shared" si="1"/>
        <v>20498104</v>
      </c>
    </row>
    <row r="20" spans="1:15" s="30" customFormat="1" ht="12.75">
      <c r="A20" s="29"/>
      <c r="B20" s="15"/>
      <c r="C20" s="15"/>
      <c r="D20" s="15"/>
      <c r="E20" s="89"/>
      <c r="F20" s="18"/>
      <c r="G20" s="18"/>
      <c r="H20" s="18"/>
      <c r="I20" s="18"/>
      <c r="J20" s="18"/>
      <c r="K20" s="18"/>
      <c r="L20" s="18"/>
      <c r="M20" s="18"/>
      <c r="N20" s="18"/>
      <c r="O20" s="23"/>
    </row>
    <row r="21" spans="1:15" s="5" customFormat="1" ht="15">
      <c r="A21" s="26" t="s">
        <v>36</v>
      </c>
      <c r="B21" s="50"/>
      <c r="C21" s="50"/>
      <c r="D21" s="6"/>
      <c r="E21" s="96"/>
      <c r="F21" s="54"/>
      <c r="G21" s="54"/>
      <c r="H21" s="54"/>
      <c r="I21" s="54"/>
      <c r="J21" s="54"/>
      <c r="K21" s="54"/>
      <c r="L21" s="54"/>
      <c r="M21" s="54"/>
      <c r="N21" s="54"/>
      <c r="O21" s="71"/>
    </row>
    <row r="22" spans="1:15" s="30" customFormat="1" ht="12.75">
      <c r="A22" s="29"/>
      <c r="B22" s="15"/>
      <c r="C22" s="15"/>
      <c r="D22" s="15"/>
      <c r="E22" s="89"/>
      <c r="F22" s="18"/>
      <c r="G22" s="18"/>
      <c r="H22" s="18"/>
      <c r="I22" s="18"/>
      <c r="J22" s="18"/>
      <c r="K22" s="18"/>
      <c r="L22" s="18"/>
      <c r="M22" s="18"/>
      <c r="N22" s="18"/>
      <c r="O22" s="23"/>
    </row>
    <row r="23" spans="1:15" s="33" customFormat="1" ht="12.75">
      <c r="A23" s="34"/>
      <c r="B23" s="35" t="s">
        <v>19</v>
      </c>
      <c r="C23" s="35"/>
      <c r="E23" s="89"/>
      <c r="F23" s="18"/>
      <c r="G23" s="69"/>
      <c r="H23" s="18"/>
      <c r="I23" s="18"/>
      <c r="J23" s="18"/>
      <c r="K23" s="18"/>
      <c r="L23" s="18"/>
      <c r="M23" s="18"/>
      <c r="N23" s="18"/>
      <c r="O23" s="72"/>
    </row>
    <row r="24" spans="1:15" s="40" customFormat="1" ht="12.75">
      <c r="A24" s="39"/>
      <c r="B24" s="17"/>
      <c r="C24" s="17"/>
      <c r="D24" s="32" t="s">
        <v>24</v>
      </c>
      <c r="E24" s="93">
        <f>-8714-17490</f>
        <v>-26204</v>
      </c>
      <c r="F24" s="17">
        <v>64275</v>
      </c>
      <c r="G24" s="17">
        <v>400887</v>
      </c>
      <c r="H24" s="17">
        <v>9851</v>
      </c>
      <c r="I24" s="17">
        <v>189868</v>
      </c>
      <c r="J24" s="93">
        <v>55283</v>
      </c>
      <c r="K24" s="17">
        <v>-178336</v>
      </c>
      <c r="L24" s="17">
        <v>100712</v>
      </c>
      <c r="M24" s="17">
        <v>17168</v>
      </c>
      <c r="N24" s="17">
        <v>0</v>
      </c>
      <c r="O24" s="74">
        <f>SUM(E24:N24)</f>
        <v>633504</v>
      </c>
    </row>
    <row r="25" spans="1:15" s="33" customFormat="1" ht="12.75">
      <c r="A25" s="31"/>
      <c r="B25" s="32" t="s">
        <v>12</v>
      </c>
      <c r="C25" s="32"/>
      <c r="E25" s="89">
        <v>44</v>
      </c>
      <c r="F25" s="18">
        <v>0</v>
      </c>
      <c r="G25" s="18">
        <v>28599</v>
      </c>
      <c r="H25" s="18">
        <v>0</v>
      </c>
      <c r="I25" s="18">
        <v>8092</v>
      </c>
      <c r="J25" s="89">
        <v>-2045</v>
      </c>
      <c r="K25" s="18">
        <v>6468</v>
      </c>
      <c r="L25" s="18">
        <v>-18322</v>
      </c>
      <c r="M25" s="18">
        <v>-1546</v>
      </c>
      <c r="N25" s="18">
        <v>0</v>
      </c>
      <c r="O25" s="23">
        <f>SUM(E25:N25)</f>
        <v>21290</v>
      </c>
    </row>
    <row r="26" spans="1:15" s="33" customFormat="1" ht="12.75">
      <c r="A26" s="31"/>
      <c r="B26" s="32" t="s">
        <v>13</v>
      </c>
      <c r="C26" s="32"/>
      <c r="E26" s="89">
        <v>0</v>
      </c>
      <c r="F26" s="18">
        <v>-2285</v>
      </c>
      <c r="G26" s="18">
        <v>-574</v>
      </c>
      <c r="H26" s="18">
        <v>-44956</v>
      </c>
      <c r="I26" s="18">
        <v>-1610</v>
      </c>
      <c r="J26" s="89">
        <v>-46531</v>
      </c>
      <c r="K26" s="18">
        <v>-138009</v>
      </c>
      <c r="L26" s="18">
        <v>-87277</v>
      </c>
      <c r="M26" s="18">
        <v>-679319</v>
      </c>
      <c r="N26" s="18">
        <f>-24690-7953</f>
        <v>-32643</v>
      </c>
      <c r="O26" s="23">
        <f>SUM(E26:N26)</f>
        <v>-1033204</v>
      </c>
    </row>
    <row r="27" spans="1:15" s="33" customFormat="1" ht="12.75">
      <c r="A27" s="31"/>
      <c r="B27" s="32" t="s">
        <v>14</v>
      </c>
      <c r="C27" s="32"/>
      <c r="E27" s="89">
        <v>0</v>
      </c>
      <c r="F27" s="18">
        <v>37</v>
      </c>
      <c r="G27" s="18">
        <v>10708</v>
      </c>
      <c r="H27" s="18">
        <v>0</v>
      </c>
      <c r="I27" s="18">
        <v>-50</v>
      </c>
      <c r="J27" s="89">
        <v>-76555</v>
      </c>
      <c r="K27" s="18">
        <v>57607</v>
      </c>
      <c r="L27" s="18">
        <v>0</v>
      </c>
      <c r="M27" s="18">
        <v>-3254</v>
      </c>
      <c r="N27" s="18">
        <v>-2864</v>
      </c>
      <c r="O27" s="23">
        <f>SUM(E27:N27)</f>
        <v>-14371</v>
      </c>
    </row>
    <row r="28" spans="1:15" s="33" customFormat="1" ht="12.75">
      <c r="A28" s="31"/>
      <c r="B28" s="32" t="s">
        <v>17</v>
      </c>
      <c r="C28" s="32"/>
      <c r="E28" s="89">
        <v>17446</v>
      </c>
      <c r="F28" s="18">
        <v>-12235</v>
      </c>
      <c r="G28" s="18">
        <v>-231</v>
      </c>
      <c r="H28" s="18">
        <v>-666</v>
      </c>
      <c r="I28" s="18">
        <v>412499</v>
      </c>
      <c r="J28" s="89">
        <f>-3538+2045</f>
        <v>-1493</v>
      </c>
      <c r="K28" s="18">
        <v>0</v>
      </c>
      <c r="L28" s="18">
        <v>-16996</v>
      </c>
      <c r="M28" s="18">
        <v>-6095</v>
      </c>
      <c r="N28" s="18">
        <v>0</v>
      </c>
      <c r="O28" s="23">
        <f>SUM(E28:N28)</f>
        <v>392229</v>
      </c>
    </row>
    <row r="29" spans="1:15" s="33" customFormat="1" ht="15">
      <c r="A29" s="31"/>
      <c r="C29" s="50" t="s">
        <v>37</v>
      </c>
      <c r="D29" s="32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5"/>
    </row>
    <row r="30" spans="1:15" s="49" customFormat="1" ht="15">
      <c r="A30" s="26"/>
      <c r="B30" s="50"/>
      <c r="C30" s="50"/>
      <c r="D30" s="52" t="s">
        <v>16</v>
      </c>
      <c r="E30" s="82">
        <f>SUM(E24:E29)</f>
        <v>-8714</v>
      </c>
      <c r="F30" s="82">
        <f aca="true" t="shared" si="2" ref="F30:N30">SUM(F24:F29)</f>
        <v>49792</v>
      </c>
      <c r="G30" s="82">
        <f t="shared" si="2"/>
        <v>439389</v>
      </c>
      <c r="H30" s="82">
        <f t="shared" si="2"/>
        <v>-35771</v>
      </c>
      <c r="I30" s="82">
        <f t="shared" si="2"/>
        <v>608799</v>
      </c>
      <c r="J30" s="82">
        <f t="shared" si="2"/>
        <v>-71341</v>
      </c>
      <c r="K30" s="82">
        <f t="shared" si="2"/>
        <v>-252270</v>
      </c>
      <c r="L30" s="82">
        <f t="shared" si="2"/>
        <v>-21883</v>
      </c>
      <c r="M30" s="82">
        <f t="shared" si="2"/>
        <v>-673046</v>
      </c>
      <c r="N30" s="82">
        <f t="shared" si="2"/>
        <v>-35507</v>
      </c>
      <c r="O30" s="83">
        <f>SUM(E30:N30)</f>
        <v>-552</v>
      </c>
    </row>
    <row r="31" spans="1:15" s="5" customFormat="1" ht="12.75">
      <c r="A31" s="29"/>
      <c r="B31" s="15"/>
      <c r="C31" s="15"/>
      <c r="D31" s="15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3"/>
    </row>
    <row r="32" spans="1:15" s="5" customFormat="1" ht="15">
      <c r="A32" s="26" t="s">
        <v>35</v>
      </c>
      <c r="B32" s="50"/>
      <c r="C32" s="50"/>
      <c r="D32" s="6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71"/>
    </row>
    <row r="33" spans="1:15" s="30" customFormat="1" ht="12.75">
      <c r="A33" s="29"/>
      <c r="B33" s="15"/>
      <c r="C33" s="15"/>
      <c r="D33" s="15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3"/>
    </row>
    <row r="34" spans="1:15" s="40" customFormat="1" ht="12.75">
      <c r="A34" s="39"/>
      <c r="B34" s="15" t="s">
        <v>33</v>
      </c>
      <c r="C34" s="15"/>
      <c r="E34" s="17">
        <v>0</v>
      </c>
      <c r="F34" s="17">
        <v>4365</v>
      </c>
      <c r="G34" s="17">
        <v>1202</v>
      </c>
      <c r="H34" s="17">
        <v>12135</v>
      </c>
      <c r="I34" s="17">
        <v>-821</v>
      </c>
      <c r="J34" s="93">
        <f>19570+2364</f>
        <v>21934</v>
      </c>
      <c r="K34" s="17">
        <v>46403</v>
      </c>
      <c r="L34" s="17">
        <v>43936</v>
      </c>
      <c r="M34" s="17">
        <v>188944</v>
      </c>
      <c r="N34" s="17">
        <v>18774</v>
      </c>
      <c r="O34" s="74">
        <f>SUM(E34:N34)</f>
        <v>336872</v>
      </c>
    </row>
    <row r="35" spans="1:15" s="40" customFormat="1" ht="12.75">
      <c r="A35" s="39"/>
      <c r="B35" s="15" t="s">
        <v>34</v>
      </c>
      <c r="C35" s="15"/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89">
        <v>0</v>
      </c>
      <c r="K35" s="18">
        <v>0</v>
      </c>
      <c r="L35" s="18">
        <v>0</v>
      </c>
      <c r="M35" s="89">
        <v>160</v>
      </c>
      <c r="N35" s="18">
        <v>0</v>
      </c>
      <c r="O35" s="23">
        <f>SUM(E35:N35)</f>
        <v>160</v>
      </c>
    </row>
    <row r="36" spans="1:15" s="40" customFormat="1" ht="12.75">
      <c r="A36" s="39"/>
      <c r="B36" s="15" t="s">
        <v>26</v>
      </c>
      <c r="C36" s="15"/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89">
        <v>-2364</v>
      </c>
      <c r="K36" s="18">
        <v>2016</v>
      </c>
      <c r="L36" s="18">
        <v>4002</v>
      </c>
      <c r="M36" s="89">
        <f>4173-160</f>
        <v>4013</v>
      </c>
      <c r="N36" s="18">
        <v>30</v>
      </c>
      <c r="O36" s="23">
        <f>SUM(E36:N36)</f>
        <v>7697</v>
      </c>
    </row>
    <row r="37" spans="1:15" s="30" customFormat="1" ht="12.75">
      <c r="A37" s="29"/>
      <c r="B37" s="15" t="s">
        <v>17</v>
      </c>
      <c r="C37" s="15"/>
      <c r="E37" s="18">
        <v>0</v>
      </c>
      <c r="F37" s="18">
        <v>0</v>
      </c>
      <c r="G37" s="18">
        <v>28873</v>
      </c>
      <c r="H37" s="18">
        <v>0</v>
      </c>
      <c r="I37" s="18">
        <v>0</v>
      </c>
      <c r="J37" s="89">
        <v>1181</v>
      </c>
      <c r="K37" s="18">
        <v>368</v>
      </c>
      <c r="L37" s="18">
        <v>17088</v>
      </c>
      <c r="M37" s="18">
        <v>1702</v>
      </c>
      <c r="N37" s="18">
        <v>0</v>
      </c>
      <c r="O37" s="23">
        <f>SUM(E37:N37)</f>
        <v>49212</v>
      </c>
    </row>
    <row r="38" spans="1:15" s="30" customFormat="1" ht="12.75">
      <c r="A38" s="29"/>
      <c r="B38" s="15"/>
      <c r="C38" s="15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85"/>
    </row>
    <row r="39" spans="1:15" s="49" customFormat="1" ht="15">
      <c r="A39" s="63"/>
      <c r="C39" s="50" t="s">
        <v>38</v>
      </c>
      <c r="D39" s="45"/>
      <c r="E39" s="82">
        <f>SUM(E34:E37)</f>
        <v>0</v>
      </c>
      <c r="F39" s="82">
        <f>SUM(F34:F37)</f>
        <v>4365</v>
      </c>
      <c r="G39" s="82">
        <f aca="true" t="shared" si="3" ref="G39:N39">SUM(G34:G37)</f>
        <v>30075</v>
      </c>
      <c r="H39" s="82">
        <f t="shared" si="3"/>
        <v>12135</v>
      </c>
      <c r="I39" s="82">
        <f t="shared" si="3"/>
        <v>-821</v>
      </c>
      <c r="J39" s="82">
        <f t="shared" si="3"/>
        <v>20751</v>
      </c>
      <c r="K39" s="82">
        <f t="shared" si="3"/>
        <v>48787</v>
      </c>
      <c r="L39" s="82">
        <f t="shared" si="3"/>
        <v>65026</v>
      </c>
      <c r="M39" s="82">
        <f t="shared" si="3"/>
        <v>194819</v>
      </c>
      <c r="N39" s="82">
        <f t="shared" si="3"/>
        <v>18804</v>
      </c>
      <c r="O39" s="83">
        <f>SUM(E39:N39)</f>
        <v>393941</v>
      </c>
    </row>
    <row r="40" spans="1:15" s="30" customFormat="1" ht="14.25">
      <c r="A40" s="29"/>
      <c r="B40" s="15"/>
      <c r="C40" s="15"/>
      <c r="D40" s="28"/>
      <c r="E40" s="18"/>
      <c r="F40" s="18"/>
      <c r="G40" s="20"/>
      <c r="H40" s="18"/>
      <c r="I40" s="18"/>
      <c r="J40" s="18"/>
      <c r="K40" s="18"/>
      <c r="L40" s="18"/>
      <c r="M40" s="18"/>
      <c r="N40" s="18"/>
      <c r="O40" s="23"/>
    </row>
    <row r="41" spans="1:15" s="41" customFormat="1" ht="15">
      <c r="A41" s="26" t="s">
        <v>15</v>
      </c>
      <c r="B41" s="50"/>
      <c r="C41" s="50"/>
      <c r="D41" s="49"/>
      <c r="E41" s="75">
        <v>0</v>
      </c>
      <c r="F41" s="75">
        <v>292</v>
      </c>
      <c r="G41" s="75">
        <v>7014</v>
      </c>
      <c r="H41" s="75">
        <v>19129</v>
      </c>
      <c r="I41" s="76">
        <v>437</v>
      </c>
      <c r="J41" s="75">
        <v>32280</v>
      </c>
      <c r="K41" s="75">
        <v>51879</v>
      </c>
      <c r="L41" s="75">
        <v>181450</v>
      </c>
      <c r="M41" s="75">
        <v>103108</v>
      </c>
      <c r="N41" s="75">
        <v>0</v>
      </c>
      <c r="O41" s="77">
        <f>SUM(E41:N41)</f>
        <v>395589</v>
      </c>
    </row>
    <row r="42" spans="1:15" s="5" customFormat="1" ht="12.75">
      <c r="A42" s="24"/>
      <c r="B42" s="9"/>
      <c r="C42" s="9"/>
      <c r="D42" s="9"/>
      <c r="E42" s="97"/>
      <c r="F42" s="97"/>
      <c r="G42" s="18"/>
      <c r="H42" s="97"/>
      <c r="I42" s="97"/>
      <c r="J42" s="97"/>
      <c r="K42" s="97"/>
      <c r="L42" s="97"/>
      <c r="M42" s="97"/>
      <c r="N42" s="97"/>
      <c r="O42" s="23"/>
    </row>
    <row r="43" spans="1:15" s="41" customFormat="1" ht="15.75" thickBot="1">
      <c r="A43" s="56" t="s">
        <v>29</v>
      </c>
      <c r="B43" s="61"/>
      <c r="C43" s="61"/>
      <c r="D43" s="48"/>
      <c r="E43" s="98">
        <f>E19+E30+E39+E41</f>
        <v>428440</v>
      </c>
      <c r="F43" s="98">
        <f>F19+F30+F39+F41</f>
        <v>-36240</v>
      </c>
      <c r="G43" s="98">
        <f aca="true" t="shared" si="4" ref="G43:N43">G19+G30+G39+G41</f>
        <v>3947025</v>
      </c>
      <c r="H43" s="98">
        <f t="shared" si="4"/>
        <v>1308791</v>
      </c>
      <c r="I43" s="98">
        <f t="shared" si="4"/>
        <v>4042359</v>
      </c>
      <c r="J43" s="98">
        <f t="shared" si="4"/>
        <v>1233286</v>
      </c>
      <c r="K43" s="98">
        <f t="shared" si="4"/>
        <v>3282030</v>
      </c>
      <c r="L43" s="98">
        <f t="shared" si="4"/>
        <v>3441782</v>
      </c>
      <c r="M43" s="98">
        <f t="shared" si="4"/>
        <v>3619419</v>
      </c>
      <c r="N43" s="98">
        <f t="shared" si="4"/>
        <v>20190</v>
      </c>
      <c r="O43" s="99">
        <f>SUM(E43:N43)</f>
        <v>21287082</v>
      </c>
    </row>
    <row r="44" spans="1:15" ht="12.75">
      <c r="A44" s="60"/>
      <c r="B44" s="60"/>
      <c r="C44" s="60"/>
      <c r="D44" s="60"/>
      <c r="E44" s="60"/>
      <c r="F44" s="60"/>
      <c r="G44" s="59"/>
      <c r="H44" s="60"/>
      <c r="I44" s="60"/>
      <c r="J44" s="59"/>
      <c r="K44" s="60"/>
      <c r="L44" s="60"/>
      <c r="M44" s="60"/>
      <c r="N44" s="60"/>
      <c r="O44" s="60"/>
    </row>
  </sheetData>
  <mergeCells count="3">
    <mergeCell ref="A1:O1"/>
    <mergeCell ref="A2:O2"/>
    <mergeCell ref="A3:O3"/>
  </mergeCells>
  <printOptions/>
  <pageMargins left="0.75" right="0.75" top="1" bottom="1" header="1" footer="0.5"/>
  <pageSetup fitToHeight="1" fitToWidth="1" horizontalDpi="600" verticalDpi="600" orientation="landscape" scale="64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fliu</dc:creator>
  <cp:keywords/>
  <dc:description/>
  <cp:lastModifiedBy>Leonard Shi</cp:lastModifiedBy>
  <cp:lastPrinted>2002-02-27T16:39:02Z</cp:lastPrinted>
  <dcterms:created xsi:type="dcterms:W3CDTF">1998-12-21T20:46:59Z</dcterms:created>
  <dcterms:modified xsi:type="dcterms:W3CDTF">2002-03-04T18:39:27Z</dcterms:modified>
  <cp:category/>
  <cp:version/>
  <cp:contentType/>
  <cp:contentStatus/>
</cp:coreProperties>
</file>