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6180" tabRatio="599" activeTab="0"/>
  </bookViews>
  <sheets>
    <sheet name="A" sheetId="1" r:id="rId1"/>
  </sheets>
  <definedNames>
    <definedName name="\P">'A'!$A$165:$A$166</definedName>
    <definedName name="PAGE1">'A'!$A$14:$P$69</definedName>
    <definedName name="PAGE2">'A'!$A$70:$P$98</definedName>
    <definedName name="_xlnm.Print_Area" localSheetId="0">'A'!$A$1:$Q$103</definedName>
    <definedName name="_xlnm.Print_Titles" localSheetId="0">'A'!$1:$13</definedName>
  </definedNames>
  <calcPr fullCalcOnLoad="1"/>
</workbook>
</file>

<file path=xl/sharedStrings.xml><?xml version="1.0" encoding="utf-8"?>
<sst xmlns="http://schemas.openxmlformats.org/spreadsheetml/2006/main" count="283" uniqueCount="151">
  <si>
    <t xml:space="preserve"> </t>
  </si>
  <si>
    <t xml:space="preserve">  BUILDINGS AND FACILITIES...........................................................................................................</t>
  </si>
  <si>
    <t xml:space="preserve">  COMMISSARY FUND...................................................................................................</t>
  </si>
  <si>
    <t xml:space="preserve">  CONSTRUCTION...................................................................................................</t>
  </si>
  <si>
    <t xml:space="preserve">  CONSTRUCTION....................................................................................................</t>
  </si>
  <si>
    <t xml:space="preserve">  DEA -  DIVERSION CONTROL FEE.........................................................................................................................................</t>
  </si>
  <si>
    <t xml:space="preserve">  JUSTICE ASSISTANCE........................................................................................</t>
  </si>
  <si>
    <t xml:space="preserve">  OFFICE OF THE PARDON ATTORNEY....................................................................................</t>
  </si>
  <si>
    <t xml:space="preserve">  SALARIES &amp; EXPENSES......................................................................................</t>
  </si>
  <si>
    <t xml:space="preserve">  SALARIES AND EXPENSES.............................................................................................................</t>
  </si>
  <si>
    <t xml:space="preserve"> VACCINE INJURY COMPENSATION TRUST FUND...............................................................</t>
  </si>
  <si>
    <t>AMOUNT</t>
  </si>
  <si>
    <t xml:space="preserve">APPROPRIATION    </t>
  </si>
  <si>
    <t>COMMUNITY RELATIONS SERVICE.........................................................................................................</t>
  </si>
  <si>
    <t>COUNTERTERRORISM FUND.................................................................................</t>
  </si>
  <si>
    <t>DEPARTMENT OF JUSTICE</t>
  </si>
  <si>
    <t>DETENTION TRUSTEE............................................................................................</t>
  </si>
  <si>
    <t>DRUG ENFORCEMENT ADMINISTRATION.....................................................................................................</t>
  </si>
  <si>
    <t>FEDERAL BUREAU OF INVESTIGATION .......................................................................................................</t>
  </si>
  <si>
    <t>FEDERAL PRISON SYSTEM....................................................................................</t>
  </si>
  <si>
    <t xml:space="preserve">FROM </t>
  </si>
  <si>
    <t>GENERAL ADMINISTRATION...................................................................................................</t>
  </si>
  <si>
    <t>INCREASE OR DECREASE</t>
  </si>
  <si>
    <t>INTERAGENCY CRIME  &amp; DRUG ENFORCEMENT...............................................................</t>
  </si>
  <si>
    <t>NARROWBAND COMMUNICATIONS.....................................................................</t>
  </si>
  <si>
    <t>OFFICE OF JUSTICE PROGRAMS.........................................................................</t>
  </si>
  <si>
    <t>OFFICE OF THE INSPECTOR GENERAL.............................................................................................................</t>
  </si>
  <si>
    <t>POS</t>
  </si>
  <si>
    <t>TOTAL, DEPARTMENT OF JUSTICE................................................................</t>
  </si>
  <si>
    <t>U.S. ATTORNEYS......................................................................................................................</t>
  </si>
  <si>
    <t>U.S. PAROLE COMMISSION..............................................................................................................</t>
  </si>
  <si>
    <t>WORKING CAPITAL FUND................................................................................................</t>
  </si>
  <si>
    <t>WYS</t>
  </si>
  <si>
    <t>WYS-R</t>
  </si>
  <si>
    <t>[2,407]</t>
  </si>
  <si>
    <t>[714]</t>
  </si>
  <si>
    <t>[17]</t>
  </si>
  <si>
    <t>[5]</t>
  </si>
  <si>
    <t>[880]</t>
  </si>
  <si>
    <t>[1,198]</t>
  </si>
  <si>
    <t>FOREIGN TERRORIST TRACKING TASK FORCE...................................................................................................</t>
  </si>
  <si>
    <t>[6,333]</t>
  </si>
  <si>
    <t>FEDERAL PRISON INDUSTRIES (limitation on administrative expenses)...............................................................................</t>
  </si>
  <si>
    <t>JUSTICE PRISONER &amp; ALIEN TRANSP. SYSTEM.......................................................</t>
  </si>
  <si>
    <t>NATIONAL DRUG INTELLIGENCE CENTER (050).............................................................................</t>
  </si>
  <si>
    <t>TELECOMMUNICATIONS CARRIER COMPLIANCE.......................................................................</t>
  </si>
  <si>
    <t>ADMINISTRATIVE REVIEW &amp; APPEALS............................................................................................</t>
  </si>
  <si>
    <t xml:space="preserve">  EXECUTIVE OFFICE FOR IMMIGRATION REVIEW......................................................</t>
  </si>
  <si>
    <t>ANTITRUST.................................................................................................................</t>
  </si>
  <si>
    <t xml:space="preserve">   Offset from Antitrust Pre-Merger Filing Fees.................................................................................................................</t>
  </si>
  <si>
    <t>U.S. TRUSTEES......................................................................................................................</t>
  </si>
  <si>
    <t xml:space="preserve">   Offset from U.S. Trustee Fees......................................................................................................................</t>
  </si>
  <si>
    <t>FOREIGN CLAIMS SETTLEMENT COMMISSION (150)................................................................................................</t>
  </si>
  <si>
    <t>U.S. MARSHALS SERVICE.......................................................................................................</t>
  </si>
  <si>
    <t>ASSETS FORFEITURE FUND CURRENT BUDGET AUTHORITY.........................................................................................................</t>
  </si>
  <si>
    <t>MANDATORY AND OTHER ACCOUNTS:</t>
  </si>
  <si>
    <t xml:space="preserve">  FEES AND EXPENSES OF WITNESSES......................................................................................................</t>
  </si>
  <si>
    <t xml:space="preserve">  SEPTEMBER 11TH VICTIM COMPENSATION...................................................</t>
  </si>
  <si>
    <t xml:space="preserve">  INDEPENDENT COUNSEL.................................................................................................................</t>
  </si>
  <si>
    <t xml:space="preserve">  RADIATION EXPOSURE COMPENSATION TRUST FUND (Mandatory-050).....................................................................</t>
  </si>
  <si>
    <t xml:space="preserve">  PUBLIC SAFETY OFFICERS DEATH BENEFITS (Mandatory)....................................................................................</t>
  </si>
  <si>
    <t xml:space="preserve">  CRIME VICTIMS FUND.............................................................................................</t>
  </si>
  <si>
    <t>SUBTOTAL, MANDATORY AND OTHER ACCOUNTS..........................................................................................................</t>
  </si>
  <si>
    <t xml:space="preserve">  STATE AND LOCAL LAW ENFORCEMENT ASSISTANCE...................................................................</t>
  </si>
  <si>
    <t xml:space="preserve">  WEED AND SEED PROGRAM.................................................................................</t>
  </si>
  <si>
    <t xml:space="preserve">  JUVENILE JUSTICE PROGRAMS.................................................................................</t>
  </si>
  <si>
    <t xml:space="preserve">  COMMUNITY ORIENTED POLICING SERVICES..........................................</t>
  </si>
  <si>
    <t xml:space="preserve">  OFFICE ON VIOLENCE AGAINST WOMEN..............................................................................</t>
  </si>
  <si>
    <t xml:space="preserve">  PUBLIC SAFETY OFFICERS' BENEFITS (Discretionary)................................................................................</t>
  </si>
  <si>
    <t xml:space="preserve">  ASSETS FORFEITURE FUND PERMANENT OBLIGATIONAL AUTHORITY....................................................................</t>
  </si>
  <si>
    <t>SUBTOTAL, DISCRETIONARY AUTHORITY...........................................................</t>
  </si>
  <si>
    <t>[806]</t>
  </si>
  <si>
    <t>[723]</t>
  </si>
  <si>
    <t>LIMITATIONS</t>
  </si>
  <si>
    <t>FEDERAL PRISON INDUSTRIES .........................................................................................................................................</t>
  </si>
  <si>
    <t>[32]</t>
  </si>
  <si>
    <t>REIMBURSABLE &amp; OTHER WORKYEARS .........................................................................................................................................</t>
  </si>
  <si>
    <t>RADIATION EXPOSURE COMPENSATION TRUST FUND (Disc -050)............................................................................</t>
  </si>
  <si>
    <t>Make sure that the WCF and JPATS FTE are counted in all years as reimbursable FTEs.</t>
  </si>
  <si>
    <t>FBI HCF should be sown below the line and not added to the direct FTE and subtracted from FBI's total reimbursable FTE.</t>
  </si>
  <si>
    <t>NOTES:</t>
  </si>
  <si>
    <t>Vaccine injury is a reimbursable FTE and should be counted as reimbursable. I put it in brackets this year as a non add, but counted it in the reimbursable amount.</t>
  </si>
  <si>
    <t>On 2/19, Mikki added +2 to the discretionary total for FY 2004, so that the total matches other control tables.</t>
  </si>
  <si>
    <t xml:space="preserve">  ANTITRUST PRE-MERGER FILING FEE COLLECTIONS.............................................................................................................</t>
  </si>
  <si>
    <t xml:space="preserve">  U.S. TRUSTEES FEE COLLECTIONS................................................................................................................</t>
  </si>
  <si>
    <t>On 3/1/04, Mikki changed the methodology for displaying ATR and UST, bottom of the line.  Chart now nets to BA for those two accounts.  Added word "collections" below the line.</t>
  </si>
  <si>
    <t xml:space="preserve">On 3/2/04, Arthur changed the FBI 03,04,05 FTE to show 24106 direct and 2,114 reimbursable  on S&amp;E line, and show 603 direct below the line for HCF. </t>
  </si>
  <si>
    <t>Revised 3-03-04</t>
  </si>
  <si>
    <t xml:space="preserve">                                                              (DOLLARS IN THOUSANDS)</t>
  </si>
  <si>
    <t>Annotation</t>
  </si>
  <si>
    <t xml:space="preserve">of </t>
  </si>
  <si>
    <t>Revision</t>
  </si>
  <si>
    <t>REV</t>
  </si>
  <si>
    <t>2005 TO 2006</t>
  </si>
  <si>
    <t>[41]</t>
  </si>
  <si>
    <t>[4,306]</t>
  </si>
  <si>
    <t>[4,068]</t>
  </si>
  <si>
    <t>[46]</t>
  </si>
  <si>
    <t>[4,019]</t>
  </si>
  <si>
    <t>[4,131]</t>
  </si>
  <si>
    <t>[731]</t>
  </si>
  <si>
    <t>[-175]</t>
  </si>
  <si>
    <t>[-49]</t>
  </si>
  <si>
    <t>[775]</t>
  </si>
  <si>
    <t>[1,127]</t>
  </si>
  <si>
    <t>[1,030]</t>
  </si>
  <si>
    <t>[-31]</t>
  </si>
  <si>
    <t>[97]</t>
  </si>
  <si>
    <t>2006 ESTIMATES COMPARED WITH 2004 ACTUALS AND 2005 ENACTED</t>
  </si>
  <si>
    <r>
      <t xml:space="preserve">  </t>
    </r>
    <r>
      <rPr>
        <sz val="8"/>
        <rFont val="Arial"/>
        <family val="2"/>
      </rPr>
      <t>FEDERAL PRISON SYSTEM-Unobligated Balance Recission...............................................................................…</t>
    </r>
  </si>
  <si>
    <r>
      <t xml:space="preserve">  </t>
    </r>
    <r>
      <rPr>
        <sz val="8"/>
        <rFont val="Arial"/>
        <family val="2"/>
      </rPr>
      <t>DEBT CRIM...................………….……...........................................................…</t>
    </r>
  </si>
  <si>
    <r>
      <t xml:space="preserve">  </t>
    </r>
    <r>
      <rPr>
        <sz val="8"/>
        <rFont val="Arial"/>
        <family val="2"/>
      </rPr>
      <t>DEBT-CIV...........……...........…………….......................................................…</t>
    </r>
  </si>
  <si>
    <t>TOTAL, DISCRETIONARY...............................................................................…</t>
  </si>
  <si>
    <t>[2,458]</t>
  </si>
  <si>
    <t xml:space="preserve">   CT INFORMATION TECH FUND.........................................................................................…</t>
  </si>
  <si>
    <t xml:space="preserve">   JOINT AUTOMATED BOOKING SYSTEM......................................................…</t>
  </si>
  <si>
    <t xml:space="preserve">   INTEGRATED AUTOMATED FINGERPRINT IDENTIFICATION SYSTEM.............................................</t>
  </si>
  <si>
    <t>[262]</t>
  </si>
  <si>
    <t>[250]</t>
  </si>
  <si>
    <t>[-12]</t>
  </si>
  <si>
    <t>BUREAU OF ALCOHOL, TOBACCO, FIREARMS &amp; EXPLOSIVES ………………………………………………..</t>
  </si>
  <si>
    <t>GENERAL LEGAL ACTIVITIES..............................................................................</t>
  </si>
  <si>
    <t>DISCRETIONARY OFFSETS AND RESCISSIONS:</t>
  </si>
  <si>
    <t>SUBTOTAL, DISCRETIONARY OFFSETS/RESCISSIONS..................................................................................</t>
  </si>
  <si>
    <r>
      <t xml:space="preserve">  </t>
    </r>
    <r>
      <rPr>
        <sz val="8"/>
        <rFont val="Arial"/>
        <family val="2"/>
      </rPr>
      <t>ASSETS FORFEITURE FUND SUPER SURPLUS...............................................................................…</t>
    </r>
  </si>
  <si>
    <r>
      <t xml:space="preserve">  </t>
    </r>
    <r>
      <rPr>
        <sz val="8"/>
        <rFont val="Arial"/>
        <family val="2"/>
      </rPr>
      <t>CRIME VICTIMS FUND RESCISSION...............................................................................…</t>
    </r>
  </si>
  <si>
    <t>2005 APPROPRIATION ENACTED W/RESCISSION AND SUPPLEMENTAL</t>
  </si>
  <si>
    <t xml:space="preserve">2006 PRESIDENT'S BUDGET </t>
  </si>
  <si>
    <t>[0]</t>
  </si>
  <si>
    <t>JUSTICE INFORMATION SHARING TECHNOLOGY....….........……........................................................................…</t>
  </si>
  <si>
    <t>TOTAL WORKYEARS.......……......................................................……………….</t>
  </si>
  <si>
    <t xml:space="preserve">  SALARIES &amp; EXPENSES...................….….….....................................................</t>
  </si>
  <si>
    <r>
      <t xml:space="preserve">   CHIEF INFORMATION OFFICER</t>
    </r>
    <r>
      <rPr>
        <vertAlign val="superscript"/>
        <sz val="8"/>
        <rFont val="Arial"/>
        <family val="2"/>
      </rPr>
      <t>/1</t>
    </r>
    <r>
      <rPr>
        <sz val="8"/>
        <rFont val="Arial"/>
        <family val="0"/>
      </rPr>
      <t>.......................................................…….....…</t>
    </r>
  </si>
  <si>
    <r>
      <t>1/</t>
    </r>
    <r>
      <rPr>
        <sz val="9"/>
        <rFont val="Arial"/>
        <family val="2"/>
      </rPr>
      <t>amounts are included in GA total for FY 04</t>
    </r>
  </si>
  <si>
    <r>
      <t xml:space="preserve">  USA/GLA-HEALTH CARE FRAUD</t>
    </r>
    <r>
      <rPr>
        <vertAlign val="superscript"/>
        <sz val="8"/>
        <rFont val="Arial"/>
        <family val="2"/>
      </rPr>
      <t>/2</t>
    </r>
    <r>
      <rPr>
        <sz val="8"/>
        <rFont val="Arial"/>
        <family val="0"/>
      </rPr>
      <t>..................................................................................</t>
    </r>
  </si>
  <si>
    <r>
      <t xml:space="preserve">  FBI-HEALTH CARE FRAUD</t>
    </r>
    <r>
      <rPr>
        <vertAlign val="superscript"/>
        <sz val="8"/>
        <rFont val="Arial"/>
        <family val="2"/>
      </rPr>
      <t>/2</t>
    </r>
    <r>
      <rPr>
        <sz val="8"/>
        <rFont val="Arial"/>
        <family val="0"/>
      </rPr>
      <t>..................................................................................</t>
    </r>
  </si>
  <si>
    <r>
      <t>2/</t>
    </r>
    <r>
      <rPr>
        <sz val="9"/>
        <rFont val="Arial"/>
        <family val="2"/>
      </rPr>
      <t>amounts are included in USA/GLA and FBI total for FY04</t>
    </r>
  </si>
  <si>
    <r>
      <t>LEGAL ACTIVITIES OFFICE AUTOMATION</t>
    </r>
    <r>
      <rPr>
        <vertAlign val="superscript"/>
        <sz val="8"/>
        <rFont val="Arial"/>
        <family val="2"/>
      </rPr>
      <t>/1</t>
    </r>
    <r>
      <rPr>
        <sz val="8"/>
        <rFont val="Arial"/>
        <family val="0"/>
      </rPr>
      <t>............................................................................................…</t>
    </r>
  </si>
  <si>
    <t xml:space="preserve">   OFFICE AUTOMATION……………………………………………………………………………………</t>
  </si>
  <si>
    <t xml:space="preserve"> 2004 ACTUAL OBLIGATION</t>
  </si>
  <si>
    <t>OBLIGS</t>
  </si>
  <si>
    <t>[31]</t>
  </si>
  <si>
    <t>[26]</t>
  </si>
  <si>
    <t>[322]</t>
  </si>
  <si>
    <t>[149]</t>
  </si>
  <si>
    <t>[4,028]</t>
  </si>
  <si>
    <t>[4,299]</t>
  </si>
  <si>
    <t>[3,947]</t>
  </si>
  <si>
    <t>[2,390]</t>
  </si>
  <si>
    <t>[825]</t>
  </si>
  <si>
    <t>[793]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</si>
</sst>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[Red]\(0\)"/>
  </numFmts>
  <fonts count="10"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i/>
      <sz val="8"/>
      <name val="Arial"/>
      <family val="2"/>
    </font>
    <font>
      <b/>
      <u val="single"/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/>
    </border>
    <border>
      <left style="double"/>
      <right/>
      <top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/>
      <bottom/>
    </border>
    <border>
      <left/>
      <right style="double"/>
      <top style="double"/>
      <bottom/>
    </border>
    <border>
      <left/>
      <right style="double"/>
      <top/>
      <bottom style="thin"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/>
      <top style="double"/>
      <bottom>
        <color indexed="63"/>
      </bottom>
    </border>
    <border>
      <left/>
      <right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>
        <color indexed="63"/>
      </bottom>
    </border>
    <border>
      <left/>
      <right style="double"/>
      <top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>
        <color indexed="63"/>
      </top>
      <bottom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double"/>
      <top>
        <color indexed="63"/>
      </top>
      <bottom style="double"/>
    </border>
    <border>
      <left/>
      <right style="double"/>
      <top style="double"/>
      <bottom style="double"/>
    </border>
    <border>
      <left/>
      <right/>
      <top style="thin"/>
      <bottom>
        <color indexed="63"/>
      </bottom>
    </border>
    <border>
      <left/>
      <right style="double"/>
      <top style="thin"/>
      <bottom>
        <color indexed="63"/>
      </bottom>
    </border>
    <border>
      <left style="double"/>
      <right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double"/>
      <bottom/>
    </border>
    <border>
      <left/>
      <right>
        <color indexed="63"/>
      </right>
      <top style="double"/>
      <bottom style="double"/>
    </border>
    <border>
      <left/>
      <right>
        <color indexed="63"/>
      </right>
      <top>
        <color indexed="63"/>
      </top>
      <bottom style="double"/>
    </border>
    <border>
      <left>
        <color indexed="63"/>
      </left>
      <right/>
      <top style="double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/>
      <top style="double"/>
      <bottom style="double"/>
    </border>
    <border>
      <left>
        <color indexed="63"/>
      </left>
      <right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/>
      <right>
        <color indexed="63"/>
      </right>
      <top style="double"/>
      <bottom>
        <color indexed="63"/>
      </bottom>
    </border>
    <border>
      <left/>
      <right/>
      <top style="double"/>
      <bottom>
        <color indexed="63"/>
      </bottom>
    </border>
    <border>
      <left/>
      <right style="double"/>
      <top style="double"/>
      <bottom>
        <color indexed="63"/>
      </bottom>
    </border>
    <border>
      <left style="double"/>
      <right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/>
      <bottom/>
    </border>
    <border>
      <left style="double"/>
      <right style="double"/>
      <top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double"/>
      <right/>
      <top>
        <color indexed="63"/>
      </top>
      <bottom style="thin"/>
    </border>
    <border>
      <left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 style="thin"/>
      <bottom/>
    </border>
    <border>
      <left style="double"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double"/>
      <right>
        <color indexed="63"/>
      </right>
      <top>
        <color indexed="63"/>
      </top>
      <bottom/>
    </border>
    <border>
      <left>
        <color indexed="63"/>
      </left>
      <right style="double"/>
      <top>
        <color indexed="63"/>
      </top>
      <bottom/>
    </border>
    <border>
      <left style="double"/>
      <right>
        <color indexed="63"/>
      </right>
      <top/>
      <bottom/>
    </border>
    <border>
      <left>
        <color indexed="63"/>
      </left>
      <right style="double"/>
      <top/>
      <bottom/>
    </border>
    <border>
      <left>
        <color indexed="63"/>
      </left>
      <right style="double"/>
      <top/>
      <bottom style="thin"/>
    </border>
    <border>
      <left>
        <color indexed="63"/>
      </left>
      <right style="double"/>
      <top/>
      <bottom>
        <color indexed="63"/>
      </bottom>
    </border>
    <border>
      <left style="double"/>
      <right>
        <color indexed="63"/>
      </right>
      <top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73">
    <xf numFmtId="3" fontId="0" fillId="0" borderId="0" xfId="0" applyAlignment="1">
      <alignment/>
    </xf>
    <xf numFmtId="0" fontId="0" fillId="2" borderId="1" xfId="0" applyAlignment="1">
      <alignment/>
    </xf>
    <xf numFmtId="0" fontId="0" fillId="2" borderId="2" xfId="0" applyAlignment="1">
      <alignment/>
    </xf>
    <xf numFmtId="3" fontId="0" fillId="2" borderId="0" xfId="0" applyAlignment="1">
      <alignment/>
    </xf>
    <xf numFmtId="0" fontId="0" fillId="2" borderId="0" xfId="0" applyAlignment="1">
      <alignment/>
    </xf>
    <xf numFmtId="0" fontId="0" fillId="2" borderId="0" xfId="0" applyAlignment="1">
      <alignment horizontal="centerContinuous"/>
    </xf>
    <xf numFmtId="0" fontId="1" fillId="2" borderId="0" xfId="0" applyAlignment="1">
      <alignment horizontal="centerContinuous"/>
    </xf>
    <xf numFmtId="0" fontId="4" fillId="2" borderId="3" xfId="0" applyAlignment="1">
      <alignment horizontal="centerContinuous"/>
    </xf>
    <xf numFmtId="0" fontId="0" fillId="2" borderId="4" xfId="0" applyAlignment="1">
      <alignment/>
    </xf>
    <xf numFmtId="0" fontId="4" fillId="2" borderId="5" xfId="0" applyAlignment="1">
      <alignment horizontal="centerContinuous"/>
    </xf>
    <xf numFmtId="0" fontId="0" fillId="2" borderId="6" xfId="0" applyAlignment="1">
      <alignment horizontal="centerContinuous"/>
    </xf>
    <xf numFmtId="0" fontId="4" fillId="2" borderId="2" xfId="0" applyAlignment="1">
      <alignment horizontal="centerContinuous"/>
    </xf>
    <xf numFmtId="0" fontId="0" fillId="2" borderId="5" xfId="0" applyAlignment="1">
      <alignment horizontal="centerContinuous"/>
    </xf>
    <xf numFmtId="0" fontId="4" fillId="2" borderId="2" xfId="0" applyAlignment="1">
      <alignment/>
    </xf>
    <xf numFmtId="0" fontId="0" fillId="2" borderId="7" xfId="0" applyAlignment="1">
      <alignment/>
    </xf>
    <xf numFmtId="0" fontId="0" fillId="2" borderId="1" xfId="0" applyAlignment="1">
      <alignment horizontal="centerContinuous"/>
    </xf>
    <xf numFmtId="0" fontId="0" fillId="2" borderId="7" xfId="0" applyAlignment="1">
      <alignment horizontal="centerContinuous"/>
    </xf>
    <xf numFmtId="0" fontId="4" fillId="2" borderId="8" xfId="0" applyAlignment="1">
      <alignment/>
    </xf>
    <xf numFmtId="0" fontId="0" fillId="2" borderId="9" xfId="0" applyAlignment="1">
      <alignment horizontal="centerContinuous"/>
    </xf>
    <xf numFmtId="0" fontId="1" fillId="2" borderId="0" xfId="0" applyAlignment="1">
      <alignment/>
    </xf>
    <xf numFmtId="3" fontId="0" fillId="2" borderId="2" xfId="0" applyAlignment="1">
      <alignment/>
    </xf>
    <xf numFmtId="0" fontId="4" fillId="2" borderId="4" xfId="0" applyAlignment="1">
      <alignment horizontal="centerContinuous" wrapText="1"/>
    </xf>
    <xf numFmtId="0" fontId="0" fillId="2" borderId="3" xfId="0" applyAlignment="1">
      <alignment horizontal="centerContinuous" wrapText="1"/>
    </xf>
    <xf numFmtId="0" fontId="0" fillId="2" borderId="6" xfId="0" applyAlignment="1">
      <alignment horizontal="centerContinuous" wrapText="1"/>
    </xf>
    <xf numFmtId="0" fontId="1" fillId="2" borderId="0" xfId="0" applyFont="1" applyAlignment="1">
      <alignment horizontal="centerContinuous"/>
    </xf>
    <xf numFmtId="0" fontId="0" fillId="2" borderId="9" xfId="0" applyAlignment="1">
      <alignment horizontal="center"/>
    </xf>
    <xf numFmtId="0" fontId="0" fillId="2" borderId="10" xfId="0" applyAlignment="1">
      <alignment horizontal="center"/>
    </xf>
    <xf numFmtId="0" fontId="0" fillId="2" borderId="11" xfId="0" applyAlignment="1">
      <alignment horizontal="center"/>
    </xf>
    <xf numFmtId="0" fontId="0" fillId="2" borderId="12" xfId="0" applyBorder="1" applyAlignment="1">
      <alignment horizontal="center"/>
    </xf>
    <xf numFmtId="0" fontId="0" fillId="2" borderId="0" xfId="0" applyBorder="1" applyAlignment="1">
      <alignment/>
    </xf>
    <xf numFmtId="0" fontId="0" fillId="2" borderId="13" xfId="0" applyBorder="1" applyAlignment="1">
      <alignment horizontal="center"/>
    </xf>
    <xf numFmtId="0" fontId="4" fillId="2" borderId="14" xfId="0" applyBorder="1" applyAlignment="1">
      <alignment horizontal="centerContinuous"/>
    </xf>
    <xf numFmtId="0" fontId="4" fillId="2" borderId="0" xfId="0" applyBorder="1" applyAlignment="1">
      <alignment horizontal="centerContinuous"/>
    </xf>
    <xf numFmtId="0" fontId="0" fillId="2" borderId="15" xfId="0" applyBorder="1" applyAlignment="1">
      <alignment/>
    </xf>
    <xf numFmtId="0" fontId="4" fillId="2" borderId="16" xfId="0" applyFont="1" applyBorder="1" applyAlignment="1">
      <alignment horizontal="centerContinuous"/>
    </xf>
    <xf numFmtId="3" fontId="2" fillId="2" borderId="1" xfId="0" applyNumberFormat="1" applyAlignment="1">
      <alignment/>
    </xf>
    <xf numFmtId="3" fontId="2" fillId="2" borderId="7" xfId="0" applyNumberFormat="1" applyAlignment="1">
      <alignment/>
    </xf>
    <xf numFmtId="3" fontId="2" fillId="2" borderId="5" xfId="0" applyNumberFormat="1" applyAlignment="1">
      <alignment/>
    </xf>
    <xf numFmtId="3" fontId="0" fillId="2" borderId="0" xfId="0" applyBorder="1" applyAlignment="1">
      <alignment/>
    </xf>
    <xf numFmtId="3" fontId="2" fillId="2" borderId="0" xfId="0" applyNumberFormat="1" applyFont="1" applyBorder="1" applyAlignment="1">
      <alignment/>
    </xf>
    <xf numFmtId="0" fontId="1" fillId="2" borderId="0" xfId="0" applyBorder="1" applyAlignment="1">
      <alignment/>
    </xf>
    <xf numFmtId="3" fontId="2" fillId="2" borderId="2" xfId="0" applyNumberFormat="1" applyAlignment="1">
      <alignment/>
    </xf>
    <xf numFmtId="3" fontId="2" fillId="2" borderId="0" xfId="0" applyNumberFormat="1" applyAlignment="1">
      <alignment horizontal="right"/>
    </xf>
    <xf numFmtId="3" fontId="2" fillId="2" borderId="0" xfId="0" applyNumberFormat="1" applyAlignment="1">
      <alignment/>
    </xf>
    <xf numFmtId="3" fontId="0" fillId="2" borderId="0" xfId="0" applyNumberFormat="1" applyAlignment="1">
      <alignment/>
    </xf>
    <xf numFmtId="3" fontId="2" fillId="2" borderId="2" xfId="0" applyNumberFormat="1" applyFont="1" applyAlignment="1">
      <alignment horizontal="right"/>
    </xf>
    <xf numFmtId="3" fontId="2" fillId="2" borderId="8" xfId="0" applyNumberFormat="1" applyAlignment="1">
      <alignment/>
    </xf>
    <xf numFmtId="3" fontId="2" fillId="2" borderId="17" xfId="0" applyNumberFormat="1" applyBorder="1" applyAlignment="1">
      <alignment/>
    </xf>
    <xf numFmtId="3" fontId="2" fillId="2" borderId="0" xfId="0" applyNumberFormat="1" applyAlignment="1">
      <alignment horizontal="right"/>
    </xf>
    <xf numFmtId="3" fontId="2" fillId="2" borderId="18" xfId="0" applyNumberFormat="1" applyBorder="1" applyAlignment="1">
      <alignment/>
    </xf>
    <xf numFmtId="3" fontId="2" fillId="2" borderId="19" xfId="0" applyNumberFormat="1" applyBorder="1" applyAlignment="1">
      <alignment/>
    </xf>
    <xf numFmtId="3" fontId="2" fillId="2" borderId="20" xfId="0" applyNumberFormat="1" applyBorder="1" applyAlignment="1">
      <alignment/>
    </xf>
    <xf numFmtId="3" fontId="2" fillId="2" borderId="0" xfId="0" applyNumberFormat="1" applyBorder="1" applyAlignment="1">
      <alignment/>
    </xf>
    <xf numFmtId="3" fontId="2" fillId="2" borderId="5" xfId="0" applyNumberFormat="1" applyFont="1" applyAlignment="1">
      <alignment/>
    </xf>
    <xf numFmtId="3" fontId="2" fillId="2" borderId="0" xfId="0" applyNumberFormat="1" applyBorder="1" applyAlignment="1">
      <alignment/>
    </xf>
    <xf numFmtId="3" fontId="2" fillId="2" borderId="0" xfId="0" applyNumberFormat="1" applyBorder="1" applyAlignment="1">
      <alignment/>
    </xf>
    <xf numFmtId="3" fontId="2" fillId="2" borderId="21" xfId="0" applyNumberFormat="1" applyBorder="1" applyAlignment="1">
      <alignment/>
    </xf>
    <xf numFmtId="3" fontId="2" fillId="2" borderId="21" xfId="0" applyNumberFormat="1" applyFont="1" applyBorder="1" applyAlignment="1">
      <alignment/>
    </xf>
    <xf numFmtId="3" fontId="2" fillId="2" borderId="0" xfId="0" applyNumberFormat="1" applyFont="1" applyAlignment="1">
      <alignment horizontal="right"/>
    </xf>
    <xf numFmtId="3" fontId="2" fillId="2" borderId="0" xfId="0" applyNumberFormat="1" applyBorder="1" applyAlignment="1">
      <alignment/>
    </xf>
    <xf numFmtId="3" fontId="2" fillId="2" borderId="22" xfId="0" applyNumberFormat="1" applyAlignment="1">
      <alignment/>
    </xf>
    <xf numFmtId="3" fontId="2" fillId="2" borderId="23" xfId="0" applyNumberFormat="1" applyAlignment="1">
      <alignment/>
    </xf>
    <xf numFmtId="3" fontId="2" fillId="0" borderId="0" xfId="0" applyNumberFormat="1" applyAlignment="1">
      <alignment/>
    </xf>
    <xf numFmtId="3" fontId="2" fillId="0" borderId="5" xfId="0" applyNumberFormat="1" applyAlignment="1">
      <alignment/>
    </xf>
    <xf numFmtId="3" fontId="2" fillId="2" borderId="0" xfId="0" applyNumberFormat="1" applyBorder="1" applyAlignment="1">
      <alignment horizontal="right"/>
    </xf>
    <xf numFmtId="3" fontId="2" fillId="2" borderId="18" xfId="0" applyNumberFormat="1" applyBorder="1" applyAlignment="1">
      <alignment horizontal="right"/>
    </xf>
    <xf numFmtId="0" fontId="0" fillId="2" borderId="0" xfId="0" applyBorder="1" applyAlignment="1">
      <alignment/>
    </xf>
    <xf numFmtId="3" fontId="2" fillId="2" borderId="24" xfId="0" applyNumberFormat="1" applyBorder="1" applyAlignment="1">
      <alignment/>
    </xf>
    <xf numFmtId="3" fontId="2" fillId="2" borderId="25" xfId="0" applyNumberFormat="1" applyBorder="1" applyAlignment="1">
      <alignment/>
    </xf>
    <xf numFmtId="3" fontId="0" fillId="2" borderId="0" xfId="0" applyBorder="1" applyAlignment="1">
      <alignment/>
    </xf>
    <xf numFmtId="3" fontId="2" fillId="2" borderId="26" xfId="0" applyNumberFormat="1" applyBorder="1" applyAlignment="1">
      <alignment/>
    </xf>
    <xf numFmtId="3" fontId="2" fillId="2" borderId="27" xfId="0" applyNumberFormat="1" applyBorder="1" applyAlignment="1">
      <alignment/>
    </xf>
    <xf numFmtId="3" fontId="2" fillId="2" borderId="28" xfId="0" applyNumberFormat="1" applyBorder="1" applyAlignment="1">
      <alignment/>
    </xf>
    <xf numFmtId="3" fontId="0" fillId="2" borderId="0" xfId="0" applyBorder="1" applyAlignment="1">
      <alignment/>
    </xf>
    <xf numFmtId="3" fontId="0" fillId="2" borderId="21" xfId="0" applyBorder="1" applyAlignment="1">
      <alignment/>
    </xf>
    <xf numFmtId="3" fontId="2" fillId="2" borderId="5" xfId="0" applyNumberFormat="1" applyFont="1" applyAlignment="1">
      <alignment horizontal="right"/>
    </xf>
    <xf numFmtId="0" fontId="0" fillId="2" borderId="19" xfId="0" applyBorder="1" applyAlignment="1">
      <alignment/>
    </xf>
    <xf numFmtId="3" fontId="5" fillId="2" borderId="2" xfId="0" applyFont="1" applyAlignment="1">
      <alignment/>
    </xf>
    <xf numFmtId="3" fontId="4" fillId="2" borderId="22" xfId="0" applyFont="1" applyAlignment="1">
      <alignment/>
    </xf>
    <xf numFmtId="3" fontId="0" fillId="2" borderId="17" xfId="0" applyFont="1" applyBorder="1" applyAlignment="1">
      <alignment/>
    </xf>
    <xf numFmtId="3" fontId="0" fillId="2" borderId="26" xfId="0" applyFont="1" applyBorder="1" applyAlignment="1">
      <alignment/>
    </xf>
    <xf numFmtId="3" fontId="4" fillId="2" borderId="22" xfId="0" applyBorder="1" applyAlignment="1">
      <alignment/>
    </xf>
    <xf numFmtId="3" fontId="2" fillId="2" borderId="23" xfId="0" applyBorder="1" applyAlignment="1">
      <alignment/>
    </xf>
    <xf numFmtId="3" fontId="2" fillId="2" borderId="29" xfId="0" applyBorder="1" applyAlignment="1">
      <alignment/>
    </xf>
    <xf numFmtId="3" fontId="2" fillId="2" borderId="22" xfId="0" applyBorder="1" applyAlignment="1">
      <alignment/>
    </xf>
    <xf numFmtId="3" fontId="0" fillId="2" borderId="30" xfId="0" applyNumberFormat="1" applyBorder="1" applyAlignment="1">
      <alignment horizontal="center"/>
    </xf>
    <xf numFmtId="3" fontId="0" fillId="2" borderId="31" xfId="0" applyNumberFormat="1" applyBorder="1" applyAlignment="1">
      <alignment horizontal="center"/>
    </xf>
    <xf numFmtId="3" fontId="2" fillId="2" borderId="32" xfId="0" applyNumberFormat="1" applyBorder="1" applyAlignment="1">
      <alignment/>
    </xf>
    <xf numFmtId="3" fontId="2" fillId="2" borderId="33" xfId="0" applyNumberFormat="1" applyBorder="1" applyAlignment="1">
      <alignment/>
    </xf>
    <xf numFmtId="3" fontId="2" fillId="2" borderId="17" xfId="0" applyNumberFormat="1" applyFont="1" applyBorder="1" applyAlignment="1">
      <alignment horizontal="right"/>
    </xf>
    <xf numFmtId="3" fontId="0" fillId="2" borderId="0" xfId="0" applyBorder="1" applyAlignment="1">
      <alignment/>
    </xf>
    <xf numFmtId="3" fontId="0" fillId="2" borderId="0" xfId="0" applyBorder="1" applyAlignment="1">
      <alignment/>
    </xf>
    <xf numFmtId="0" fontId="0" fillId="2" borderId="0" xfId="0" applyBorder="1" applyAlignment="1">
      <alignment horizontal="centerContinuous" vertical="center"/>
    </xf>
    <xf numFmtId="3" fontId="0" fillId="2" borderId="0" xfId="0" applyBorder="1" applyAlignment="1">
      <alignment/>
    </xf>
    <xf numFmtId="0" fontId="0" fillId="2" borderId="0" xfId="0" applyBorder="1" applyAlignment="1">
      <alignment horizontal="centerContinuous"/>
    </xf>
    <xf numFmtId="0" fontId="0" fillId="2" borderId="34" xfId="0" applyBorder="1" applyAlignment="1">
      <alignment/>
    </xf>
    <xf numFmtId="3" fontId="0" fillId="2" borderId="35" xfId="0" applyBorder="1" applyAlignment="1">
      <alignment/>
    </xf>
    <xf numFmtId="3" fontId="0" fillId="2" borderId="0" xfId="0" applyBorder="1" applyAlignment="1">
      <alignment/>
    </xf>
    <xf numFmtId="3" fontId="0" fillId="2" borderId="36" xfId="0" applyBorder="1" applyAlignment="1">
      <alignment/>
    </xf>
    <xf numFmtId="0" fontId="0" fillId="2" borderId="0" xfId="0" applyBorder="1" applyAlignment="1">
      <alignment vertical="center"/>
    </xf>
    <xf numFmtId="0" fontId="0" fillId="2" borderId="37" xfId="0" applyBorder="1" applyAlignment="1">
      <alignment/>
    </xf>
    <xf numFmtId="0" fontId="0" fillId="2" borderId="0" xfId="0" applyBorder="1" applyAlignment="1">
      <alignment/>
    </xf>
    <xf numFmtId="0" fontId="0" fillId="2" borderId="38" xfId="0" applyBorder="1" applyAlignment="1">
      <alignment/>
    </xf>
    <xf numFmtId="3" fontId="0" fillId="2" borderId="39" xfId="0" applyBorder="1" applyAlignment="1">
      <alignment/>
    </xf>
    <xf numFmtId="3" fontId="0" fillId="2" borderId="0" xfId="0" applyBorder="1" applyAlignment="1">
      <alignment/>
    </xf>
    <xf numFmtId="3" fontId="0" fillId="2" borderId="40" xfId="0" applyBorder="1" applyAlignment="1">
      <alignment/>
    </xf>
    <xf numFmtId="3" fontId="0" fillId="2" borderId="41" xfId="0" applyBorder="1" applyAlignment="1">
      <alignment/>
    </xf>
    <xf numFmtId="3" fontId="0" fillId="2" borderId="32" xfId="0" applyBorder="1" applyAlignment="1">
      <alignment/>
    </xf>
    <xf numFmtId="3" fontId="2" fillId="2" borderId="42" xfId="0" applyNumberFormat="1" applyBorder="1" applyAlignment="1">
      <alignment/>
    </xf>
    <xf numFmtId="3" fontId="2" fillId="2" borderId="43" xfId="0" applyNumberFormat="1" applyBorder="1" applyAlignment="1">
      <alignment/>
    </xf>
    <xf numFmtId="3" fontId="2" fillId="2" borderId="44" xfId="0" applyNumberFormat="1" applyBorder="1" applyAlignment="1">
      <alignment/>
    </xf>
    <xf numFmtId="3" fontId="2" fillId="2" borderId="27" xfId="0" applyBorder="1" applyAlignment="1">
      <alignment/>
    </xf>
    <xf numFmtId="3" fontId="2" fillId="2" borderId="28" xfId="0" applyBorder="1" applyAlignment="1">
      <alignment/>
    </xf>
    <xf numFmtId="3" fontId="2" fillId="2" borderId="26" xfId="0" applyBorder="1" applyAlignment="1">
      <alignment/>
    </xf>
    <xf numFmtId="3" fontId="0" fillId="2" borderId="45" xfId="0" applyBorder="1" applyAlignment="1">
      <alignment/>
    </xf>
    <xf numFmtId="3" fontId="0" fillId="2" borderId="14" xfId="0" applyBorder="1" applyAlignment="1">
      <alignment/>
    </xf>
    <xf numFmtId="3" fontId="2" fillId="2" borderId="46" xfId="0" applyBorder="1" applyAlignment="1">
      <alignment/>
    </xf>
    <xf numFmtId="3" fontId="2" fillId="2" borderId="47" xfId="0" applyBorder="1" applyAlignment="1">
      <alignment/>
    </xf>
    <xf numFmtId="3" fontId="2" fillId="2" borderId="48" xfId="0" applyBorder="1" applyAlignment="1">
      <alignment/>
    </xf>
    <xf numFmtId="3" fontId="6" fillId="2" borderId="48" xfId="0" applyFont="1" applyBorder="1" applyAlignment="1">
      <alignment/>
    </xf>
    <xf numFmtId="3" fontId="4" fillId="2" borderId="26" xfId="0" applyFont="1" applyBorder="1" applyAlignment="1">
      <alignment/>
    </xf>
    <xf numFmtId="3" fontId="2" fillId="2" borderId="2" xfId="0" applyNumberFormat="1" applyFont="1" applyAlignment="1">
      <alignment horizontal="right"/>
    </xf>
    <xf numFmtId="3" fontId="2" fillId="2" borderId="0" xfId="0" applyFont="1" applyAlignment="1">
      <alignment/>
    </xf>
    <xf numFmtId="3" fontId="2" fillId="2" borderId="0" xfId="0" applyFont="1" applyBorder="1" applyAlignment="1">
      <alignment horizontal="centerContinuous"/>
    </xf>
    <xf numFmtId="3" fontId="2" fillId="2" borderId="0" xfId="0" applyFont="1" applyBorder="1" applyAlignment="1">
      <alignment horizontal="centerContinuous"/>
    </xf>
    <xf numFmtId="3" fontId="2" fillId="2" borderId="0" xfId="0" applyFont="1" applyAlignment="1">
      <alignment horizontal="centerContinuous"/>
    </xf>
    <xf numFmtId="3" fontId="2" fillId="2" borderId="0" xfId="0" applyFont="1" applyBorder="1" applyAlignment="1">
      <alignment/>
    </xf>
    <xf numFmtId="3" fontId="2" fillId="2" borderId="0" xfId="0" applyFont="1" applyBorder="1" applyAlignment="1">
      <alignment/>
    </xf>
    <xf numFmtId="3" fontId="2" fillId="2" borderId="0" xfId="0" applyFont="1" applyBorder="1" applyAlignment="1">
      <alignment/>
    </xf>
    <xf numFmtId="3" fontId="2" fillId="2" borderId="0" xfId="0" applyNumberFormat="1" applyFont="1" applyAlignment="1">
      <alignment/>
    </xf>
    <xf numFmtId="3" fontId="2" fillId="2" borderId="0" xfId="0" applyNumberFormat="1" applyFont="1" applyBorder="1" applyAlignment="1">
      <alignment/>
    </xf>
    <xf numFmtId="3" fontId="2" fillId="2" borderId="0" xfId="0" applyNumberFormat="1" applyFont="1" applyAlignment="1">
      <alignment horizontal="right"/>
    </xf>
    <xf numFmtId="3" fontId="0" fillId="2" borderId="17" xfId="0" applyBorder="1" applyAlignment="1">
      <alignment/>
    </xf>
    <xf numFmtId="3" fontId="2" fillId="2" borderId="0" xfId="0" applyNumberFormat="1" applyFont="1" applyBorder="1" applyAlignment="1">
      <alignment horizontal="right"/>
    </xf>
    <xf numFmtId="3" fontId="2" fillId="2" borderId="49" xfId="0" applyBorder="1" applyAlignment="1">
      <alignment/>
    </xf>
    <xf numFmtId="3" fontId="2" fillId="2" borderId="41" xfId="0" applyBorder="1" applyAlignment="1">
      <alignment/>
    </xf>
    <xf numFmtId="3" fontId="2" fillId="2" borderId="50" xfId="0" applyBorder="1" applyAlignment="1">
      <alignment/>
    </xf>
    <xf numFmtId="3" fontId="2" fillId="2" borderId="0" xfId="0" applyBorder="1" applyAlignment="1">
      <alignment/>
    </xf>
    <xf numFmtId="3" fontId="2" fillId="2" borderId="49" xfId="0" applyNumberFormat="1" applyBorder="1" applyAlignment="1">
      <alignment/>
    </xf>
    <xf numFmtId="3" fontId="2" fillId="2" borderId="41" xfId="0" applyNumberFormat="1" applyBorder="1" applyAlignment="1">
      <alignment/>
    </xf>
    <xf numFmtId="3" fontId="2" fillId="2" borderId="0" xfId="0" applyNumberFormat="1" applyFont="1" applyAlignment="1">
      <alignment horizontal="center"/>
    </xf>
    <xf numFmtId="0" fontId="0" fillId="2" borderId="0" xfId="0" applyBorder="1" applyAlignment="1">
      <alignment horizontal="centerContinuous"/>
    </xf>
    <xf numFmtId="0" fontId="0" fillId="2" borderId="0" xfId="0" applyBorder="1" applyAlignment="1">
      <alignment horizontal="centerContinuous" vertical="center"/>
    </xf>
    <xf numFmtId="0" fontId="0" fillId="2" borderId="0" xfId="0" applyAlignment="1">
      <alignment horizontal="centerContinuous"/>
    </xf>
    <xf numFmtId="3" fontId="0" fillId="0" borderId="0" xfId="0" applyAlignment="1">
      <alignment horizontal="centerContinuous"/>
    </xf>
    <xf numFmtId="0" fontId="1" fillId="2" borderId="0" xfId="0" applyFont="1" applyAlignment="1">
      <alignment horizontal="centerContinuous"/>
    </xf>
    <xf numFmtId="0" fontId="0" fillId="2" borderId="0" xfId="0" applyFont="1" applyAlignment="1">
      <alignment horizontal="left"/>
    </xf>
    <xf numFmtId="0" fontId="4" fillId="2" borderId="51" xfId="0" applyFont="1" applyBorder="1" applyAlignment="1">
      <alignment horizontal="center"/>
    </xf>
    <xf numFmtId="0" fontId="4" fillId="2" borderId="52" xfId="0" applyFont="1" applyBorder="1" applyAlignment="1">
      <alignment horizontal="center"/>
    </xf>
    <xf numFmtId="0" fontId="0" fillId="2" borderId="0" xfId="0" applyFont="1" applyAlignment="1">
      <alignment/>
    </xf>
    <xf numFmtId="0" fontId="0" fillId="2" borderId="0" xfId="0" applyFont="1" applyAlignment="1">
      <alignment horizontal="centerContinuous"/>
    </xf>
    <xf numFmtId="0" fontId="0" fillId="2" borderId="0" xfId="0" applyFont="1" applyBorder="1" applyAlignment="1">
      <alignment/>
    </xf>
    <xf numFmtId="0" fontId="0" fillId="2" borderId="53" xfId="0" applyFont="1" applyBorder="1" applyAlignment="1">
      <alignment/>
    </xf>
    <xf numFmtId="0" fontId="0" fillId="2" borderId="52" xfId="0" applyFont="1" applyBorder="1" applyAlignment="1">
      <alignment/>
    </xf>
    <xf numFmtId="0" fontId="4" fillId="2" borderId="54" xfId="0" applyFont="1" applyBorder="1" applyAlignment="1">
      <alignment/>
    </xf>
    <xf numFmtId="0" fontId="4" fillId="2" borderId="52" xfId="0" applyFont="1" applyBorder="1" applyAlignment="1">
      <alignment/>
    </xf>
    <xf numFmtId="0" fontId="4" fillId="2" borderId="54" xfId="0" applyFont="1" applyBorder="1" applyAlignment="1">
      <alignment horizontal="center"/>
    </xf>
    <xf numFmtId="0" fontId="0" fillId="2" borderId="0" xfId="0" applyFont="1" applyBorder="1" applyAlignment="1">
      <alignment/>
    </xf>
    <xf numFmtId="0" fontId="4" fillId="2" borderId="55" xfId="0" applyFont="1" applyBorder="1" applyAlignment="1">
      <alignment horizontal="center"/>
    </xf>
    <xf numFmtId="0" fontId="0" fillId="2" borderId="56" xfId="0" applyFont="1" applyBorder="1" applyAlignment="1">
      <alignment/>
    </xf>
    <xf numFmtId="0" fontId="0" fillId="2" borderId="57" xfId="0" applyFont="1" applyBorder="1" applyAlignment="1">
      <alignment/>
    </xf>
    <xf numFmtId="0" fontId="0" fillId="2" borderId="58" xfId="0" applyFont="1" applyBorder="1" applyAlignment="1">
      <alignment/>
    </xf>
    <xf numFmtId="3" fontId="0" fillId="2" borderId="0" xfId="0" applyBorder="1" applyAlignment="1">
      <alignment/>
    </xf>
    <xf numFmtId="3" fontId="2" fillId="2" borderId="0" xfId="0" applyNumberFormat="1" applyFont="1" applyAlignment="1">
      <alignment horizontal="right"/>
    </xf>
    <xf numFmtId="0" fontId="0" fillId="2" borderId="0" xfId="0" applyBorder="1" applyAlignment="1">
      <alignment/>
    </xf>
    <xf numFmtId="3" fontId="0" fillId="2" borderId="0" xfId="0" applyNumberFormat="1" applyBorder="1" applyAlignment="1">
      <alignment horizontal="center"/>
    </xf>
    <xf numFmtId="3" fontId="0" fillId="2" borderId="59" xfId="0" applyNumberFormat="1" applyBorder="1" applyAlignment="1">
      <alignment horizontal="center"/>
    </xf>
    <xf numFmtId="3" fontId="0" fillId="2" borderId="16" xfId="0" applyNumberFormat="1" applyBorder="1" applyAlignment="1">
      <alignment horizontal="center"/>
    </xf>
    <xf numFmtId="3" fontId="0" fillId="2" borderId="21" xfId="0" applyNumberFormat="1" applyBorder="1" applyAlignment="1">
      <alignment horizontal="center"/>
    </xf>
    <xf numFmtId="0" fontId="0" fillId="2" borderId="16" xfId="0" applyBorder="1" applyAlignment="1">
      <alignment/>
    </xf>
    <xf numFmtId="0" fontId="0" fillId="2" borderId="17" xfId="0" applyFont="1" applyBorder="1" applyAlignment="1">
      <alignment/>
    </xf>
    <xf numFmtId="0" fontId="4" fillId="2" borderId="16" xfId="0" applyFont="1" applyBorder="1" applyAlignment="1">
      <alignment/>
    </xf>
    <xf numFmtId="0" fontId="0" fillId="2" borderId="0" xfId="0" applyBorder="1" applyAlignment="1">
      <alignment/>
    </xf>
    <xf numFmtId="0" fontId="4" fillId="2" borderId="42" xfId="0" applyFont="1" applyBorder="1" applyAlignment="1">
      <alignment/>
    </xf>
    <xf numFmtId="0" fontId="0" fillId="2" borderId="44" xfId="0" applyBorder="1" applyAlignment="1">
      <alignment/>
    </xf>
    <xf numFmtId="0" fontId="0" fillId="2" borderId="43" xfId="0" applyBorder="1" applyAlignment="1">
      <alignment/>
    </xf>
    <xf numFmtId="0" fontId="0" fillId="2" borderId="0" xfId="0" applyBorder="1" applyAlignment="1">
      <alignment/>
    </xf>
    <xf numFmtId="3" fontId="0" fillId="2" borderId="60" xfId="0" applyNumberFormat="1" applyBorder="1" applyAlignment="1">
      <alignment horizontal="centerContinuous"/>
    </xf>
    <xf numFmtId="3" fontId="0" fillId="2" borderId="0" xfId="0" applyNumberFormat="1" applyBorder="1" applyAlignment="1">
      <alignment horizontal="centerContinuous"/>
    </xf>
    <xf numFmtId="3" fontId="0" fillId="2" borderId="18" xfId="0" applyNumberFormat="1" applyBorder="1" applyAlignment="1">
      <alignment horizontal="centerContinuous"/>
    </xf>
    <xf numFmtId="3" fontId="0" fillId="2" borderId="16" xfId="0" applyNumberFormat="1" applyBorder="1" applyAlignment="1">
      <alignment horizontal="centerContinuous"/>
    </xf>
    <xf numFmtId="3" fontId="0" fillId="2" borderId="0" xfId="0" applyNumberFormat="1" applyBorder="1" applyAlignment="1">
      <alignment horizontal="centerContinuous"/>
    </xf>
    <xf numFmtId="3" fontId="0" fillId="2" borderId="21" xfId="0" applyNumberFormat="1" applyBorder="1" applyAlignment="1">
      <alignment horizontal="centerContinuous"/>
    </xf>
    <xf numFmtId="0" fontId="0" fillId="2" borderId="21" xfId="0" applyBorder="1" applyAlignment="1">
      <alignment/>
    </xf>
    <xf numFmtId="3" fontId="0" fillId="2" borderId="21" xfId="0" applyNumberFormat="1" applyBorder="1" applyAlignment="1">
      <alignment horizontal="right"/>
    </xf>
    <xf numFmtId="3" fontId="0" fillId="2" borderId="16" xfId="0" applyNumberFormat="1" applyBorder="1" applyAlignment="1">
      <alignment horizontal="right"/>
    </xf>
    <xf numFmtId="3" fontId="0" fillId="2" borderId="0" xfId="0" applyNumberFormat="1" applyBorder="1" applyAlignment="1">
      <alignment horizontal="right"/>
    </xf>
    <xf numFmtId="0" fontId="0" fillId="2" borderId="55" xfId="0" applyFont="1" applyBorder="1" applyAlignment="1">
      <alignment/>
    </xf>
    <xf numFmtId="3" fontId="2" fillId="2" borderId="16" xfId="0" applyNumberFormat="1" applyFont="1" applyBorder="1" applyAlignment="1">
      <alignment horizontal="right"/>
    </xf>
    <xf numFmtId="3" fontId="2" fillId="2" borderId="0" xfId="0" applyNumberFormat="1" applyFont="1" applyBorder="1" applyAlignment="1">
      <alignment horizontal="right"/>
    </xf>
    <xf numFmtId="3" fontId="2" fillId="2" borderId="21" xfId="0" applyNumberFormat="1" applyFont="1" applyBorder="1" applyAlignment="1">
      <alignment horizontal="right"/>
    </xf>
    <xf numFmtId="3" fontId="2" fillId="2" borderId="42" xfId="0" applyNumberFormat="1" applyFont="1" applyBorder="1" applyAlignment="1">
      <alignment horizontal="right"/>
    </xf>
    <xf numFmtId="3" fontId="2" fillId="2" borderId="44" xfId="0" applyNumberFormat="1" applyFont="1" applyBorder="1" applyAlignment="1">
      <alignment horizontal="right"/>
    </xf>
    <xf numFmtId="3" fontId="2" fillId="2" borderId="43" xfId="0" applyNumberFormat="1" applyFont="1" applyBorder="1" applyAlignment="1">
      <alignment horizontal="right"/>
    </xf>
    <xf numFmtId="3" fontId="2" fillId="2" borderId="23" xfId="0" applyNumberFormat="1" applyFont="1" applyBorder="1" applyAlignment="1">
      <alignment horizontal="right"/>
    </xf>
    <xf numFmtId="3" fontId="2" fillId="2" borderId="29" xfId="0" applyNumberFormat="1" applyFont="1" applyBorder="1" applyAlignment="1">
      <alignment horizontal="right"/>
    </xf>
    <xf numFmtId="3" fontId="2" fillId="2" borderId="22" xfId="0" applyNumberFormat="1" applyFont="1" applyBorder="1" applyAlignment="1">
      <alignment horizontal="right"/>
    </xf>
    <xf numFmtId="3" fontId="2" fillId="2" borderId="0" xfId="0" applyNumberFormat="1" applyBorder="1" applyAlignment="1">
      <alignment horizontal="right"/>
    </xf>
    <xf numFmtId="3" fontId="2" fillId="2" borderId="32" xfId="0" applyNumberFormat="1" applyFont="1" applyBorder="1" applyAlignment="1">
      <alignment horizontal="right"/>
    </xf>
    <xf numFmtId="3" fontId="2" fillId="2" borderId="0" xfId="0" applyNumberFormat="1" applyFont="1" applyBorder="1" applyAlignment="1">
      <alignment horizontal="right"/>
    </xf>
    <xf numFmtId="3" fontId="2" fillId="2" borderId="24" xfId="0" applyNumberFormat="1" applyFont="1" applyBorder="1" applyAlignment="1">
      <alignment/>
    </xf>
    <xf numFmtId="3" fontId="2" fillId="2" borderId="61" xfId="0" applyNumberFormat="1" applyFont="1" applyBorder="1" applyAlignment="1">
      <alignment horizontal="right"/>
    </xf>
    <xf numFmtId="3" fontId="2" fillId="2" borderId="15" xfId="0" applyNumberFormat="1" applyBorder="1" applyAlignment="1">
      <alignment/>
    </xf>
    <xf numFmtId="3" fontId="2" fillId="2" borderId="15" xfId="0" applyNumberFormat="1" applyBorder="1" applyAlignment="1">
      <alignment horizontal="right"/>
    </xf>
    <xf numFmtId="3" fontId="2" fillId="2" borderId="62" xfId="0" applyNumberFormat="1" applyBorder="1" applyAlignment="1">
      <alignment/>
    </xf>
    <xf numFmtId="3" fontId="2" fillId="2" borderId="27" xfId="0" applyBorder="1" applyAlignment="1">
      <alignment horizontal="right"/>
    </xf>
    <xf numFmtId="3" fontId="0" fillId="0" borderId="0" xfId="0" applyFont="1" applyAlignment="1">
      <alignment/>
    </xf>
    <xf numFmtId="3" fontId="2" fillId="2" borderId="0" xfId="0" applyFont="1" applyAlignment="1">
      <alignment horizontal="left"/>
    </xf>
    <xf numFmtId="3" fontId="8" fillId="2" borderId="0" xfId="0" applyFont="1" applyAlignment="1">
      <alignment/>
    </xf>
    <xf numFmtId="0" fontId="0" fillId="2" borderId="63" xfId="0" applyBorder="1" applyAlignment="1">
      <alignment horizontal="center"/>
    </xf>
    <xf numFmtId="0" fontId="0" fillId="2" borderId="64" xfId="0" applyBorder="1" applyAlignment="1">
      <alignment horizontal="center"/>
    </xf>
    <xf numFmtId="3" fontId="2" fillId="2" borderId="65" xfId="0" applyNumberFormat="1" applyAlignment="1">
      <alignment horizontal="right"/>
    </xf>
    <xf numFmtId="3" fontId="2" fillId="2" borderId="0" xfId="0" applyNumberFormat="1" applyFont="1" applyBorder="1" applyAlignment="1">
      <alignment horizontal="right"/>
    </xf>
    <xf numFmtId="3" fontId="2" fillId="2" borderId="0" xfId="0" applyNumberFormat="1" applyFont="1" applyAlignment="1">
      <alignment/>
    </xf>
    <xf numFmtId="3" fontId="2" fillId="2" borderId="66" xfId="0" applyNumberFormat="1" applyBorder="1" applyAlignment="1">
      <alignment/>
    </xf>
    <xf numFmtId="3" fontId="2" fillId="2" borderId="67" xfId="0" applyNumberFormat="1" applyBorder="1" applyAlignment="1">
      <alignment/>
    </xf>
    <xf numFmtId="3" fontId="2" fillId="2" borderId="16" xfId="0" applyNumberFormat="1" applyBorder="1" applyAlignment="1">
      <alignment/>
    </xf>
    <xf numFmtId="3" fontId="2" fillId="2" borderId="0" xfId="0" applyNumberFormat="1" applyBorder="1" applyAlignment="1">
      <alignment/>
    </xf>
    <xf numFmtId="3" fontId="2" fillId="2" borderId="68" xfId="0" applyNumberFormat="1" applyBorder="1" applyAlignment="1">
      <alignment horizontal="right"/>
    </xf>
    <xf numFmtId="3" fontId="2" fillId="2" borderId="0" xfId="0" applyNumberFormat="1" applyBorder="1" applyAlignment="1">
      <alignment horizontal="right"/>
    </xf>
    <xf numFmtId="3" fontId="2" fillId="2" borderId="0" xfId="0" applyNumberFormat="1" applyBorder="1" applyAlignment="1">
      <alignment/>
    </xf>
    <xf numFmtId="3" fontId="2" fillId="2" borderId="69" xfId="0" applyNumberFormat="1" applyBorder="1" applyAlignment="1">
      <alignment/>
    </xf>
    <xf numFmtId="3" fontId="2" fillId="2" borderId="70" xfId="0" applyNumberFormat="1" applyBorder="1" applyAlignment="1">
      <alignment/>
    </xf>
    <xf numFmtId="3" fontId="2" fillId="2" borderId="71" xfId="0" applyNumberFormat="1" applyBorder="1" applyAlignment="1">
      <alignment/>
    </xf>
    <xf numFmtId="3" fontId="2" fillId="2" borderId="38" xfId="0" applyNumberFormat="1" applyBorder="1" applyAlignment="1">
      <alignment/>
    </xf>
    <xf numFmtId="3" fontId="2" fillId="2" borderId="72" xfId="0" applyNumberFormat="1" applyBorder="1" applyAlignment="1">
      <alignment/>
    </xf>
    <xf numFmtId="3" fontId="2" fillId="2" borderId="70" xfId="0" applyNumberFormat="1" applyFont="1" applyBorder="1" applyAlignment="1">
      <alignment horizontal="right"/>
    </xf>
    <xf numFmtId="3" fontId="2" fillId="2" borderId="73" xfId="0" applyNumberFormat="1" applyBorder="1" applyAlignment="1">
      <alignment/>
    </xf>
    <xf numFmtId="3" fontId="2" fillId="2" borderId="74" xfId="0" applyNumberFormat="1" applyFont="1" applyBorder="1" applyAlignment="1">
      <alignment horizontal="right"/>
    </xf>
    <xf numFmtId="3" fontId="2" fillId="2" borderId="75" xfId="0" applyNumberFormat="1" applyBorder="1" applyAlignment="1">
      <alignment/>
    </xf>
    <xf numFmtId="3" fontId="0" fillId="2" borderId="32" xfId="0" applyNumberFormat="1" applyBorder="1" applyAlignment="1">
      <alignment/>
    </xf>
    <xf numFmtId="3" fontId="0" fillId="2" borderId="2" xfId="0" applyNumberFormat="1" applyBorder="1" applyAlignment="1">
      <alignment/>
    </xf>
    <xf numFmtId="3" fontId="2" fillId="2" borderId="0" xfId="0" applyNumberFormat="1" applyBorder="1" applyAlignment="1">
      <alignment/>
    </xf>
    <xf numFmtId="3" fontId="2" fillId="2" borderId="5" xfId="0" applyNumberFormat="1" applyBorder="1" applyAlignment="1">
      <alignment/>
    </xf>
    <xf numFmtId="3" fontId="2" fillId="2" borderId="2" xfId="0" applyNumberFormat="1" applyFont="1" applyBorder="1" applyAlignment="1">
      <alignment horizontal="right"/>
    </xf>
    <xf numFmtId="3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3" fontId="2" fillId="2" borderId="0" xfId="0" applyNumberFormat="1" applyBorder="1" applyAlignment="1">
      <alignment horizontal="right"/>
    </xf>
    <xf numFmtId="3" fontId="2" fillId="2" borderId="17" xfId="0" applyNumberFormat="1" applyFont="1" applyBorder="1" applyAlignment="1">
      <alignment horizontal="right"/>
    </xf>
    <xf numFmtId="3" fontId="2" fillId="2" borderId="0" xfId="0" applyNumberFormat="1" applyFont="1" applyBorder="1" applyAlignment="1">
      <alignment/>
    </xf>
    <xf numFmtId="3" fontId="2" fillId="2" borderId="76" xfId="0" applyNumberFormat="1" applyBorder="1" applyAlignment="1">
      <alignment/>
    </xf>
    <xf numFmtId="3" fontId="2" fillId="2" borderId="49" xfId="0" applyFont="1" applyBorder="1" applyAlignment="1">
      <alignment/>
    </xf>
    <xf numFmtId="3" fontId="2" fillId="2" borderId="76" xfId="0" applyFont="1" applyBorder="1" applyAlignment="1">
      <alignment/>
    </xf>
    <xf numFmtId="3" fontId="2" fillId="2" borderId="41" xfId="0" applyFont="1" applyBorder="1" applyAlignment="1">
      <alignment/>
    </xf>
    <xf numFmtId="3" fontId="2" fillId="2" borderId="22" xfId="0" applyFont="1" applyBorder="1" applyAlignment="1">
      <alignment/>
    </xf>
    <xf numFmtId="3" fontId="0" fillId="2" borderId="48" xfId="0" applyBorder="1" applyAlignment="1">
      <alignment/>
    </xf>
    <xf numFmtId="3" fontId="0" fillId="2" borderId="2" xfId="0" applyNumberFormat="1" applyBorder="1" applyAlignment="1">
      <alignment horizontal="right"/>
    </xf>
    <xf numFmtId="3" fontId="0" fillId="2" borderId="26" xfId="0" applyBorder="1" applyAlignment="1">
      <alignment/>
    </xf>
    <xf numFmtId="3" fontId="9" fillId="2" borderId="0" xfId="0" applyFont="1" applyAlignment="1">
      <alignment/>
    </xf>
    <xf numFmtId="3" fontId="8" fillId="2" borderId="0" xfId="0" applyFont="1" applyBorder="1" applyAlignment="1">
      <alignment/>
    </xf>
    <xf numFmtId="3" fontId="2" fillId="0" borderId="0" xfId="0" applyFont="1" applyBorder="1" applyAlignment="1">
      <alignment/>
    </xf>
    <xf numFmtId="3" fontId="2" fillId="0" borderId="0" xfId="0" applyFont="1" applyBorder="1" applyAlignment="1">
      <alignment/>
    </xf>
    <xf numFmtId="0" fontId="4" fillId="2" borderId="66" xfId="0" applyFont="1" applyBorder="1" applyAlignment="1">
      <alignment horizontal="center"/>
    </xf>
    <xf numFmtId="0" fontId="4" fillId="2" borderId="38" xfId="0" applyBorder="1" applyAlignment="1">
      <alignment horizontal="center"/>
    </xf>
    <xf numFmtId="0" fontId="4" fillId="2" borderId="72" xfId="0" applyBorder="1" applyAlignment="1">
      <alignment horizontal="center"/>
    </xf>
    <xf numFmtId="0" fontId="4" fillId="2" borderId="77" xfId="0" applyFont="1" applyBorder="1" applyAlignment="1">
      <alignment horizontal="center" vertical="center" wrapText="1"/>
    </xf>
    <xf numFmtId="3" fontId="0" fillId="0" borderId="78" xfId="0" applyBorder="1" applyAlignment="1">
      <alignment horizontal="center" vertical="center" wrapText="1"/>
    </xf>
    <xf numFmtId="3" fontId="0" fillId="0" borderId="79" xfId="0" applyBorder="1" applyAlignment="1">
      <alignment horizontal="center" vertical="center" wrapText="1"/>
    </xf>
    <xf numFmtId="3" fontId="0" fillId="0" borderId="16" xfId="0" applyBorder="1" applyAlignment="1">
      <alignment horizontal="center" vertical="center" wrapText="1"/>
    </xf>
    <xf numFmtId="3" fontId="0" fillId="0" borderId="0" xfId="0" applyBorder="1" applyAlignment="1">
      <alignment horizontal="center" vertical="center" wrapText="1"/>
    </xf>
    <xf numFmtId="3" fontId="0" fillId="0" borderId="21" xfId="0" applyBorder="1" applyAlignment="1">
      <alignment horizontal="center" vertical="center" wrapText="1"/>
    </xf>
    <xf numFmtId="3" fontId="0" fillId="0" borderId="75" xfId="0" applyBorder="1" applyAlignment="1">
      <alignment horizontal="center" vertical="center" wrapText="1"/>
    </xf>
    <xf numFmtId="3" fontId="0" fillId="0" borderId="33" xfId="0" applyBorder="1" applyAlignment="1">
      <alignment horizontal="center" vertical="center" wrapText="1"/>
    </xf>
    <xf numFmtId="3" fontId="0" fillId="0" borderId="20" xfId="0" applyBorder="1" applyAlignment="1">
      <alignment horizontal="center" vertical="center" wrapText="1"/>
    </xf>
    <xf numFmtId="0" fontId="4" fillId="2" borderId="77" xfId="0" applyFont="1" applyBorder="1" applyAlignment="1">
      <alignment horizontal="center" vertical="center"/>
    </xf>
    <xf numFmtId="3" fontId="0" fillId="0" borderId="78" xfId="0" applyBorder="1" applyAlignment="1">
      <alignment vertical="center"/>
    </xf>
    <xf numFmtId="3" fontId="0" fillId="0" borderId="79" xfId="0" applyBorder="1" applyAlignment="1">
      <alignment vertical="center"/>
    </xf>
    <xf numFmtId="3" fontId="0" fillId="0" borderId="16" xfId="0" applyBorder="1" applyAlignment="1">
      <alignment vertical="center"/>
    </xf>
    <xf numFmtId="3" fontId="0" fillId="0" borderId="0" xfId="0" applyBorder="1" applyAlignment="1">
      <alignment vertical="center"/>
    </xf>
    <xf numFmtId="3" fontId="0" fillId="0" borderId="21" xfId="0" applyBorder="1" applyAlignment="1">
      <alignment vertical="center"/>
    </xf>
    <xf numFmtId="3" fontId="0" fillId="0" borderId="75" xfId="0" applyBorder="1" applyAlignment="1">
      <alignment vertical="center"/>
    </xf>
    <xf numFmtId="3" fontId="0" fillId="0" borderId="33" xfId="0" applyBorder="1" applyAlignment="1">
      <alignment vertical="center"/>
    </xf>
    <xf numFmtId="3" fontId="0" fillId="0" borderId="20" xfId="0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V276"/>
  <sheetViews>
    <sheetView tabSelected="1" view="pageBreakPreview" zoomScale="75" zoomScaleSheetLayoutView="75" workbookViewId="0" topLeftCell="A1">
      <selection activeCell="Z10" sqref="Z10"/>
    </sheetView>
  </sheetViews>
  <sheetFormatPr defaultColWidth="9.33203125" defaultRowHeight="11.25"/>
  <cols>
    <col min="1" max="1" width="50.5" style="4" customWidth="1"/>
    <col min="2" max="2" width="12.5" style="29" customWidth="1"/>
    <col min="3" max="3" width="1.66796875" style="66" customWidth="1"/>
    <col min="4" max="4" width="9" style="4" customWidth="1"/>
    <col min="5" max="5" width="10" style="4" customWidth="1"/>
    <col min="6" max="6" width="9.16015625" style="4" customWidth="1"/>
    <col min="7" max="7" width="11.33203125" style="4" customWidth="1"/>
    <col min="8" max="8" width="9.83203125" style="4" customWidth="1"/>
    <col min="9" max="9" width="10.33203125" style="4" customWidth="1"/>
    <col min="10" max="10" width="14" style="4" customWidth="1"/>
    <col min="11" max="11" width="9.33203125" style="4" customWidth="1"/>
    <col min="12" max="12" width="10.5" style="4" customWidth="1"/>
    <col min="13" max="13" width="12" style="4" customWidth="1"/>
    <col min="14" max="14" width="10.5" style="4" customWidth="1"/>
    <col min="15" max="15" width="8.83203125" style="4" customWidth="1"/>
    <col min="16" max="16" width="12.16015625" style="4" customWidth="1"/>
    <col min="17" max="17" width="11.16015625" style="149" hidden="1" customWidth="1"/>
    <col min="18" max="204" width="5.66015625" style="4" customWidth="1"/>
    <col min="205" max="16384" width="6.66015625" style="0" customWidth="1"/>
  </cols>
  <sheetData>
    <row r="6" spans="1:16" ht="12">
      <c r="A6" s="6" t="s">
        <v>15</v>
      </c>
      <c r="B6" s="94"/>
      <c r="C6" s="9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">
      <c r="A7" s="24" t="s">
        <v>108</v>
      </c>
      <c r="B7" s="94"/>
      <c r="C7" s="9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04" s="144" customFormat="1" ht="12">
      <c r="A8" s="145" t="s">
        <v>88</v>
      </c>
      <c r="B8" s="141"/>
      <c r="C8" s="142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 t="s">
        <v>87</v>
      </c>
      <c r="O8" s="143"/>
      <c r="P8" s="143"/>
      <c r="Q8" s="150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</row>
    <row r="9" spans="1:17" ht="12" customHeight="1" thickBot="1">
      <c r="A9" s="146"/>
      <c r="C9" s="99"/>
      <c r="D9" s="5"/>
      <c r="E9" s="5"/>
      <c r="F9" s="5"/>
      <c r="G9" s="5"/>
      <c r="H9" s="5"/>
      <c r="I9" s="5"/>
      <c r="J9" s="5"/>
      <c r="K9" s="5"/>
      <c r="L9" s="5"/>
      <c r="M9" s="5"/>
      <c r="Q9" s="151"/>
    </row>
    <row r="10" spans="1:18" ht="12" thickTop="1">
      <c r="A10" s="8"/>
      <c r="B10" s="95"/>
      <c r="C10" s="100"/>
      <c r="D10" s="264" t="s">
        <v>139</v>
      </c>
      <c r="E10" s="265"/>
      <c r="F10" s="265"/>
      <c r="G10" s="266"/>
      <c r="H10" s="255" t="s">
        <v>126</v>
      </c>
      <c r="I10" s="256"/>
      <c r="J10" s="257"/>
      <c r="K10" s="31"/>
      <c r="L10" s="7"/>
      <c r="M10" s="10" t="s">
        <v>0</v>
      </c>
      <c r="N10" s="21" t="s">
        <v>22</v>
      </c>
      <c r="O10" s="22"/>
      <c r="P10" s="23"/>
      <c r="Q10" s="147" t="s">
        <v>89</v>
      </c>
      <c r="R10" s="66"/>
    </row>
    <row r="11" spans="1:18" ht="11.25">
      <c r="A11" s="2"/>
      <c r="C11" s="101"/>
      <c r="D11" s="267"/>
      <c r="E11" s="268"/>
      <c r="F11" s="268"/>
      <c r="G11" s="269"/>
      <c r="H11" s="258"/>
      <c r="I11" s="259"/>
      <c r="J11" s="260"/>
      <c r="K11" s="34" t="s">
        <v>127</v>
      </c>
      <c r="L11" s="32"/>
      <c r="M11" s="9"/>
      <c r="N11" s="11" t="s">
        <v>20</v>
      </c>
      <c r="O11" s="5"/>
      <c r="P11" s="12"/>
      <c r="Q11" s="148" t="s">
        <v>90</v>
      </c>
      <c r="R11" s="66"/>
    </row>
    <row r="12" spans="1:18" ht="11.25">
      <c r="A12" s="13" t="s">
        <v>12</v>
      </c>
      <c r="C12" s="101"/>
      <c r="D12" s="270"/>
      <c r="E12" s="271"/>
      <c r="F12" s="271"/>
      <c r="G12" s="272"/>
      <c r="H12" s="261"/>
      <c r="I12" s="262"/>
      <c r="J12" s="263"/>
      <c r="K12" s="33"/>
      <c r="L12" s="1"/>
      <c r="M12" s="14"/>
      <c r="N12" s="252" t="s">
        <v>93</v>
      </c>
      <c r="O12" s="253"/>
      <c r="P12" s="254"/>
      <c r="Q12" s="148" t="s">
        <v>91</v>
      </c>
      <c r="R12" s="66"/>
    </row>
    <row r="13" spans="1:18" ht="11.25">
      <c r="A13" s="17"/>
      <c r="B13" s="76"/>
      <c r="C13" s="102"/>
      <c r="D13" s="209" t="s">
        <v>27</v>
      </c>
      <c r="E13" s="210" t="s">
        <v>32</v>
      </c>
      <c r="F13" s="26" t="s">
        <v>33</v>
      </c>
      <c r="G13" s="26" t="s">
        <v>140</v>
      </c>
      <c r="H13" s="25" t="s">
        <v>27</v>
      </c>
      <c r="I13" s="26" t="s">
        <v>32</v>
      </c>
      <c r="J13" s="30" t="s">
        <v>11</v>
      </c>
      <c r="K13" s="28" t="s">
        <v>27</v>
      </c>
      <c r="L13" s="26" t="s">
        <v>32</v>
      </c>
      <c r="M13" s="27" t="s">
        <v>11</v>
      </c>
      <c r="N13" s="18" t="s">
        <v>27</v>
      </c>
      <c r="O13" s="15" t="s">
        <v>32</v>
      </c>
      <c r="P13" s="16" t="s">
        <v>11</v>
      </c>
      <c r="Q13" s="152"/>
      <c r="R13" s="66"/>
    </row>
    <row r="14" spans="1:18" ht="12">
      <c r="A14" s="20" t="s">
        <v>21</v>
      </c>
      <c r="B14" s="73"/>
      <c r="C14" s="103" t="s">
        <v>0</v>
      </c>
      <c r="D14" s="41">
        <v>660</v>
      </c>
      <c r="E14" s="42">
        <v>569</v>
      </c>
      <c r="F14" s="211">
        <v>95</v>
      </c>
      <c r="G14" s="42">
        <v>116038</v>
      </c>
      <c r="H14" s="41">
        <f>695-31</f>
        <v>664</v>
      </c>
      <c r="I14" s="42">
        <f>685-31</f>
        <v>654</v>
      </c>
      <c r="J14" s="43">
        <f>122442-11400</f>
        <v>111042</v>
      </c>
      <c r="K14" s="41">
        <v>713</v>
      </c>
      <c r="L14" s="42">
        <v>699</v>
      </c>
      <c r="M14" s="37">
        <v>161407</v>
      </c>
      <c r="N14" s="43">
        <f aca="true" t="shared" si="0" ref="N14:P18">SUM(K14-H14)</f>
        <v>49</v>
      </c>
      <c r="O14" s="43">
        <f t="shared" si="0"/>
        <v>45</v>
      </c>
      <c r="P14" s="37">
        <f t="shared" si="0"/>
        <v>50365</v>
      </c>
      <c r="Q14" s="153"/>
      <c r="R14" s="66"/>
    </row>
    <row r="15" spans="1:18" ht="12">
      <c r="A15" s="20" t="s">
        <v>132</v>
      </c>
      <c r="B15" s="73"/>
      <c r="C15" s="162" t="s">
        <v>0</v>
      </c>
      <c r="D15" s="198" t="s">
        <v>141</v>
      </c>
      <c r="E15" s="212" t="s">
        <v>142</v>
      </c>
      <c r="F15" s="59">
        <v>0</v>
      </c>
      <c r="G15" s="59">
        <v>10396</v>
      </c>
      <c r="H15" s="198">
        <v>31</v>
      </c>
      <c r="I15" s="59">
        <v>31</v>
      </c>
      <c r="J15" s="59">
        <v>11400</v>
      </c>
      <c r="K15" s="198">
        <v>0</v>
      </c>
      <c r="L15" s="199">
        <v>0</v>
      </c>
      <c r="M15" s="200">
        <v>0</v>
      </c>
      <c r="N15" s="59">
        <f t="shared" si="0"/>
        <v>-31</v>
      </c>
      <c r="O15" s="59">
        <f t="shared" si="0"/>
        <v>-31</v>
      </c>
      <c r="P15" s="67">
        <f t="shared" si="0"/>
        <v>-11400</v>
      </c>
      <c r="Q15" s="153"/>
      <c r="R15" s="66"/>
    </row>
    <row r="16" spans="1:18" ht="12">
      <c r="A16" s="20" t="s">
        <v>44</v>
      </c>
      <c r="B16" s="73"/>
      <c r="C16" s="38" t="s">
        <v>0</v>
      </c>
      <c r="D16" s="45" t="s">
        <v>143</v>
      </c>
      <c r="E16" s="4">
        <v>238</v>
      </c>
      <c r="F16" s="42">
        <v>0</v>
      </c>
      <c r="G16" s="42">
        <v>42526</v>
      </c>
      <c r="H16" s="45">
        <v>0</v>
      </c>
      <c r="I16" s="42">
        <v>322</v>
      </c>
      <c r="J16" s="43">
        <v>39422</v>
      </c>
      <c r="K16" s="45">
        <v>0</v>
      </c>
      <c r="L16" s="42">
        <v>322</v>
      </c>
      <c r="M16" s="37">
        <v>17000</v>
      </c>
      <c r="N16" s="43">
        <f t="shared" si="0"/>
        <v>0</v>
      </c>
      <c r="O16" s="43">
        <f t="shared" si="0"/>
        <v>0</v>
      </c>
      <c r="P16" s="37">
        <f t="shared" si="0"/>
        <v>-22422</v>
      </c>
      <c r="Q16" s="153"/>
      <c r="R16" s="66"/>
    </row>
    <row r="17" spans="1:18" ht="12">
      <c r="A17" s="20" t="s">
        <v>16</v>
      </c>
      <c r="B17" s="73"/>
      <c r="C17" s="38" t="s">
        <v>0</v>
      </c>
      <c r="D17" s="41">
        <v>18</v>
      </c>
      <c r="E17" s="42">
        <v>14</v>
      </c>
      <c r="F17" s="42">
        <v>0</v>
      </c>
      <c r="G17" s="42">
        <v>855842</v>
      </c>
      <c r="H17" s="41">
        <v>18</v>
      </c>
      <c r="I17" s="42">
        <v>18</v>
      </c>
      <c r="J17" s="43">
        <v>874160</v>
      </c>
      <c r="K17" s="41">
        <v>21</v>
      </c>
      <c r="L17" s="42">
        <v>21</v>
      </c>
      <c r="M17" s="37">
        <v>1222000</v>
      </c>
      <c r="N17" s="43">
        <f t="shared" si="0"/>
        <v>3</v>
      </c>
      <c r="O17" s="43">
        <f t="shared" si="0"/>
        <v>3</v>
      </c>
      <c r="P17" s="37">
        <f t="shared" si="0"/>
        <v>347840</v>
      </c>
      <c r="Q17" s="148" t="s">
        <v>92</v>
      </c>
      <c r="R17" s="66"/>
    </row>
    <row r="18" spans="1:18" ht="12">
      <c r="A18" s="20" t="s">
        <v>43</v>
      </c>
      <c r="B18" s="73"/>
      <c r="C18" s="38" t="s">
        <v>0</v>
      </c>
      <c r="D18" s="89" t="s">
        <v>144</v>
      </c>
      <c r="E18" s="54">
        <v>0</v>
      </c>
      <c r="F18" s="54">
        <f>122+1</f>
        <v>123</v>
      </c>
      <c r="G18" s="54">
        <v>0</v>
      </c>
      <c r="H18" s="89">
        <v>0</v>
      </c>
      <c r="I18" s="54">
        <v>0</v>
      </c>
      <c r="J18" s="54">
        <v>0</v>
      </c>
      <c r="K18" s="89">
        <v>0</v>
      </c>
      <c r="L18" s="197">
        <v>0</v>
      </c>
      <c r="M18" s="49">
        <v>0</v>
      </c>
      <c r="N18" s="54">
        <f t="shared" si="0"/>
        <v>0</v>
      </c>
      <c r="O18" s="54">
        <f t="shared" si="0"/>
        <v>0</v>
      </c>
      <c r="P18" s="49">
        <f t="shared" si="0"/>
        <v>0</v>
      </c>
      <c r="Q18" s="153"/>
      <c r="R18" s="66"/>
    </row>
    <row r="19" spans="1:18" ht="12">
      <c r="A19" s="20" t="s">
        <v>129</v>
      </c>
      <c r="B19" s="73"/>
      <c r="C19" s="162" t="s">
        <v>0</v>
      </c>
      <c r="D19" s="201">
        <f aca="true" t="shared" si="1" ref="D19:I19">SUM(D20:D25)</f>
        <v>9</v>
      </c>
      <c r="E19" s="202">
        <f t="shared" si="1"/>
        <v>6</v>
      </c>
      <c r="F19" s="202">
        <f t="shared" si="1"/>
        <v>0</v>
      </c>
      <c r="G19" s="202">
        <f t="shared" si="1"/>
        <v>34233</v>
      </c>
      <c r="H19" s="201">
        <f t="shared" si="1"/>
        <v>14</v>
      </c>
      <c r="I19" s="202">
        <f t="shared" si="1"/>
        <v>14</v>
      </c>
      <c r="J19" s="202">
        <f aca="true" t="shared" si="2" ref="J19:P19">SUM(J20:J25)</f>
        <v>64871</v>
      </c>
      <c r="K19" s="201">
        <f t="shared" si="2"/>
        <v>54</v>
      </c>
      <c r="L19" s="203">
        <f t="shared" si="2"/>
        <v>50</v>
      </c>
      <c r="M19" s="204">
        <f t="shared" si="2"/>
        <v>181490</v>
      </c>
      <c r="N19" s="202">
        <f t="shared" si="2"/>
        <v>40</v>
      </c>
      <c r="O19" s="202">
        <f t="shared" si="2"/>
        <v>36</v>
      </c>
      <c r="P19" s="204">
        <f t="shared" si="2"/>
        <v>116619</v>
      </c>
      <c r="Q19" s="153"/>
      <c r="R19" s="66"/>
    </row>
    <row r="20" spans="1:18" ht="12">
      <c r="A20" s="20" t="s">
        <v>132</v>
      </c>
      <c r="B20" s="73"/>
      <c r="C20" s="162" t="s">
        <v>0</v>
      </c>
      <c r="D20" s="198">
        <v>0</v>
      </c>
      <c r="E20" s="212">
        <v>0</v>
      </c>
      <c r="F20" s="59">
        <v>0</v>
      </c>
      <c r="G20" s="59">
        <v>0</v>
      </c>
      <c r="H20" s="198">
        <v>0</v>
      </c>
      <c r="I20" s="59">
        <v>0</v>
      </c>
      <c r="J20" s="59">
        <v>0</v>
      </c>
      <c r="K20" s="198">
        <v>31</v>
      </c>
      <c r="L20" s="199">
        <v>31</v>
      </c>
      <c r="M20" s="200">
        <v>11400</v>
      </c>
      <c r="N20" s="59">
        <f aca="true" t="shared" si="3" ref="N20:P21">SUM(K20-H20)</f>
        <v>31</v>
      </c>
      <c r="O20" s="59">
        <f t="shared" si="3"/>
        <v>31</v>
      </c>
      <c r="P20" s="67">
        <f t="shared" si="3"/>
        <v>11400</v>
      </c>
      <c r="Q20" s="153"/>
      <c r="R20" s="66"/>
    </row>
    <row r="21" spans="1:18" ht="12">
      <c r="A21" s="20" t="s">
        <v>114</v>
      </c>
      <c r="B21" s="73"/>
      <c r="C21" s="162" t="s">
        <v>0</v>
      </c>
      <c r="D21" s="45">
        <v>0</v>
      </c>
      <c r="E21" s="43">
        <v>0</v>
      </c>
      <c r="F21" s="43">
        <v>0</v>
      </c>
      <c r="G21" s="43">
        <v>0</v>
      </c>
      <c r="H21" s="45">
        <v>0</v>
      </c>
      <c r="I21" s="43">
        <v>0</v>
      </c>
      <c r="J21" s="43">
        <v>0</v>
      </c>
      <c r="K21" s="45">
        <v>5</v>
      </c>
      <c r="L21" s="163">
        <v>4</v>
      </c>
      <c r="M21" s="53">
        <v>68992</v>
      </c>
      <c r="N21" s="43">
        <f t="shared" si="3"/>
        <v>5</v>
      </c>
      <c r="O21" s="43">
        <f t="shared" si="3"/>
        <v>4</v>
      </c>
      <c r="P21" s="37">
        <f t="shared" si="3"/>
        <v>68992</v>
      </c>
      <c r="Q21" s="153"/>
      <c r="R21" s="66"/>
    </row>
    <row r="22" spans="1:18" ht="12">
      <c r="A22" s="20" t="s">
        <v>115</v>
      </c>
      <c r="B22" s="73"/>
      <c r="C22" s="74" t="s">
        <v>0</v>
      </c>
      <c r="D22" s="41">
        <v>7</v>
      </c>
      <c r="E22" s="42">
        <v>6</v>
      </c>
      <c r="F22" s="42">
        <v>0</v>
      </c>
      <c r="G22" s="42">
        <v>17636</v>
      </c>
      <c r="H22" s="41">
        <v>7</v>
      </c>
      <c r="I22" s="42">
        <v>7</v>
      </c>
      <c r="J22" s="43">
        <v>19915</v>
      </c>
      <c r="K22" s="41">
        <v>7</v>
      </c>
      <c r="L22" s="42">
        <v>7</v>
      </c>
      <c r="M22" s="37">
        <v>19781</v>
      </c>
      <c r="N22" s="43">
        <f>K22-H22</f>
        <v>0</v>
      </c>
      <c r="O22" s="43">
        <f>L22-I22</f>
        <v>0</v>
      </c>
      <c r="P22" s="37">
        <f>M22-J22</f>
        <v>-134</v>
      </c>
      <c r="Q22" s="153"/>
      <c r="R22" s="66"/>
    </row>
    <row r="23" spans="1:18" ht="12">
      <c r="A23" s="20" t="s">
        <v>116</v>
      </c>
      <c r="B23" s="73"/>
      <c r="C23" s="104" t="s">
        <v>0</v>
      </c>
      <c r="D23" s="41">
        <v>2</v>
      </c>
      <c r="E23" s="42">
        <v>0</v>
      </c>
      <c r="F23" s="42">
        <v>0</v>
      </c>
      <c r="G23" s="42">
        <v>5631</v>
      </c>
      <c r="H23" s="41">
        <v>2</v>
      </c>
      <c r="I23" s="42">
        <v>2</v>
      </c>
      <c r="J23" s="43">
        <v>4987</v>
      </c>
      <c r="K23" s="41">
        <v>0</v>
      </c>
      <c r="L23" s="42">
        <v>0</v>
      </c>
      <c r="M23" s="37">
        <v>300</v>
      </c>
      <c r="N23" s="43">
        <f aca="true" t="shared" si="4" ref="N23:P28">SUM(K23-H23)</f>
        <v>-2</v>
      </c>
      <c r="O23" s="43">
        <f t="shared" si="4"/>
        <v>-2</v>
      </c>
      <c r="P23" s="37">
        <f t="shared" si="4"/>
        <v>-4687</v>
      </c>
      <c r="Q23" s="153"/>
      <c r="R23" s="66"/>
    </row>
    <row r="24" spans="1:18" ht="12">
      <c r="A24" s="20" t="s">
        <v>138</v>
      </c>
      <c r="B24" s="73"/>
      <c r="C24" s="104"/>
      <c r="D24" s="41">
        <v>0</v>
      </c>
      <c r="E24" s="42">
        <v>0</v>
      </c>
      <c r="F24" s="42">
        <v>0</v>
      </c>
      <c r="G24" s="42">
        <v>0</v>
      </c>
      <c r="H24" s="41">
        <v>0</v>
      </c>
      <c r="I24" s="42">
        <v>0</v>
      </c>
      <c r="J24" s="43">
        <v>0</v>
      </c>
      <c r="K24" s="41">
        <v>11</v>
      </c>
      <c r="L24" s="42">
        <v>8</v>
      </c>
      <c r="M24" s="37">
        <v>81017</v>
      </c>
      <c r="N24" s="43">
        <f t="shared" si="4"/>
        <v>11</v>
      </c>
      <c r="O24" s="43">
        <f t="shared" si="4"/>
        <v>8</v>
      </c>
      <c r="P24" s="37">
        <f t="shared" si="4"/>
        <v>81017</v>
      </c>
      <c r="Q24" s="153"/>
      <c r="R24" s="66"/>
    </row>
    <row r="25" spans="1:109" ht="12">
      <c r="A25" s="20" t="s">
        <v>137</v>
      </c>
      <c r="B25" s="73"/>
      <c r="C25" s="38" t="s">
        <v>0</v>
      </c>
      <c r="D25" s="45" t="s">
        <v>37</v>
      </c>
      <c r="E25" s="213">
        <v>0</v>
      </c>
      <c r="F25" s="58" t="s">
        <v>37</v>
      </c>
      <c r="G25" s="43">
        <v>10966</v>
      </c>
      <c r="H25" s="41">
        <v>5</v>
      </c>
      <c r="I25" s="43">
        <v>5</v>
      </c>
      <c r="J25" s="43">
        <v>39969</v>
      </c>
      <c r="K25" s="41">
        <v>0</v>
      </c>
      <c r="L25" s="43">
        <v>0</v>
      </c>
      <c r="M25" s="37">
        <v>0</v>
      </c>
      <c r="N25" s="43">
        <f t="shared" si="4"/>
        <v>-5</v>
      </c>
      <c r="O25" s="43">
        <f t="shared" si="4"/>
        <v>-5</v>
      </c>
      <c r="P25" s="37">
        <f t="shared" si="4"/>
        <v>-39969</v>
      </c>
      <c r="Q25" s="148" t="s">
        <v>92</v>
      </c>
      <c r="R25" s="4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</row>
    <row r="26" spans="1:18" ht="12">
      <c r="A26" s="20" t="s">
        <v>24</v>
      </c>
      <c r="B26" s="73"/>
      <c r="C26" s="91" t="s">
        <v>0</v>
      </c>
      <c r="D26" s="41">
        <v>12</v>
      </c>
      <c r="E26" s="42">
        <v>10</v>
      </c>
      <c r="F26" s="42">
        <v>0</v>
      </c>
      <c r="G26" s="42">
        <v>131819</v>
      </c>
      <c r="H26" s="41">
        <v>12</v>
      </c>
      <c r="I26" s="42">
        <v>12</v>
      </c>
      <c r="J26" s="43">
        <v>98664</v>
      </c>
      <c r="K26" s="41">
        <v>19</v>
      </c>
      <c r="L26" s="42">
        <v>16</v>
      </c>
      <c r="M26" s="37">
        <v>128701</v>
      </c>
      <c r="N26" s="43">
        <f t="shared" si="4"/>
        <v>7</v>
      </c>
      <c r="O26" s="43">
        <f t="shared" si="4"/>
        <v>4</v>
      </c>
      <c r="P26" s="37">
        <f t="shared" si="4"/>
        <v>30037</v>
      </c>
      <c r="Q26" s="148" t="s">
        <v>92</v>
      </c>
      <c r="R26" s="66"/>
    </row>
    <row r="27" spans="1:18" ht="12" hidden="1">
      <c r="A27" s="20" t="s">
        <v>45</v>
      </c>
      <c r="B27" s="73"/>
      <c r="C27" s="38" t="s">
        <v>0</v>
      </c>
      <c r="D27" s="41">
        <v>0</v>
      </c>
      <c r="E27" s="42">
        <v>0</v>
      </c>
      <c r="F27" s="42">
        <v>0</v>
      </c>
      <c r="G27" s="42">
        <v>0</v>
      </c>
      <c r="H27" s="41">
        <v>0</v>
      </c>
      <c r="I27" s="42">
        <v>0</v>
      </c>
      <c r="J27" s="43">
        <v>0</v>
      </c>
      <c r="K27" s="41">
        <v>0</v>
      </c>
      <c r="L27" s="42">
        <v>0</v>
      </c>
      <c r="M27" s="37">
        <v>0</v>
      </c>
      <c r="N27" s="43">
        <f t="shared" si="4"/>
        <v>0</v>
      </c>
      <c r="O27" s="43">
        <f t="shared" si="4"/>
        <v>0</v>
      </c>
      <c r="P27" s="37">
        <f t="shared" si="4"/>
        <v>0</v>
      </c>
      <c r="Q27" s="153"/>
      <c r="R27" s="66"/>
    </row>
    <row r="28" spans="1:18" ht="12">
      <c r="A28" s="20" t="s">
        <v>14</v>
      </c>
      <c r="B28" s="73"/>
      <c r="C28" s="38" t="s">
        <v>0</v>
      </c>
      <c r="D28" s="41">
        <v>0</v>
      </c>
      <c r="E28" s="42">
        <v>0</v>
      </c>
      <c r="F28" s="42">
        <v>0</v>
      </c>
      <c r="G28" s="42">
        <v>0</v>
      </c>
      <c r="H28" s="41">
        <v>0</v>
      </c>
      <c r="I28" s="42">
        <v>0</v>
      </c>
      <c r="J28" s="43">
        <v>0</v>
      </c>
      <c r="K28" s="41">
        <v>0</v>
      </c>
      <c r="L28" s="42">
        <v>0</v>
      </c>
      <c r="M28" s="37">
        <v>0</v>
      </c>
      <c r="N28" s="43">
        <f t="shared" si="4"/>
        <v>0</v>
      </c>
      <c r="O28" s="43">
        <f t="shared" si="4"/>
        <v>0</v>
      </c>
      <c r="P28" s="49">
        <f t="shared" si="4"/>
        <v>0</v>
      </c>
      <c r="Q28" s="148" t="s">
        <v>92</v>
      </c>
      <c r="R28" s="66"/>
    </row>
    <row r="29" spans="1:111" ht="12">
      <c r="A29" s="20" t="s">
        <v>46</v>
      </c>
      <c r="B29" s="73"/>
      <c r="C29" s="38" t="s">
        <v>0</v>
      </c>
      <c r="D29" s="46">
        <f>SUM(D30:D31)</f>
        <v>1304</v>
      </c>
      <c r="E29" s="35">
        <f>SUM(E30:E31)</f>
        <v>1158</v>
      </c>
      <c r="F29" s="35">
        <f>SUM(F30:F31)</f>
        <v>0</v>
      </c>
      <c r="G29" s="35">
        <f>SUM(G30:G31)</f>
        <v>191835</v>
      </c>
      <c r="H29" s="46">
        <f aca="true" t="shared" si="5" ref="H29:M29">SUM(H30:H31)</f>
        <v>1311</v>
      </c>
      <c r="I29" s="35">
        <f t="shared" si="5"/>
        <v>1333</v>
      </c>
      <c r="J29" s="35">
        <f t="shared" si="5"/>
        <v>201241</v>
      </c>
      <c r="K29" s="46">
        <f t="shared" si="5"/>
        <v>1311</v>
      </c>
      <c r="L29" s="35">
        <f t="shared" si="5"/>
        <v>1349</v>
      </c>
      <c r="M29" s="36">
        <f t="shared" si="5"/>
        <v>216286</v>
      </c>
      <c r="N29" s="35">
        <f>SUM(N30:N31)</f>
        <v>0</v>
      </c>
      <c r="O29" s="50">
        <f>SUM(O30:O31)</f>
        <v>16</v>
      </c>
      <c r="P29" s="51">
        <f>SUM(P30:P31)</f>
        <v>15045</v>
      </c>
      <c r="Q29" s="154"/>
      <c r="R29" s="4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8" ht="12">
      <c r="A30" s="77" t="s">
        <v>47</v>
      </c>
      <c r="B30" s="73"/>
      <c r="C30" s="38" t="s">
        <v>0</v>
      </c>
      <c r="D30" s="41">
        <v>1289</v>
      </c>
      <c r="E30" s="43">
        <v>1144</v>
      </c>
      <c r="F30" s="42">
        <v>0</v>
      </c>
      <c r="G30" s="43">
        <v>189819</v>
      </c>
      <c r="H30" s="41">
        <v>1296</v>
      </c>
      <c r="I30" s="43">
        <v>1318</v>
      </c>
      <c r="J30" s="43">
        <v>199213</v>
      </c>
      <c r="K30" s="41">
        <v>1296</v>
      </c>
      <c r="L30" s="43">
        <v>1334</v>
      </c>
      <c r="M30" s="37">
        <v>214049</v>
      </c>
      <c r="N30" s="43">
        <f aca="true" t="shared" si="6" ref="N30:P32">SUM(K30-H30)</f>
        <v>0</v>
      </c>
      <c r="O30" s="43">
        <f t="shared" si="6"/>
        <v>16</v>
      </c>
      <c r="P30" s="37">
        <f t="shared" si="6"/>
        <v>14836</v>
      </c>
      <c r="Q30" s="153"/>
      <c r="R30" s="66"/>
    </row>
    <row r="31" spans="1:18" ht="12">
      <c r="A31" s="77" t="s">
        <v>7</v>
      </c>
      <c r="B31" s="73"/>
      <c r="C31" s="38" t="s">
        <v>0</v>
      </c>
      <c r="D31" s="41">
        <v>15</v>
      </c>
      <c r="E31" s="43">
        <v>14</v>
      </c>
      <c r="F31" s="42">
        <v>0</v>
      </c>
      <c r="G31" s="43">
        <v>2016</v>
      </c>
      <c r="H31" s="41">
        <v>15</v>
      </c>
      <c r="I31" s="43">
        <v>15</v>
      </c>
      <c r="J31" s="43">
        <v>2028</v>
      </c>
      <c r="K31" s="41">
        <v>15</v>
      </c>
      <c r="L31" s="43">
        <v>15</v>
      </c>
      <c r="M31" s="37">
        <v>2237</v>
      </c>
      <c r="N31" s="43">
        <f t="shared" si="6"/>
        <v>0</v>
      </c>
      <c r="O31" s="43">
        <f t="shared" si="6"/>
        <v>0</v>
      </c>
      <c r="P31" s="37">
        <f t="shared" si="6"/>
        <v>209</v>
      </c>
      <c r="Q31" s="153"/>
      <c r="R31" s="66"/>
    </row>
    <row r="32" spans="1:18" ht="12">
      <c r="A32" s="20" t="s">
        <v>26</v>
      </c>
      <c r="B32" s="73"/>
      <c r="C32" s="38" t="s">
        <v>0</v>
      </c>
      <c r="D32" s="41">
        <v>433</v>
      </c>
      <c r="E32" s="43">
        <v>389</v>
      </c>
      <c r="F32" s="42">
        <v>20</v>
      </c>
      <c r="G32" s="43">
        <v>62346</v>
      </c>
      <c r="H32" s="41">
        <v>433</v>
      </c>
      <c r="I32" s="43">
        <v>421</v>
      </c>
      <c r="J32" s="43">
        <v>62961</v>
      </c>
      <c r="K32" s="41">
        <v>433</v>
      </c>
      <c r="L32" s="43">
        <v>421</v>
      </c>
      <c r="M32" s="37">
        <v>67431</v>
      </c>
      <c r="N32" s="43">
        <f t="shared" si="6"/>
        <v>0</v>
      </c>
      <c r="O32" s="43">
        <f t="shared" si="6"/>
        <v>0</v>
      </c>
      <c r="P32" s="37">
        <f t="shared" si="6"/>
        <v>4470</v>
      </c>
      <c r="Q32" s="153"/>
      <c r="R32" s="66"/>
    </row>
    <row r="33" spans="1:18" ht="12">
      <c r="A33" s="20" t="s">
        <v>31</v>
      </c>
      <c r="B33" s="73"/>
      <c r="C33" s="38" t="s">
        <v>0</v>
      </c>
      <c r="D33" s="45" t="s">
        <v>72</v>
      </c>
      <c r="E33" s="43">
        <v>0</v>
      </c>
      <c r="F33" s="42">
        <v>609</v>
      </c>
      <c r="G33" s="43">
        <v>-167326</v>
      </c>
      <c r="H33" s="45" t="s">
        <v>72</v>
      </c>
      <c r="I33" s="43">
        <v>0</v>
      </c>
      <c r="J33" s="43">
        <v>-60000</v>
      </c>
      <c r="K33" s="45">
        <v>0</v>
      </c>
      <c r="L33" s="43">
        <v>0</v>
      </c>
      <c r="M33" s="37">
        <v>0</v>
      </c>
      <c r="N33" s="43">
        <v>0</v>
      </c>
      <c r="O33" s="43">
        <f aca="true" t="shared" si="7" ref="O33:P35">SUM(L33-I33)</f>
        <v>0</v>
      </c>
      <c r="P33" s="37">
        <f t="shared" si="7"/>
        <v>60000</v>
      </c>
      <c r="Q33" s="148" t="s">
        <v>92</v>
      </c>
      <c r="R33" s="66"/>
    </row>
    <row r="34" spans="1:18" ht="12">
      <c r="A34" s="20" t="s">
        <v>30</v>
      </c>
      <c r="B34" s="73"/>
      <c r="C34" s="38" t="s">
        <v>0</v>
      </c>
      <c r="D34" s="41">
        <v>100</v>
      </c>
      <c r="E34" s="43">
        <v>86</v>
      </c>
      <c r="F34" s="42">
        <v>0</v>
      </c>
      <c r="G34" s="43">
        <v>10398</v>
      </c>
      <c r="H34" s="41">
        <v>100</v>
      </c>
      <c r="I34" s="43">
        <v>104</v>
      </c>
      <c r="J34" s="43">
        <v>10496</v>
      </c>
      <c r="K34" s="41">
        <v>97</v>
      </c>
      <c r="L34" s="43">
        <v>98</v>
      </c>
      <c r="M34" s="37">
        <v>11300</v>
      </c>
      <c r="N34" s="43">
        <f>SUM(K34-H34)</f>
        <v>-3</v>
      </c>
      <c r="O34" s="43">
        <f t="shared" si="7"/>
        <v>-6</v>
      </c>
      <c r="P34" s="37">
        <f t="shared" si="7"/>
        <v>804</v>
      </c>
      <c r="Q34" s="148" t="s">
        <v>92</v>
      </c>
      <c r="R34" s="66"/>
    </row>
    <row r="35" spans="1:111" ht="12">
      <c r="A35" s="20" t="s">
        <v>121</v>
      </c>
      <c r="B35" s="73"/>
      <c r="C35" s="38" t="s">
        <v>0</v>
      </c>
      <c r="D35" s="41">
        <v>3797</v>
      </c>
      <c r="E35" s="43">
        <v>3634</v>
      </c>
      <c r="F35" s="42">
        <v>339</v>
      </c>
      <c r="G35" s="43">
        <v>630188</v>
      </c>
      <c r="H35" s="41">
        <v>3767</v>
      </c>
      <c r="I35" s="43">
        <v>3811</v>
      </c>
      <c r="J35" s="43">
        <v>625722</v>
      </c>
      <c r="K35" s="41">
        <v>3797</v>
      </c>
      <c r="L35" s="43">
        <v>3823</v>
      </c>
      <c r="M35" s="37">
        <v>679661</v>
      </c>
      <c r="N35" s="43">
        <f>SUM(K35-H35)</f>
        <v>30</v>
      </c>
      <c r="O35" s="43">
        <f t="shared" si="7"/>
        <v>12</v>
      </c>
      <c r="P35" s="37">
        <f t="shared" si="7"/>
        <v>53939</v>
      </c>
      <c r="Q35" s="155"/>
      <c r="R35" s="4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</row>
    <row r="36" spans="1:18" ht="12">
      <c r="A36" s="20" t="s">
        <v>10</v>
      </c>
      <c r="B36" s="73"/>
      <c r="C36" s="38" t="s">
        <v>0</v>
      </c>
      <c r="D36" s="41">
        <v>0</v>
      </c>
      <c r="E36" s="43">
        <v>0</v>
      </c>
      <c r="F36" s="42">
        <v>0</v>
      </c>
      <c r="G36" s="58" t="s">
        <v>145</v>
      </c>
      <c r="H36" s="41">
        <v>0</v>
      </c>
      <c r="I36" s="58" t="s">
        <v>94</v>
      </c>
      <c r="J36" s="58" t="s">
        <v>41</v>
      </c>
      <c r="K36" s="41">
        <v>0</v>
      </c>
      <c r="L36" s="58" t="s">
        <v>97</v>
      </c>
      <c r="M36" s="75" t="s">
        <v>41</v>
      </c>
      <c r="N36" s="43">
        <f>SUM(K36-H36)</f>
        <v>0</v>
      </c>
      <c r="O36" s="58" t="s">
        <v>37</v>
      </c>
      <c r="P36" s="75" t="s">
        <v>128</v>
      </c>
      <c r="Q36" s="153"/>
      <c r="R36" s="66"/>
    </row>
    <row r="37" spans="1:109" ht="12">
      <c r="A37" s="20" t="s">
        <v>48</v>
      </c>
      <c r="B37" s="73"/>
      <c r="C37" s="38" t="s">
        <v>0</v>
      </c>
      <c r="D37" s="45" t="s">
        <v>38</v>
      </c>
      <c r="E37" s="43">
        <v>508</v>
      </c>
      <c r="F37" s="42">
        <v>277</v>
      </c>
      <c r="G37" s="43">
        <v>132692</v>
      </c>
      <c r="H37" s="45" t="s">
        <v>38</v>
      </c>
      <c r="I37" s="43">
        <v>621</v>
      </c>
      <c r="J37" s="43">
        <v>138763</v>
      </c>
      <c r="K37" s="45" t="s">
        <v>38</v>
      </c>
      <c r="L37" s="43">
        <v>664</v>
      </c>
      <c r="M37" s="37">
        <v>144451</v>
      </c>
      <c r="N37" s="43">
        <v>0</v>
      </c>
      <c r="O37" s="43">
        <f>L37-I37</f>
        <v>43</v>
      </c>
      <c r="P37" s="37">
        <f aca="true" t="shared" si="8" ref="P37:P42">SUM(M37-J37)</f>
        <v>5688</v>
      </c>
      <c r="Q37" s="148" t="s">
        <v>92</v>
      </c>
      <c r="R37" s="4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</row>
    <row r="38" spans="1:109" ht="12">
      <c r="A38" s="20" t="s">
        <v>49</v>
      </c>
      <c r="B38" s="73"/>
      <c r="C38" s="38" t="s">
        <v>0</v>
      </c>
      <c r="D38" s="41">
        <v>0</v>
      </c>
      <c r="E38" s="43">
        <v>0</v>
      </c>
      <c r="F38" s="42">
        <v>0</v>
      </c>
      <c r="G38" s="43">
        <v>-112000</v>
      </c>
      <c r="H38" s="41">
        <v>0</v>
      </c>
      <c r="I38" s="43">
        <v>0</v>
      </c>
      <c r="J38" s="43">
        <v>-101000</v>
      </c>
      <c r="K38" s="41">
        <v>0</v>
      </c>
      <c r="L38" s="43">
        <v>0</v>
      </c>
      <c r="M38" s="37">
        <v>-116000</v>
      </c>
      <c r="N38" s="43">
        <f>K38-H38</f>
        <v>0</v>
      </c>
      <c r="O38" s="43">
        <f>L38-I38</f>
        <v>0</v>
      </c>
      <c r="P38" s="37">
        <f t="shared" si="8"/>
        <v>-15000</v>
      </c>
      <c r="Q38" s="148" t="s">
        <v>92</v>
      </c>
      <c r="R38" s="4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</row>
    <row r="39" spans="1:18" ht="12">
      <c r="A39" s="20" t="s">
        <v>29</v>
      </c>
      <c r="B39" s="73"/>
      <c r="C39" s="38" t="s">
        <v>0</v>
      </c>
      <c r="D39" s="41">
        <v>10113</v>
      </c>
      <c r="E39" s="43">
        <v>10185</v>
      </c>
      <c r="F39" s="42">
        <v>1163</v>
      </c>
      <c r="G39" s="43">
        <v>1521115</v>
      </c>
      <c r="H39" s="41">
        <v>10212</v>
      </c>
      <c r="I39" s="43">
        <v>10273</v>
      </c>
      <c r="J39" s="43">
        <v>1541649</v>
      </c>
      <c r="K39" s="41">
        <v>10465</v>
      </c>
      <c r="L39" s="43">
        <v>10451</v>
      </c>
      <c r="M39" s="37">
        <v>1626146</v>
      </c>
      <c r="N39" s="43">
        <f>SUM(K39-H39)</f>
        <v>253</v>
      </c>
      <c r="O39" s="43">
        <f>SUM(L39-I39)</f>
        <v>178</v>
      </c>
      <c r="P39" s="37">
        <f t="shared" si="8"/>
        <v>84497</v>
      </c>
      <c r="Q39" s="153"/>
      <c r="R39" s="66"/>
    </row>
    <row r="40" spans="1:18" ht="12">
      <c r="A40" s="20" t="s">
        <v>50</v>
      </c>
      <c r="B40" s="73"/>
      <c r="C40" s="38" t="s">
        <v>0</v>
      </c>
      <c r="D40" s="45" t="s">
        <v>39</v>
      </c>
      <c r="E40" s="42">
        <v>0</v>
      </c>
      <c r="F40" s="58">
        <v>1124</v>
      </c>
      <c r="G40" s="43">
        <v>168913</v>
      </c>
      <c r="H40" s="45" t="s">
        <v>39</v>
      </c>
      <c r="I40" s="43">
        <v>0</v>
      </c>
      <c r="J40" s="43">
        <v>173602</v>
      </c>
      <c r="K40" s="45" t="s">
        <v>39</v>
      </c>
      <c r="L40" s="43">
        <v>0</v>
      </c>
      <c r="M40" s="37">
        <v>185402</v>
      </c>
      <c r="N40" s="43">
        <v>0</v>
      </c>
      <c r="O40" s="43">
        <f>L40-I40</f>
        <v>0</v>
      </c>
      <c r="P40" s="37">
        <f t="shared" si="8"/>
        <v>11800</v>
      </c>
      <c r="Q40" s="148" t="s">
        <v>92</v>
      </c>
      <c r="R40" s="66"/>
    </row>
    <row r="41" spans="1:18" ht="12">
      <c r="A41" s="20" t="s">
        <v>51</v>
      </c>
      <c r="B41" s="73"/>
      <c r="C41" s="38" t="s">
        <v>0</v>
      </c>
      <c r="D41" s="41">
        <v>0</v>
      </c>
      <c r="E41" s="42">
        <v>0</v>
      </c>
      <c r="F41" s="58">
        <v>0</v>
      </c>
      <c r="G41" s="43">
        <v>-182063</v>
      </c>
      <c r="H41" s="41">
        <v>0</v>
      </c>
      <c r="I41" s="43">
        <v>0</v>
      </c>
      <c r="J41" s="43">
        <v>-178613</v>
      </c>
      <c r="K41" s="41">
        <v>0</v>
      </c>
      <c r="L41" s="43">
        <v>0</v>
      </c>
      <c r="M41" s="37">
        <v>-185592</v>
      </c>
      <c r="N41" s="43">
        <f>K41-H41</f>
        <v>0</v>
      </c>
      <c r="O41" s="43">
        <f>L41-I41</f>
        <v>0</v>
      </c>
      <c r="P41" s="37">
        <f t="shared" si="8"/>
        <v>-6979</v>
      </c>
      <c r="Q41" s="148" t="s">
        <v>92</v>
      </c>
      <c r="R41" s="66"/>
    </row>
    <row r="42" spans="1:18" ht="12">
      <c r="A42" s="20" t="s">
        <v>52</v>
      </c>
      <c r="B42" s="73"/>
      <c r="C42" s="38" t="s">
        <v>0</v>
      </c>
      <c r="D42" s="41">
        <v>11</v>
      </c>
      <c r="E42" s="43">
        <v>7</v>
      </c>
      <c r="F42" s="42">
        <v>0</v>
      </c>
      <c r="G42" s="43">
        <v>1125</v>
      </c>
      <c r="H42" s="41">
        <v>11</v>
      </c>
      <c r="I42" s="43">
        <v>11</v>
      </c>
      <c r="J42" s="43">
        <v>1204</v>
      </c>
      <c r="K42" s="41">
        <v>11</v>
      </c>
      <c r="L42" s="43">
        <v>11</v>
      </c>
      <c r="M42" s="37">
        <v>1270</v>
      </c>
      <c r="N42" s="43">
        <f>SUM(K42-H42)</f>
        <v>0</v>
      </c>
      <c r="O42" s="43">
        <f>SUM(L42-I42)</f>
        <v>0</v>
      </c>
      <c r="P42" s="49">
        <f t="shared" si="8"/>
        <v>66</v>
      </c>
      <c r="Q42" s="153"/>
      <c r="R42" s="66"/>
    </row>
    <row r="43" spans="1:111" ht="12">
      <c r="A43" s="20" t="s">
        <v>53</v>
      </c>
      <c r="B43" s="73"/>
      <c r="C43" s="38" t="s">
        <v>0</v>
      </c>
      <c r="D43" s="46">
        <f>SUM(D44:D45)</f>
        <v>4400</v>
      </c>
      <c r="E43" s="35">
        <f>SUM(E44:E45)</f>
        <v>4174</v>
      </c>
      <c r="F43" s="35">
        <f>SUM(F44:F45)</f>
        <v>233</v>
      </c>
      <c r="G43" s="35">
        <f>SUM(G44:G45)</f>
        <v>733527</v>
      </c>
      <c r="H43" s="46">
        <f aca="true" t="shared" si="9" ref="H43:M43">SUM(H44:H45)</f>
        <v>4543</v>
      </c>
      <c r="I43" s="35">
        <f t="shared" si="9"/>
        <v>4387</v>
      </c>
      <c r="J43" s="35">
        <f t="shared" si="9"/>
        <v>747598</v>
      </c>
      <c r="K43" s="46">
        <f t="shared" si="9"/>
        <v>4657</v>
      </c>
      <c r="L43" s="35">
        <f t="shared" si="9"/>
        <v>4515</v>
      </c>
      <c r="M43" s="36">
        <f t="shared" si="9"/>
        <v>790255</v>
      </c>
      <c r="N43" s="35">
        <f>SUM(N44:N45)</f>
        <v>114</v>
      </c>
      <c r="O43" s="50">
        <f>SUM(O44:O45)</f>
        <v>128</v>
      </c>
      <c r="P43" s="51">
        <f>SUM(P44:P45)</f>
        <v>42657</v>
      </c>
      <c r="Q43" s="156" t="s">
        <v>92</v>
      </c>
      <c r="R43" s="40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</row>
    <row r="44" spans="1:18" ht="12">
      <c r="A44" s="77" t="s">
        <v>131</v>
      </c>
      <c r="B44" s="73"/>
      <c r="C44" s="38" t="s">
        <v>0</v>
      </c>
      <c r="D44" s="41">
        <v>4400</v>
      </c>
      <c r="E44" s="43">
        <v>4174</v>
      </c>
      <c r="F44" s="43">
        <v>233</v>
      </c>
      <c r="G44" s="43">
        <v>719349</v>
      </c>
      <c r="H44" s="41">
        <v>4543</v>
      </c>
      <c r="I44" s="43">
        <v>4387</v>
      </c>
      <c r="J44" s="43">
        <v>741941</v>
      </c>
      <c r="K44" s="41">
        <v>4657</v>
      </c>
      <c r="L44" s="43">
        <v>4515</v>
      </c>
      <c r="M44" s="53">
        <v>790255</v>
      </c>
      <c r="N44" s="43">
        <f aca="true" t="shared" si="10" ref="N44:P48">SUM(K44-H44)</f>
        <v>114</v>
      </c>
      <c r="O44" s="43">
        <f t="shared" si="10"/>
        <v>128</v>
      </c>
      <c r="P44" s="37">
        <f t="shared" si="10"/>
        <v>48314</v>
      </c>
      <c r="Q44" s="148" t="s">
        <v>92</v>
      </c>
      <c r="R44" s="66"/>
    </row>
    <row r="45" spans="1:18" ht="12">
      <c r="A45" s="77" t="s">
        <v>4</v>
      </c>
      <c r="B45" s="73"/>
      <c r="C45" s="38" t="s">
        <v>0</v>
      </c>
      <c r="D45" s="41">
        <v>0</v>
      </c>
      <c r="E45" s="43">
        <v>0</v>
      </c>
      <c r="F45" s="42">
        <v>0</v>
      </c>
      <c r="G45" s="43">
        <v>14178</v>
      </c>
      <c r="H45" s="41">
        <v>0</v>
      </c>
      <c r="I45" s="43">
        <v>0</v>
      </c>
      <c r="J45" s="43">
        <v>5657</v>
      </c>
      <c r="K45" s="41">
        <v>0</v>
      </c>
      <c r="L45" s="42">
        <v>0</v>
      </c>
      <c r="M45" s="37">
        <v>0</v>
      </c>
      <c r="N45" s="43">
        <f t="shared" si="10"/>
        <v>0</v>
      </c>
      <c r="O45" s="43">
        <f t="shared" si="10"/>
        <v>0</v>
      </c>
      <c r="P45" s="37">
        <f t="shared" si="10"/>
        <v>-5657</v>
      </c>
      <c r="Q45" s="153"/>
      <c r="R45" s="66"/>
    </row>
    <row r="46" spans="1:18" ht="12">
      <c r="A46" s="20" t="s">
        <v>13</v>
      </c>
      <c r="B46" s="73"/>
      <c r="C46" s="38" t="s">
        <v>0</v>
      </c>
      <c r="D46" s="41">
        <v>56</v>
      </c>
      <c r="E46" s="43">
        <v>45</v>
      </c>
      <c r="F46" s="43">
        <v>0</v>
      </c>
      <c r="G46" s="43">
        <v>9185</v>
      </c>
      <c r="H46" s="41">
        <v>56</v>
      </c>
      <c r="I46" s="43">
        <v>56</v>
      </c>
      <c r="J46" s="43">
        <v>9535</v>
      </c>
      <c r="K46" s="41">
        <v>56</v>
      </c>
      <c r="L46" s="43">
        <v>56</v>
      </c>
      <c r="M46" s="37">
        <v>9759</v>
      </c>
      <c r="N46" s="43">
        <f t="shared" si="10"/>
        <v>0</v>
      </c>
      <c r="O46" s="43">
        <f t="shared" si="10"/>
        <v>0</v>
      </c>
      <c r="P46" s="37">
        <f t="shared" si="10"/>
        <v>224</v>
      </c>
      <c r="Q46" s="153"/>
      <c r="R46" s="66"/>
    </row>
    <row r="47" spans="1:18" ht="12">
      <c r="A47" s="20" t="s">
        <v>54</v>
      </c>
      <c r="B47" s="73"/>
      <c r="C47" s="38" t="s">
        <v>0</v>
      </c>
      <c r="D47" s="41">
        <v>0</v>
      </c>
      <c r="E47" s="43">
        <v>0</v>
      </c>
      <c r="F47" s="43">
        <v>0</v>
      </c>
      <c r="G47" s="43">
        <v>21198</v>
      </c>
      <c r="H47" s="41">
        <v>0</v>
      </c>
      <c r="I47" s="43">
        <v>0</v>
      </c>
      <c r="J47" s="43">
        <v>21468</v>
      </c>
      <c r="K47" s="41">
        <v>0</v>
      </c>
      <c r="L47" s="43">
        <v>0</v>
      </c>
      <c r="M47" s="37">
        <v>21468</v>
      </c>
      <c r="N47" s="43">
        <f t="shared" si="10"/>
        <v>0</v>
      </c>
      <c r="O47" s="43">
        <f t="shared" si="10"/>
        <v>0</v>
      </c>
      <c r="P47" s="37">
        <f t="shared" si="10"/>
        <v>0</v>
      </c>
      <c r="Q47" s="148" t="s">
        <v>92</v>
      </c>
      <c r="R47" s="66"/>
    </row>
    <row r="48" spans="1:18" ht="12">
      <c r="A48" s="20" t="s">
        <v>77</v>
      </c>
      <c r="B48" s="73"/>
      <c r="C48" s="38" t="s">
        <v>0</v>
      </c>
      <c r="D48" s="41">
        <v>0</v>
      </c>
      <c r="E48" s="43">
        <v>0</v>
      </c>
      <c r="F48" s="43">
        <v>0</v>
      </c>
      <c r="G48" s="43">
        <v>0</v>
      </c>
      <c r="H48" s="41">
        <v>0</v>
      </c>
      <c r="I48" s="43">
        <v>0</v>
      </c>
      <c r="J48" s="43">
        <v>27429</v>
      </c>
      <c r="K48" s="41">
        <v>0</v>
      </c>
      <c r="L48" s="43">
        <v>0</v>
      </c>
      <c r="M48" s="37">
        <v>0</v>
      </c>
      <c r="N48" s="43">
        <f t="shared" si="10"/>
        <v>0</v>
      </c>
      <c r="O48" s="43">
        <f t="shared" si="10"/>
        <v>0</v>
      </c>
      <c r="P48" s="37">
        <f t="shared" si="10"/>
        <v>-27429</v>
      </c>
      <c r="Q48" s="153"/>
      <c r="R48" s="66"/>
    </row>
    <row r="49" spans="1:18" ht="12">
      <c r="A49" s="20" t="s">
        <v>23</v>
      </c>
      <c r="B49" s="73"/>
      <c r="C49" s="38" t="s">
        <v>0</v>
      </c>
      <c r="D49" s="45" t="s">
        <v>146</v>
      </c>
      <c r="E49" s="133" t="s">
        <v>147</v>
      </c>
      <c r="F49" s="54">
        <v>0</v>
      </c>
      <c r="G49" s="43">
        <v>541707</v>
      </c>
      <c r="H49" s="45" t="s">
        <v>95</v>
      </c>
      <c r="I49" s="58" t="s">
        <v>96</v>
      </c>
      <c r="J49" s="43">
        <v>553539</v>
      </c>
      <c r="K49" s="45" t="s">
        <v>99</v>
      </c>
      <c r="L49" s="58" t="s">
        <v>98</v>
      </c>
      <c r="M49" s="37">
        <v>661940</v>
      </c>
      <c r="N49" s="58" t="s">
        <v>101</v>
      </c>
      <c r="O49" s="58" t="s">
        <v>102</v>
      </c>
      <c r="P49" s="49">
        <f>SUM(M49-J49)</f>
        <v>108401</v>
      </c>
      <c r="Q49" s="148" t="s">
        <v>92</v>
      </c>
      <c r="R49" s="66"/>
    </row>
    <row r="50" spans="1:111" ht="12">
      <c r="A50" s="20" t="s">
        <v>18</v>
      </c>
      <c r="B50" s="73"/>
      <c r="C50" s="38" t="s">
        <v>0</v>
      </c>
      <c r="D50" s="214">
        <f>SUM(D51:D52)</f>
        <v>28845</v>
      </c>
      <c r="E50" s="88">
        <f>SUM(E51:E52)</f>
        <v>25070</v>
      </c>
      <c r="F50" s="88">
        <f>SUM(F51:F52)</f>
        <v>2710</v>
      </c>
      <c r="G50" s="215">
        <f>SUM(G51:G52)</f>
        <v>4363487</v>
      </c>
      <c r="H50" s="46">
        <f aca="true" t="shared" si="11" ref="H50:O50">SUM(H51:H53)</f>
        <v>30039</v>
      </c>
      <c r="I50" s="35">
        <f t="shared" si="11"/>
        <v>29081</v>
      </c>
      <c r="J50" s="35">
        <f>SUM(J51:J53)</f>
        <v>5145610</v>
      </c>
      <c r="K50" s="46">
        <f t="shared" si="11"/>
        <v>31475</v>
      </c>
      <c r="L50" s="35">
        <f t="shared" si="11"/>
        <v>30125</v>
      </c>
      <c r="M50" s="36">
        <f>SUM(M51:M53)</f>
        <v>5701237</v>
      </c>
      <c r="N50" s="35">
        <f t="shared" si="11"/>
        <v>1436</v>
      </c>
      <c r="O50" s="50">
        <f t="shared" si="11"/>
        <v>1044</v>
      </c>
      <c r="P50" s="51">
        <f>SUM(P51:P53)</f>
        <v>555627</v>
      </c>
      <c r="Q50" s="156" t="s">
        <v>92</v>
      </c>
      <c r="R50" s="4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</row>
    <row r="51" spans="1:18" ht="12">
      <c r="A51" s="77" t="s">
        <v>8</v>
      </c>
      <c r="B51" s="73"/>
      <c r="C51" s="38" t="s">
        <v>0</v>
      </c>
      <c r="D51" s="47">
        <v>28845</v>
      </c>
      <c r="E51" s="54">
        <v>25070</v>
      </c>
      <c r="F51" s="54">
        <f>2710</f>
        <v>2710</v>
      </c>
      <c r="G51" s="54">
        <v>4358796</v>
      </c>
      <c r="H51" s="41">
        <v>30039</v>
      </c>
      <c r="I51" s="43">
        <v>29081</v>
      </c>
      <c r="J51" s="43">
        <v>5135505</v>
      </c>
      <c r="K51" s="41">
        <v>31475</v>
      </c>
      <c r="L51" s="52">
        <v>30125</v>
      </c>
      <c r="M51" s="53">
        <v>5691132</v>
      </c>
      <c r="N51" s="43">
        <f aca="true" t="shared" si="12" ref="N51:P52">SUM(K51-H51)</f>
        <v>1436</v>
      </c>
      <c r="O51" s="43">
        <f t="shared" si="12"/>
        <v>1044</v>
      </c>
      <c r="P51" s="37">
        <f t="shared" si="12"/>
        <v>555627</v>
      </c>
      <c r="Q51" s="153"/>
      <c r="R51" s="66"/>
    </row>
    <row r="52" spans="1:18" ht="12">
      <c r="A52" s="77" t="s">
        <v>3</v>
      </c>
      <c r="B52" s="73"/>
      <c r="C52" s="38" t="s">
        <v>0</v>
      </c>
      <c r="D52" s="216">
        <v>0</v>
      </c>
      <c r="E52" s="217">
        <v>0</v>
      </c>
      <c r="F52" s="217">
        <v>0</v>
      </c>
      <c r="G52" s="56">
        <v>4691</v>
      </c>
      <c r="H52" s="41">
        <v>0</v>
      </c>
      <c r="I52" s="43">
        <v>0</v>
      </c>
      <c r="J52" s="43">
        <v>10105</v>
      </c>
      <c r="K52" s="41">
        <v>0</v>
      </c>
      <c r="L52" s="43">
        <v>0</v>
      </c>
      <c r="M52" s="37">
        <v>10105</v>
      </c>
      <c r="N52" s="43">
        <f t="shared" si="12"/>
        <v>0</v>
      </c>
      <c r="O52" s="43">
        <f t="shared" si="12"/>
        <v>0</v>
      </c>
      <c r="P52" s="37">
        <f t="shared" si="12"/>
        <v>0</v>
      </c>
      <c r="Q52" s="153"/>
      <c r="R52" s="66"/>
    </row>
    <row r="53" spans="1:18" ht="12">
      <c r="A53" s="20" t="s">
        <v>40</v>
      </c>
      <c r="B53" s="73"/>
      <c r="C53" s="93" t="s">
        <v>0</v>
      </c>
      <c r="D53" s="216">
        <v>0</v>
      </c>
      <c r="E53" s="52">
        <v>0</v>
      </c>
      <c r="F53" s="52">
        <v>0</v>
      </c>
      <c r="G53" s="56">
        <v>66486</v>
      </c>
      <c r="H53" s="52">
        <v>0</v>
      </c>
      <c r="I53" s="52">
        <v>0</v>
      </c>
      <c r="J53" s="57">
        <v>0</v>
      </c>
      <c r="K53" s="39">
        <v>0</v>
      </c>
      <c r="L53" s="52">
        <v>0</v>
      </c>
      <c r="M53" s="37">
        <v>0</v>
      </c>
      <c r="N53" s="52">
        <f>K53-H53</f>
        <v>0</v>
      </c>
      <c r="O53" s="52">
        <f aca="true" t="shared" si="13" ref="O53:P55">SUM(L53-I53)</f>
        <v>0</v>
      </c>
      <c r="P53" s="37">
        <f t="shared" si="13"/>
        <v>0</v>
      </c>
      <c r="Q53" s="153"/>
      <c r="R53" s="66"/>
    </row>
    <row r="54" spans="1:111" ht="12">
      <c r="A54" s="20" t="s">
        <v>17</v>
      </c>
      <c r="B54" s="73"/>
      <c r="C54" s="38" t="s">
        <v>0</v>
      </c>
      <c r="D54" s="218">
        <v>8358</v>
      </c>
      <c r="E54" s="219">
        <v>7087</v>
      </c>
      <c r="F54" s="220">
        <v>1310</v>
      </c>
      <c r="G54" s="221">
        <v>1640444</v>
      </c>
      <c r="H54" s="41">
        <v>8361</v>
      </c>
      <c r="I54" s="43">
        <v>8250</v>
      </c>
      <c r="J54" s="43">
        <v>1631182</v>
      </c>
      <c r="K54" s="41">
        <v>8266</v>
      </c>
      <c r="L54" s="43">
        <v>8137</v>
      </c>
      <c r="M54" s="37">
        <v>1694156</v>
      </c>
      <c r="N54" s="43">
        <f>SUM(K54-H54)</f>
        <v>-95</v>
      </c>
      <c r="O54" s="43">
        <f t="shared" si="13"/>
        <v>-113</v>
      </c>
      <c r="P54" s="37">
        <f t="shared" si="13"/>
        <v>62974</v>
      </c>
      <c r="Q54" s="155"/>
      <c r="R54" s="40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</row>
    <row r="55" spans="1:111" ht="12">
      <c r="A55" s="20" t="s">
        <v>120</v>
      </c>
      <c r="B55" s="73"/>
      <c r="C55" s="38" t="s">
        <v>0</v>
      </c>
      <c r="D55" s="222">
        <v>4862</v>
      </c>
      <c r="E55" s="220">
        <v>4570</v>
      </c>
      <c r="F55" s="220">
        <v>55</v>
      </c>
      <c r="G55" s="223">
        <v>827289</v>
      </c>
      <c r="H55" s="41">
        <v>5073</v>
      </c>
      <c r="I55" s="43">
        <v>4885</v>
      </c>
      <c r="J55" s="43">
        <v>878465</v>
      </c>
      <c r="K55" s="41">
        <v>5225</v>
      </c>
      <c r="L55" s="43">
        <v>5073</v>
      </c>
      <c r="M55" s="37">
        <v>923613</v>
      </c>
      <c r="N55" s="43">
        <f>SUM(K55-H55)</f>
        <v>152</v>
      </c>
      <c r="O55" s="43">
        <f t="shared" si="13"/>
        <v>188</v>
      </c>
      <c r="P55" s="49">
        <f t="shared" si="13"/>
        <v>45148</v>
      </c>
      <c r="Q55" s="155"/>
      <c r="R55" s="40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</row>
    <row r="56" spans="1:111" ht="12">
      <c r="A56" s="20" t="s">
        <v>19</v>
      </c>
      <c r="B56" s="73"/>
      <c r="C56" s="38" t="s">
        <v>0</v>
      </c>
      <c r="D56" s="214">
        <f>SUM(D57:D59)</f>
        <v>41351</v>
      </c>
      <c r="E56" s="224">
        <f>SUM(E57:E59)</f>
        <v>32022</v>
      </c>
      <c r="F56" s="224">
        <f>SUM(F57:F59)</f>
        <v>521</v>
      </c>
      <c r="G56" s="225">
        <f>SUM(G57:G59)</f>
        <v>4672868</v>
      </c>
      <c r="H56" s="46">
        <f aca="true" t="shared" si="14" ref="H56:M56">SUM(H57:H59)</f>
        <v>41707</v>
      </c>
      <c r="I56" s="35">
        <f t="shared" si="14"/>
        <v>38466</v>
      </c>
      <c r="J56" s="35">
        <f t="shared" si="14"/>
        <v>4776461</v>
      </c>
      <c r="K56" s="46">
        <f t="shared" si="14"/>
        <v>42558</v>
      </c>
      <c r="L56" s="35">
        <f t="shared" si="14"/>
        <v>39318</v>
      </c>
      <c r="M56" s="36">
        <f t="shared" si="14"/>
        <v>5065761</v>
      </c>
      <c r="N56" s="35">
        <f>SUM(K56-H56)</f>
        <v>851</v>
      </c>
      <c r="O56" s="50">
        <f>SUM(L56-I56)</f>
        <v>852</v>
      </c>
      <c r="P56" s="51">
        <f>SUM(P57:P58)</f>
        <v>289300</v>
      </c>
      <c r="Q56" s="156" t="s">
        <v>92</v>
      </c>
      <c r="R56" s="40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</row>
    <row r="57" spans="1:18" ht="12">
      <c r="A57" s="77" t="s">
        <v>9</v>
      </c>
      <c r="B57" s="73"/>
      <c r="C57" s="38" t="s">
        <v>0</v>
      </c>
      <c r="D57" s="222">
        <v>41010</v>
      </c>
      <c r="E57" s="220">
        <v>31778</v>
      </c>
      <c r="F57" s="220">
        <v>0</v>
      </c>
      <c r="G57" s="223">
        <v>4381959</v>
      </c>
      <c r="H57" s="41">
        <v>41423</v>
      </c>
      <c r="I57" s="43">
        <v>38210</v>
      </c>
      <c r="J57" s="43">
        <v>4571385</v>
      </c>
      <c r="K57" s="41">
        <v>42297</v>
      </c>
      <c r="L57" s="43">
        <v>39073</v>
      </c>
      <c r="M57" s="37">
        <v>4895649</v>
      </c>
      <c r="N57" s="43">
        <f>SUM(K57-H57)</f>
        <v>874</v>
      </c>
      <c r="O57" s="55">
        <f>SUM(L57-I57)</f>
        <v>863</v>
      </c>
      <c r="P57" s="68">
        <f>SUM(M57-J57)</f>
        <v>324264</v>
      </c>
      <c r="Q57" s="153"/>
      <c r="R57" s="66"/>
    </row>
    <row r="58" spans="1:18" ht="12">
      <c r="A58" s="77" t="s">
        <v>1</v>
      </c>
      <c r="B58" s="73"/>
      <c r="C58" s="38" t="s">
        <v>0</v>
      </c>
      <c r="D58" s="222">
        <v>341</v>
      </c>
      <c r="E58" s="220">
        <v>244</v>
      </c>
      <c r="F58" s="220">
        <v>0</v>
      </c>
      <c r="G58" s="223">
        <v>290909</v>
      </c>
      <c r="H58" s="41">
        <v>284</v>
      </c>
      <c r="I58" s="43">
        <v>256</v>
      </c>
      <c r="J58" s="43">
        <v>205076</v>
      </c>
      <c r="K58" s="41">
        <v>261</v>
      </c>
      <c r="L58" s="43">
        <v>245</v>
      </c>
      <c r="M58" s="37">
        <v>170112</v>
      </c>
      <c r="N58" s="43">
        <f>SUM(K58-H58)</f>
        <v>-23</v>
      </c>
      <c r="O58" s="55">
        <f>SUM(L58-I58)</f>
        <v>-11</v>
      </c>
      <c r="P58" s="56">
        <f>SUM(M58-J58)</f>
        <v>-34964</v>
      </c>
      <c r="Q58" s="148" t="s">
        <v>92</v>
      </c>
      <c r="R58" s="66"/>
    </row>
    <row r="59" spans="1:18" ht="12">
      <c r="A59" s="77" t="s">
        <v>2</v>
      </c>
      <c r="B59" s="73"/>
      <c r="C59" s="38" t="s">
        <v>0</v>
      </c>
      <c r="D59" s="226">
        <v>0</v>
      </c>
      <c r="E59" s="220">
        <v>0</v>
      </c>
      <c r="F59" s="220">
        <v>521</v>
      </c>
      <c r="G59" s="227">
        <v>0</v>
      </c>
      <c r="H59" s="45" t="s">
        <v>35</v>
      </c>
      <c r="I59" s="48">
        <v>0</v>
      </c>
      <c r="J59" s="64">
        <v>0</v>
      </c>
      <c r="K59" s="45" t="s">
        <v>100</v>
      </c>
      <c r="L59" s="48">
        <v>0</v>
      </c>
      <c r="M59" s="65">
        <v>0</v>
      </c>
      <c r="N59" s="58" t="s">
        <v>36</v>
      </c>
      <c r="O59" s="43">
        <f>SUM(L59-I59)</f>
        <v>0</v>
      </c>
      <c r="P59" s="49">
        <f>SUM(M59-J59)</f>
        <v>0</v>
      </c>
      <c r="Q59" s="153"/>
      <c r="R59" s="66"/>
    </row>
    <row r="60" spans="1:18" ht="12">
      <c r="A60" s="20" t="s">
        <v>42</v>
      </c>
      <c r="B60" s="73"/>
      <c r="C60" s="38" t="s">
        <v>0</v>
      </c>
      <c r="D60" s="228" t="s">
        <v>148</v>
      </c>
      <c r="E60" s="220">
        <v>1579</v>
      </c>
      <c r="F60" s="220">
        <v>32</v>
      </c>
      <c r="G60" s="223">
        <v>1214</v>
      </c>
      <c r="H60" s="45" t="s">
        <v>34</v>
      </c>
      <c r="I60" s="43">
        <v>0</v>
      </c>
      <c r="J60" s="58">
        <v>3365</v>
      </c>
      <c r="K60" s="45" t="s">
        <v>113</v>
      </c>
      <c r="L60" s="43">
        <v>0</v>
      </c>
      <c r="M60" s="75">
        <v>3365</v>
      </c>
      <c r="N60" s="48">
        <v>0</v>
      </c>
      <c r="O60" s="54">
        <f>SUM(L60-I60)</f>
        <v>0</v>
      </c>
      <c r="P60" s="49">
        <f>SUM(M60-J60)</f>
        <v>0</v>
      </c>
      <c r="Q60" s="153"/>
      <c r="R60" s="66"/>
    </row>
    <row r="61" spans="1:111" ht="12">
      <c r="A61" s="20" t="s">
        <v>25</v>
      </c>
      <c r="B61" s="73"/>
      <c r="C61" s="93" t="s">
        <v>0</v>
      </c>
      <c r="D61" s="229">
        <f aca="true" t="shared" si="15" ref="D61:I61">SUM(D62:D68)</f>
        <v>935</v>
      </c>
      <c r="E61" s="224">
        <f t="shared" si="15"/>
        <v>784</v>
      </c>
      <c r="F61" s="224">
        <f t="shared" si="15"/>
        <v>20</v>
      </c>
      <c r="G61" s="51">
        <f t="shared" si="15"/>
        <v>3209741</v>
      </c>
      <c r="H61" s="35">
        <f t="shared" si="15"/>
        <v>947</v>
      </c>
      <c r="I61" s="35">
        <f t="shared" si="15"/>
        <v>947</v>
      </c>
      <c r="J61" s="51">
        <f aca="true" t="shared" si="16" ref="J61:P61">SUM(J62:J68)</f>
        <v>2796553</v>
      </c>
      <c r="K61" s="35">
        <f t="shared" si="16"/>
        <v>901</v>
      </c>
      <c r="L61" s="35">
        <f t="shared" si="16"/>
        <v>901</v>
      </c>
      <c r="M61" s="51">
        <f t="shared" si="16"/>
        <v>1504755</v>
      </c>
      <c r="N61" s="50">
        <f t="shared" si="16"/>
        <v>-46</v>
      </c>
      <c r="O61" s="88">
        <f t="shared" si="16"/>
        <v>-46</v>
      </c>
      <c r="P61" s="51">
        <f t="shared" si="16"/>
        <v>-1291798</v>
      </c>
      <c r="Q61" s="156" t="s">
        <v>92</v>
      </c>
      <c r="R61" s="4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</row>
    <row r="62" spans="1:111" ht="12">
      <c r="A62" s="77" t="s">
        <v>6</v>
      </c>
      <c r="B62" s="73"/>
      <c r="C62" s="38" t="s">
        <v>0</v>
      </c>
      <c r="D62" s="41">
        <v>700</v>
      </c>
      <c r="E62" s="43">
        <v>629</v>
      </c>
      <c r="F62" s="43">
        <v>20</v>
      </c>
      <c r="G62" s="43">
        <v>270280</v>
      </c>
      <c r="H62" s="41">
        <v>669</v>
      </c>
      <c r="I62" s="43">
        <v>669</v>
      </c>
      <c r="J62" s="43">
        <v>293692</v>
      </c>
      <c r="K62" s="41">
        <v>655</v>
      </c>
      <c r="L62" s="43">
        <v>655</v>
      </c>
      <c r="M62" s="37">
        <f>1119477+20000</f>
        <v>1139477</v>
      </c>
      <c r="N62" s="43">
        <f aca="true" t="shared" si="17" ref="N62:P69">SUM(K62-H62)</f>
        <v>-14</v>
      </c>
      <c r="O62" s="43">
        <f t="shared" si="17"/>
        <v>-14</v>
      </c>
      <c r="P62" s="37">
        <f t="shared" si="17"/>
        <v>845785</v>
      </c>
      <c r="Q62" s="155"/>
      <c r="R62" s="4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</row>
    <row r="63" spans="1:18" ht="12">
      <c r="A63" s="77" t="s">
        <v>63</v>
      </c>
      <c r="B63" s="73"/>
      <c r="C63" s="38" t="s">
        <v>0</v>
      </c>
      <c r="D63" s="41">
        <v>0</v>
      </c>
      <c r="E63" s="43">
        <v>0</v>
      </c>
      <c r="F63" s="43">
        <v>0</v>
      </c>
      <c r="G63" s="43">
        <v>1414332</v>
      </c>
      <c r="H63" s="41">
        <v>0</v>
      </c>
      <c r="I63" s="43">
        <v>0</v>
      </c>
      <c r="J63" s="43">
        <v>1194485</v>
      </c>
      <c r="K63" s="41">
        <v>0</v>
      </c>
      <c r="L63" s="43">
        <v>0</v>
      </c>
      <c r="M63" s="37">
        <v>0</v>
      </c>
      <c r="N63" s="43">
        <f t="shared" si="17"/>
        <v>0</v>
      </c>
      <c r="O63" s="43">
        <f t="shared" si="17"/>
        <v>0</v>
      </c>
      <c r="P63" s="37">
        <f t="shared" si="17"/>
        <v>-1194485</v>
      </c>
      <c r="Q63" s="148" t="s">
        <v>92</v>
      </c>
      <c r="R63" s="66"/>
    </row>
    <row r="64" spans="1:18" ht="12">
      <c r="A64" s="77" t="s">
        <v>64</v>
      </c>
      <c r="B64" s="73"/>
      <c r="C64" s="38" t="s">
        <v>0</v>
      </c>
      <c r="D64" s="41">
        <v>0</v>
      </c>
      <c r="E64" s="43">
        <v>0</v>
      </c>
      <c r="F64" s="43">
        <v>0</v>
      </c>
      <c r="G64" s="43">
        <v>53987</v>
      </c>
      <c r="H64" s="41">
        <v>0</v>
      </c>
      <c r="I64" s="43">
        <v>0</v>
      </c>
      <c r="J64" s="43">
        <v>61172</v>
      </c>
      <c r="K64" s="41">
        <v>0</v>
      </c>
      <c r="L64" s="43">
        <v>0</v>
      </c>
      <c r="M64" s="37">
        <v>0</v>
      </c>
      <c r="N64" s="43">
        <f t="shared" si="17"/>
        <v>0</v>
      </c>
      <c r="O64" s="43">
        <f t="shared" si="17"/>
        <v>0</v>
      </c>
      <c r="P64" s="37">
        <f t="shared" si="17"/>
        <v>-61172</v>
      </c>
      <c r="Q64" s="153"/>
      <c r="R64" s="66"/>
    </row>
    <row r="65" spans="1:18" ht="12">
      <c r="A65" s="77" t="s">
        <v>65</v>
      </c>
      <c r="B65" s="73"/>
      <c r="C65" s="38" t="s">
        <v>0</v>
      </c>
      <c r="D65" s="41">
        <v>0</v>
      </c>
      <c r="E65" s="43">
        <v>0</v>
      </c>
      <c r="F65" s="43">
        <v>0</v>
      </c>
      <c r="G65" s="43">
        <v>358206</v>
      </c>
      <c r="H65" s="41">
        <v>0</v>
      </c>
      <c r="I65" s="43">
        <v>0</v>
      </c>
      <c r="J65" s="43">
        <v>359432</v>
      </c>
      <c r="K65" s="41">
        <v>0</v>
      </c>
      <c r="L65" s="43">
        <v>0</v>
      </c>
      <c r="M65" s="37">
        <v>0</v>
      </c>
      <c r="N65" s="43">
        <f t="shared" si="17"/>
        <v>0</v>
      </c>
      <c r="O65" s="43">
        <f t="shared" si="17"/>
        <v>0</v>
      </c>
      <c r="P65" s="37">
        <f t="shared" si="17"/>
        <v>-359432</v>
      </c>
      <c r="Q65" s="148" t="s">
        <v>92</v>
      </c>
      <c r="R65" s="66"/>
    </row>
    <row r="66" spans="1:18" ht="12">
      <c r="A66" s="77" t="s">
        <v>66</v>
      </c>
      <c r="B66" s="73"/>
      <c r="C66" s="38" t="s">
        <v>0</v>
      </c>
      <c r="D66" s="41">
        <v>235</v>
      </c>
      <c r="E66" s="43">
        <v>155</v>
      </c>
      <c r="F66" s="43">
        <v>0</v>
      </c>
      <c r="G66" s="43">
        <v>757902</v>
      </c>
      <c r="H66" s="41">
        <v>235</v>
      </c>
      <c r="I66" s="43">
        <v>235</v>
      </c>
      <c r="J66" s="43">
        <v>499346</v>
      </c>
      <c r="K66" s="41">
        <v>202</v>
      </c>
      <c r="L66" s="43">
        <v>202</v>
      </c>
      <c r="M66" s="37">
        <v>22281</v>
      </c>
      <c r="N66" s="43">
        <f t="shared" si="17"/>
        <v>-33</v>
      </c>
      <c r="O66" s="43">
        <f t="shared" si="17"/>
        <v>-33</v>
      </c>
      <c r="P66" s="37">
        <f t="shared" si="17"/>
        <v>-477065</v>
      </c>
      <c r="Q66" s="148" t="s">
        <v>92</v>
      </c>
      <c r="R66" s="66"/>
    </row>
    <row r="67" spans="1:18" ht="12">
      <c r="A67" s="77" t="s">
        <v>67</v>
      </c>
      <c r="B67" s="73"/>
      <c r="C67" s="38" t="s">
        <v>0</v>
      </c>
      <c r="D67" s="41">
        <v>0</v>
      </c>
      <c r="E67" s="43">
        <v>0</v>
      </c>
      <c r="F67" s="43">
        <v>0</v>
      </c>
      <c r="G67" s="43">
        <v>352642</v>
      </c>
      <c r="H67" s="41">
        <v>43</v>
      </c>
      <c r="I67" s="43">
        <v>43</v>
      </c>
      <c r="J67" s="43">
        <v>382102</v>
      </c>
      <c r="K67" s="41">
        <v>44</v>
      </c>
      <c r="L67" s="43">
        <v>44</v>
      </c>
      <c r="M67" s="37">
        <f>362997-20000</f>
        <v>342997</v>
      </c>
      <c r="N67" s="43">
        <f t="shared" si="17"/>
        <v>1</v>
      </c>
      <c r="O67" s="43">
        <f t="shared" si="17"/>
        <v>1</v>
      </c>
      <c r="P67" s="37">
        <f t="shared" si="17"/>
        <v>-39105</v>
      </c>
      <c r="Q67" s="148" t="s">
        <v>92</v>
      </c>
      <c r="R67" s="66"/>
    </row>
    <row r="68" spans="1:18" ht="12.75" thickBot="1">
      <c r="A68" s="77" t="s">
        <v>68</v>
      </c>
      <c r="B68" s="73"/>
      <c r="C68" s="38" t="s">
        <v>0</v>
      </c>
      <c r="D68" s="41">
        <v>0</v>
      </c>
      <c r="E68" s="43">
        <v>0</v>
      </c>
      <c r="F68" s="43">
        <v>0</v>
      </c>
      <c r="G68" s="43">
        <v>2392</v>
      </c>
      <c r="H68" s="41">
        <v>0</v>
      </c>
      <c r="I68" s="43">
        <v>0</v>
      </c>
      <c r="J68" s="43">
        <v>6324</v>
      </c>
      <c r="K68" s="41">
        <v>0</v>
      </c>
      <c r="L68" s="43">
        <v>0</v>
      </c>
      <c r="M68" s="37">
        <v>0</v>
      </c>
      <c r="N68" s="43">
        <f t="shared" si="17"/>
        <v>0</v>
      </c>
      <c r="O68" s="43">
        <f t="shared" si="17"/>
        <v>0</v>
      </c>
      <c r="P68" s="49">
        <f t="shared" si="17"/>
        <v>-6324</v>
      </c>
      <c r="Q68" s="153"/>
      <c r="R68" s="66"/>
    </row>
    <row r="69" spans="1:18" ht="13.5" thickBot="1" thickTop="1">
      <c r="A69" s="78" t="s">
        <v>70</v>
      </c>
      <c r="B69" s="96"/>
      <c r="C69" s="105" t="s">
        <v>0</v>
      </c>
      <c r="D69" s="60">
        <f>SUM(D14:D19,D26:D29,D32:D43,D46:D50,D53:D56,D60,D61)</f>
        <v>105264</v>
      </c>
      <c r="E69" s="61">
        <f>SUM(E14:E19,E26:E29,E32:E43,E46:E50,E53:E56,E60,E61)</f>
        <v>92135</v>
      </c>
      <c r="F69" s="61">
        <f>SUM(F14:F19,F26:F29,F32:F43,F46:F50,F53:F56,F60,F61)</f>
        <v>8631</v>
      </c>
      <c r="G69" s="61">
        <f>SUM(G14:G19,G26:G29,G32:G43,G46:G50,G53:G56,G60,G61)</f>
        <v>19535223</v>
      </c>
      <c r="H69" s="60">
        <f>SUM(H14:H19,H26:H29,H32:H43,H46:H50,H54:H56,H61)</f>
        <v>107299</v>
      </c>
      <c r="I69" s="61">
        <f>SUM(I14:I19,I26:I29,I32:I43,I46:I50,I54:I56,I60:I61)</f>
        <v>103697</v>
      </c>
      <c r="J69" s="61">
        <f>SUM(J14:J19,J26:J29,J32:J43,J46:J50,J53:J56,J60,J61)</f>
        <v>20206789</v>
      </c>
      <c r="K69" s="60">
        <f>SUM(K14:K19,K26:K29,K32:K43,K46:K50,K54:K56,K61)</f>
        <v>110059</v>
      </c>
      <c r="L69" s="61">
        <f>SUM(L14:L19,L26:L29,L32:L43,L46:L50,L54:L56,L60:L61)</f>
        <v>106050</v>
      </c>
      <c r="M69" s="61">
        <f>SUM(M14:M19,M26:M29,M32:M43,M46:M50,M53:M56,M60,M61)</f>
        <v>20717262</v>
      </c>
      <c r="N69" s="108">
        <f t="shared" si="17"/>
        <v>2760</v>
      </c>
      <c r="O69" s="110">
        <f t="shared" si="17"/>
        <v>2353</v>
      </c>
      <c r="P69" s="109">
        <f t="shared" si="17"/>
        <v>510473</v>
      </c>
      <c r="Q69" s="158" t="s">
        <v>92</v>
      </c>
      <c r="R69" s="66"/>
    </row>
    <row r="70" spans="1:17" ht="12" thickTop="1">
      <c r="A70" s="170" t="s">
        <v>122</v>
      </c>
      <c r="B70" s="164"/>
      <c r="C70" s="164" t="s">
        <v>0</v>
      </c>
      <c r="D70" s="185"/>
      <c r="E70" s="186" t="s">
        <v>0</v>
      </c>
      <c r="F70" s="186"/>
      <c r="G70" s="184"/>
      <c r="H70" s="185"/>
      <c r="I70" s="186"/>
      <c r="J70" s="184"/>
      <c r="K70" s="166"/>
      <c r="L70" s="85"/>
      <c r="M70" s="86"/>
      <c r="N70" s="177"/>
      <c r="O70" s="178"/>
      <c r="P70" s="179"/>
      <c r="Q70" s="153"/>
    </row>
    <row r="71" spans="1:17" ht="11.25" hidden="1">
      <c r="A71" s="171" t="s">
        <v>110</v>
      </c>
      <c r="B71" s="164"/>
      <c r="C71" s="164" t="s">
        <v>0</v>
      </c>
      <c r="D71" s="185"/>
      <c r="E71" s="186"/>
      <c r="F71" s="186"/>
      <c r="G71" s="184"/>
      <c r="H71" s="185"/>
      <c r="I71" s="186"/>
      <c r="J71" s="184"/>
      <c r="K71" s="167"/>
      <c r="L71" s="165"/>
      <c r="M71" s="168"/>
      <c r="N71" s="180"/>
      <c r="O71" s="181"/>
      <c r="P71" s="182"/>
      <c r="Q71" s="153"/>
    </row>
    <row r="72" spans="1:17" ht="11.25" hidden="1">
      <c r="A72" s="171" t="s">
        <v>111</v>
      </c>
      <c r="B72" s="164"/>
      <c r="C72" s="164" t="s">
        <v>0</v>
      </c>
      <c r="D72" s="185"/>
      <c r="E72" s="186"/>
      <c r="F72" s="186"/>
      <c r="G72" s="184"/>
      <c r="H72" s="185"/>
      <c r="I72" s="186"/>
      <c r="J72" s="184"/>
      <c r="K72" s="167"/>
      <c r="L72" s="165"/>
      <c r="M72" s="168"/>
      <c r="N72" s="180"/>
      <c r="O72" s="181"/>
      <c r="P72" s="182"/>
      <c r="Q72" s="153"/>
    </row>
    <row r="73" spans="1:17" ht="12">
      <c r="A73" s="171" t="s">
        <v>109</v>
      </c>
      <c r="B73" s="164"/>
      <c r="C73" s="164" t="s">
        <v>0</v>
      </c>
      <c r="D73" s="188">
        <v>0</v>
      </c>
      <c r="E73" s="189">
        <v>0</v>
      </c>
      <c r="F73" s="189">
        <v>0</v>
      </c>
      <c r="G73" s="190">
        <v>0</v>
      </c>
      <c r="H73" s="188">
        <v>0</v>
      </c>
      <c r="I73" s="189">
        <v>0</v>
      </c>
      <c r="J73" s="190">
        <v>0</v>
      </c>
      <c r="K73" s="188">
        <v>0</v>
      </c>
      <c r="L73" s="189">
        <v>0</v>
      </c>
      <c r="M73" s="190">
        <v>-314000</v>
      </c>
      <c r="N73" s="188">
        <f aca="true" t="shared" si="18" ref="N73:O75">H73-K73</f>
        <v>0</v>
      </c>
      <c r="O73" s="189">
        <f t="shared" si="18"/>
        <v>0</v>
      </c>
      <c r="P73" s="190">
        <f>J73+M73</f>
        <v>-314000</v>
      </c>
      <c r="Q73" s="153"/>
    </row>
    <row r="74" spans="1:17" ht="12">
      <c r="A74" s="171" t="s">
        <v>125</v>
      </c>
      <c r="B74" s="164"/>
      <c r="C74" s="164" t="s">
        <v>0</v>
      </c>
      <c r="D74" s="188">
        <v>0</v>
      </c>
      <c r="E74" s="189">
        <v>0</v>
      </c>
      <c r="F74" s="189">
        <v>0</v>
      </c>
      <c r="G74" s="190">
        <v>0</v>
      </c>
      <c r="H74" s="188">
        <v>0</v>
      </c>
      <c r="I74" s="189">
        <v>0</v>
      </c>
      <c r="J74" s="190">
        <v>0</v>
      </c>
      <c r="K74" s="188">
        <v>0</v>
      </c>
      <c r="L74" s="189">
        <v>0</v>
      </c>
      <c r="M74" s="190">
        <v>-1266563</v>
      </c>
      <c r="N74" s="188">
        <f t="shared" si="18"/>
        <v>0</v>
      </c>
      <c r="O74" s="189">
        <f t="shared" si="18"/>
        <v>0</v>
      </c>
      <c r="P74" s="190">
        <f>J74+M74</f>
        <v>-1266563</v>
      </c>
      <c r="Q74" s="153"/>
    </row>
    <row r="75" spans="1:17" ht="12.75" thickBot="1">
      <c r="A75" s="171" t="s">
        <v>124</v>
      </c>
      <c r="B75" s="164"/>
      <c r="C75" s="164" t="s">
        <v>0</v>
      </c>
      <c r="D75" s="188">
        <v>0</v>
      </c>
      <c r="E75" s="189">
        <v>0</v>
      </c>
      <c r="F75" s="189">
        <v>0</v>
      </c>
      <c r="G75" s="190">
        <v>0</v>
      </c>
      <c r="H75" s="188">
        <v>0</v>
      </c>
      <c r="I75" s="189">
        <v>0</v>
      </c>
      <c r="J75" s="190">
        <v>0</v>
      </c>
      <c r="K75" s="188">
        <v>0</v>
      </c>
      <c r="L75" s="189">
        <v>0</v>
      </c>
      <c r="M75" s="190">
        <v>-62000</v>
      </c>
      <c r="N75" s="188">
        <f t="shared" si="18"/>
        <v>0</v>
      </c>
      <c r="O75" s="189">
        <f t="shared" si="18"/>
        <v>0</v>
      </c>
      <c r="P75" s="190">
        <f>J75+M75</f>
        <v>-62000</v>
      </c>
      <c r="Q75" s="153"/>
    </row>
    <row r="76" spans="1:17" ht="13.5" thickBot="1" thickTop="1">
      <c r="A76" s="173" t="s">
        <v>123</v>
      </c>
      <c r="B76" s="174"/>
      <c r="C76" s="175" t="s">
        <v>0</v>
      </c>
      <c r="D76" s="191">
        <f aca="true" t="shared" si="19" ref="D76:I76">SUM(D71:D75)</f>
        <v>0</v>
      </c>
      <c r="E76" s="192">
        <f t="shared" si="19"/>
        <v>0</v>
      </c>
      <c r="F76" s="192">
        <f t="shared" si="19"/>
        <v>0</v>
      </c>
      <c r="G76" s="193">
        <f t="shared" si="19"/>
        <v>0</v>
      </c>
      <c r="H76" s="191">
        <f t="shared" si="19"/>
        <v>0</v>
      </c>
      <c r="I76" s="192">
        <f t="shared" si="19"/>
        <v>0</v>
      </c>
      <c r="J76" s="193">
        <f aca="true" t="shared" si="20" ref="J76:P76">SUM(J71:J75)</f>
        <v>0</v>
      </c>
      <c r="K76" s="191">
        <f t="shared" si="20"/>
        <v>0</v>
      </c>
      <c r="L76" s="192">
        <f t="shared" si="20"/>
        <v>0</v>
      </c>
      <c r="M76" s="193">
        <f t="shared" si="20"/>
        <v>-1642563</v>
      </c>
      <c r="N76" s="191">
        <f t="shared" si="20"/>
        <v>0</v>
      </c>
      <c r="O76" s="192">
        <f t="shared" si="20"/>
        <v>0</v>
      </c>
      <c r="P76" s="193">
        <f t="shared" si="20"/>
        <v>-1642563</v>
      </c>
      <c r="Q76" s="187"/>
    </row>
    <row r="77" spans="1:17" ht="13.5" thickBot="1" thickTop="1">
      <c r="A77" s="173" t="s">
        <v>112</v>
      </c>
      <c r="B77" s="174"/>
      <c r="C77" s="175" t="s">
        <v>0</v>
      </c>
      <c r="D77" s="191">
        <f aca="true" t="shared" si="21" ref="D77:I77">SUM(D69+D76)</f>
        <v>105264</v>
      </c>
      <c r="E77" s="192">
        <f t="shared" si="21"/>
        <v>92135</v>
      </c>
      <c r="F77" s="192">
        <f t="shared" si="21"/>
        <v>8631</v>
      </c>
      <c r="G77" s="193">
        <f t="shared" si="21"/>
        <v>19535223</v>
      </c>
      <c r="H77" s="191">
        <f t="shared" si="21"/>
        <v>107299</v>
      </c>
      <c r="I77" s="192">
        <f t="shared" si="21"/>
        <v>103697</v>
      </c>
      <c r="J77" s="193">
        <f>SUM(J69+J76)</f>
        <v>20206789</v>
      </c>
      <c r="K77" s="192">
        <f>SUM(K69+K76)</f>
        <v>110059</v>
      </c>
      <c r="L77" s="194">
        <f>L69+L76</f>
        <v>106050</v>
      </c>
      <c r="M77" s="195">
        <f>SUM(M69+M76)</f>
        <v>19074699</v>
      </c>
      <c r="N77" s="196">
        <f>N69+N76</f>
        <v>2760</v>
      </c>
      <c r="O77" s="194">
        <f>O69+O76</f>
        <v>2353</v>
      </c>
      <c r="P77" s="195">
        <f>SUM(P69+P76)</f>
        <v>-1132090</v>
      </c>
      <c r="Q77" s="187"/>
    </row>
    <row r="78" spans="1:17" ht="12" thickTop="1">
      <c r="A78" s="169" t="s">
        <v>55</v>
      </c>
      <c r="B78" s="176"/>
      <c r="C78" s="176"/>
      <c r="D78" s="169"/>
      <c r="E78" s="172"/>
      <c r="F78" s="172"/>
      <c r="G78" s="183"/>
      <c r="H78" s="169"/>
      <c r="I78" s="172"/>
      <c r="J78" s="183"/>
      <c r="K78" s="169"/>
      <c r="L78" s="172"/>
      <c r="M78" s="183"/>
      <c r="N78" s="169"/>
      <c r="O78" s="172"/>
      <c r="P78" s="183"/>
      <c r="Q78" s="153"/>
    </row>
    <row r="79" spans="1:17" ht="12">
      <c r="A79" s="107" t="s">
        <v>56</v>
      </c>
      <c r="B79" s="73"/>
      <c r="C79" s="38" t="s">
        <v>0</v>
      </c>
      <c r="D79" s="230">
        <v>0</v>
      </c>
      <c r="E79" s="59">
        <v>0</v>
      </c>
      <c r="F79" s="59">
        <v>0</v>
      </c>
      <c r="G79" s="67">
        <v>152250</v>
      </c>
      <c r="H79" s="87">
        <v>0</v>
      </c>
      <c r="I79" s="59">
        <v>0</v>
      </c>
      <c r="J79" s="67">
        <v>177585</v>
      </c>
      <c r="K79" s="87">
        <v>0</v>
      </c>
      <c r="L79" s="59">
        <v>0</v>
      </c>
      <c r="M79" s="67">
        <v>139000</v>
      </c>
      <c r="N79" s="59">
        <f aca="true" t="shared" si="22" ref="N79:O83">SUM(K79-H79)</f>
        <v>0</v>
      </c>
      <c r="O79" s="59">
        <f t="shared" si="22"/>
        <v>0</v>
      </c>
      <c r="P79" s="67">
        <f>M79-J79</f>
        <v>-38585</v>
      </c>
      <c r="Q79" s="153"/>
    </row>
    <row r="80" spans="1:17" ht="12">
      <c r="A80" s="20" t="s">
        <v>57</v>
      </c>
      <c r="B80" s="73"/>
      <c r="C80" s="38" t="s">
        <v>0</v>
      </c>
      <c r="D80" s="231">
        <v>0</v>
      </c>
      <c r="E80" s="232">
        <v>0</v>
      </c>
      <c r="F80" s="232">
        <v>0</v>
      </c>
      <c r="G80" s="233">
        <v>6211813</v>
      </c>
      <c r="H80" s="41">
        <v>0</v>
      </c>
      <c r="I80" s="43">
        <v>0</v>
      </c>
      <c r="J80" s="37">
        <v>25000</v>
      </c>
      <c r="K80" s="41">
        <v>0</v>
      </c>
      <c r="L80" s="43">
        <v>0</v>
      </c>
      <c r="M80" s="37">
        <v>0</v>
      </c>
      <c r="N80" s="43">
        <f t="shared" si="22"/>
        <v>0</v>
      </c>
      <c r="O80" s="43">
        <f t="shared" si="22"/>
        <v>0</v>
      </c>
      <c r="P80" s="37">
        <f>M80-J80</f>
        <v>-25000</v>
      </c>
      <c r="Q80" s="148"/>
    </row>
    <row r="81" spans="1:17" ht="12">
      <c r="A81" s="20" t="s">
        <v>58</v>
      </c>
      <c r="B81" s="73"/>
      <c r="C81" s="38" t="s">
        <v>0</v>
      </c>
      <c r="D81" s="231">
        <v>0</v>
      </c>
      <c r="E81" s="232">
        <v>0</v>
      </c>
      <c r="F81" s="232">
        <v>0</v>
      </c>
      <c r="G81" s="233">
        <v>3177</v>
      </c>
      <c r="H81" s="41">
        <v>0</v>
      </c>
      <c r="I81" s="43">
        <v>0</v>
      </c>
      <c r="J81" s="37">
        <v>9500</v>
      </c>
      <c r="K81" s="41">
        <v>0</v>
      </c>
      <c r="L81" s="43">
        <v>0</v>
      </c>
      <c r="M81" s="37">
        <v>9500</v>
      </c>
      <c r="N81" s="43">
        <f t="shared" si="22"/>
        <v>0</v>
      </c>
      <c r="O81" s="43">
        <f t="shared" si="22"/>
        <v>0</v>
      </c>
      <c r="P81" s="37">
        <f>M81-J81</f>
        <v>0</v>
      </c>
      <c r="Q81" s="153"/>
    </row>
    <row r="82" spans="1:17" ht="12">
      <c r="A82" s="20" t="s">
        <v>59</v>
      </c>
      <c r="B82" s="73"/>
      <c r="C82" s="38" t="s">
        <v>0</v>
      </c>
      <c r="D82" s="231">
        <v>0</v>
      </c>
      <c r="E82" s="232">
        <v>0</v>
      </c>
      <c r="F82" s="232">
        <v>0</v>
      </c>
      <c r="G82" s="233">
        <v>143000</v>
      </c>
      <c r="H82" s="41">
        <v>0</v>
      </c>
      <c r="I82" s="43">
        <v>0</v>
      </c>
      <c r="J82" s="62">
        <v>65000</v>
      </c>
      <c r="K82" s="41">
        <v>0</v>
      </c>
      <c r="L82" s="43">
        <v>0</v>
      </c>
      <c r="M82" s="63">
        <v>42800</v>
      </c>
      <c r="N82" s="43">
        <f t="shared" si="22"/>
        <v>0</v>
      </c>
      <c r="O82" s="43">
        <f t="shared" si="22"/>
        <v>0</v>
      </c>
      <c r="P82" s="37">
        <f>M82-J82</f>
        <v>-22200</v>
      </c>
      <c r="Q82" s="153"/>
    </row>
    <row r="83" spans="1:17" ht="12">
      <c r="A83" s="79" t="s">
        <v>60</v>
      </c>
      <c r="B83" s="97"/>
      <c r="C83" s="104" t="s">
        <v>0</v>
      </c>
      <c r="D83" s="47">
        <v>0</v>
      </c>
      <c r="E83" s="54">
        <v>0</v>
      </c>
      <c r="F83" s="54">
        <v>0</v>
      </c>
      <c r="G83" s="54">
        <v>41055</v>
      </c>
      <c r="H83" s="47">
        <v>0</v>
      </c>
      <c r="I83" s="54">
        <v>0</v>
      </c>
      <c r="J83" s="54">
        <v>63054</v>
      </c>
      <c r="K83" s="47">
        <v>0</v>
      </c>
      <c r="L83" s="54">
        <v>0</v>
      </c>
      <c r="M83" s="49">
        <v>49734</v>
      </c>
      <c r="N83" s="54">
        <f t="shared" si="22"/>
        <v>0</v>
      </c>
      <c r="O83" s="54">
        <f t="shared" si="22"/>
        <v>0</v>
      </c>
      <c r="P83" s="49">
        <f>SUM(M83-J83)</f>
        <v>-13320</v>
      </c>
      <c r="Q83" s="153"/>
    </row>
    <row r="84" spans="1:17" ht="12">
      <c r="A84" s="20" t="s">
        <v>134</v>
      </c>
      <c r="B84" s="73"/>
      <c r="C84" s="38" t="s">
        <v>0</v>
      </c>
      <c r="D84" s="234" t="s">
        <v>117</v>
      </c>
      <c r="E84" s="235">
        <v>0</v>
      </c>
      <c r="F84" s="236" t="s">
        <v>117</v>
      </c>
      <c r="G84" s="233">
        <v>49415</v>
      </c>
      <c r="H84" s="45" t="s">
        <v>117</v>
      </c>
      <c r="I84" s="43">
        <v>262</v>
      </c>
      <c r="J84" s="37">
        <v>49415</v>
      </c>
      <c r="K84" s="45" t="s">
        <v>118</v>
      </c>
      <c r="L84" s="43">
        <v>250</v>
      </c>
      <c r="M84" s="37">
        <v>49415</v>
      </c>
      <c r="N84" s="58" t="s">
        <v>119</v>
      </c>
      <c r="O84" s="43">
        <f>SUM(L84-I84)</f>
        <v>-12</v>
      </c>
      <c r="P84" s="37">
        <f>M84-J84</f>
        <v>0</v>
      </c>
      <c r="Q84" s="148"/>
    </row>
    <row r="85" spans="1:17" ht="12">
      <c r="A85" s="20" t="s">
        <v>135</v>
      </c>
      <c r="B85" s="73"/>
      <c r="C85" s="38" t="s">
        <v>0</v>
      </c>
      <c r="D85" s="45" t="s">
        <v>149</v>
      </c>
      <c r="E85" s="235">
        <v>0</v>
      </c>
      <c r="F85" s="236" t="s">
        <v>149</v>
      </c>
      <c r="G85" s="233">
        <v>114000</v>
      </c>
      <c r="H85" s="45" t="s">
        <v>71</v>
      </c>
      <c r="I85" s="43">
        <v>806</v>
      </c>
      <c r="J85" s="37">
        <v>114000</v>
      </c>
      <c r="K85" s="45" t="s">
        <v>103</v>
      </c>
      <c r="L85" s="43">
        <v>775</v>
      </c>
      <c r="M85" s="37">
        <v>114000</v>
      </c>
      <c r="N85" s="58" t="s">
        <v>106</v>
      </c>
      <c r="O85" s="43">
        <f>SUM(L85-I85)</f>
        <v>-31</v>
      </c>
      <c r="P85" s="37" t="e">
        <f>SUM(#REF!-#REF!)</f>
        <v>#REF!</v>
      </c>
      <c r="Q85" s="153"/>
    </row>
    <row r="86" spans="1:17" ht="12">
      <c r="A86" s="20" t="s">
        <v>69</v>
      </c>
      <c r="B86" s="73"/>
      <c r="C86" s="38" t="s">
        <v>0</v>
      </c>
      <c r="D86" s="231">
        <v>0</v>
      </c>
      <c r="E86" s="232">
        <v>0</v>
      </c>
      <c r="F86" s="232">
        <v>0</v>
      </c>
      <c r="G86" s="233">
        <v>605355</v>
      </c>
      <c r="H86" s="41">
        <v>0</v>
      </c>
      <c r="I86" s="43">
        <v>0</v>
      </c>
      <c r="J86" s="37">
        <v>499657</v>
      </c>
      <c r="K86" s="41">
        <v>0</v>
      </c>
      <c r="L86" s="43">
        <v>0</v>
      </c>
      <c r="M86" s="37">
        <v>528532</v>
      </c>
      <c r="N86" s="43">
        <f>SUM(K86-H86)</f>
        <v>0</v>
      </c>
      <c r="O86" s="43">
        <f>SUM(L86-I86)</f>
        <v>0</v>
      </c>
      <c r="P86" s="37">
        <f>SUM(M86-J86)</f>
        <v>28875</v>
      </c>
      <c r="Q86" s="148" t="s">
        <v>92</v>
      </c>
    </row>
    <row r="87" spans="1:17" ht="12">
      <c r="A87" s="20" t="s">
        <v>83</v>
      </c>
      <c r="B87" s="73"/>
      <c r="C87" s="38" t="s">
        <v>0</v>
      </c>
      <c r="D87" s="234">
        <v>0</v>
      </c>
      <c r="E87" s="237">
        <v>0</v>
      </c>
      <c r="F87" s="232">
        <v>0</v>
      </c>
      <c r="G87" s="43">
        <v>112000</v>
      </c>
      <c r="H87" s="45">
        <v>0</v>
      </c>
      <c r="I87" s="43">
        <v>0</v>
      </c>
      <c r="J87" s="37">
        <v>101000</v>
      </c>
      <c r="K87" s="121">
        <v>0</v>
      </c>
      <c r="L87" s="43">
        <v>0</v>
      </c>
      <c r="M87" s="37">
        <v>116000</v>
      </c>
      <c r="N87" s="43">
        <v>0</v>
      </c>
      <c r="O87" s="43">
        <f>SUM(L87-I87)</f>
        <v>0</v>
      </c>
      <c r="P87" s="37">
        <f>SUM(M87-J87)</f>
        <v>15000</v>
      </c>
      <c r="Q87" s="148" t="s">
        <v>92</v>
      </c>
    </row>
    <row r="88" spans="1:18" ht="12">
      <c r="A88" s="20" t="s">
        <v>84</v>
      </c>
      <c r="B88" s="73"/>
      <c r="C88" s="38" t="s">
        <v>0</v>
      </c>
      <c r="D88" s="234">
        <v>0</v>
      </c>
      <c r="E88" s="232">
        <v>0</v>
      </c>
      <c r="F88" s="232">
        <v>0</v>
      </c>
      <c r="G88" s="43">
        <v>182063</v>
      </c>
      <c r="H88" s="45">
        <v>0</v>
      </c>
      <c r="I88" s="43">
        <v>0</v>
      </c>
      <c r="J88" s="37">
        <v>178613</v>
      </c>
      <c r="K88" s="45">
        <v>0</v>
      </c>
      <c r="L88" s="43">
        <v>0</v>
      </c>
      <c r="M88" s="37">
        <v>185592</v>
      </c>
      <c r="N88" s="43">
        <v>0</v>
      </c>
      <c r="O88" s="43">
        <v>0</v>
      </c>
      <c r="P88" s="37">
        <f>M88-J88</f>
        <v>6979</v>
      </c>
      <c r="Q88" s="148" t="s">
        <v>92</v>
      </c>
      <c r="R88" s="66"/>
    </row>
    <row r="89" spans="1:18" ht="12">
      <c r="A89" s="132" t="s">
        <v>5</v>
      </c>
      <c r="B89" s="97"/>
      <c r="C89" s="104" t="s">
        <v>0</v>
      </c>
      <c r="D89" s="238" t="s">
        <v>150</v>
      </c>
      <c r="E89" s="239">
        <v>0</v>
      </c>
      <c r="F89" s="64">
        <v>613</v>
      </c>
      <c r="G89" s="49">
        <v>105435</v>
      </c>
      <c r="H89" s="89" t="s">
        <v>105</v>
      </c>
      <c r="I89" s="54">
        <v>939</v>
      </c>
      <c r="J89" s="49">
        <v>154216</v>
      </c>
      <c r="K89" s="89" t="s">
        <v>104</v>
      </c>
      <c r="L89" s="54">
        <v>1095</v>
      </c>
      <c r="M89" s="49">
        <v>198566</v>
      </c>
      <c r="N89" s="133" t="s">
        <v>107</v>
      </c>
      <c r="O89" s="54">
        <f>SUM(L89-I89)</f>
        <v>156</v>
      </c>
      <c r="P89" s="37">
        <f>M89-J89</f>
        <v>44350</v>
      </c>
      <c r="Q89" s="159"/>
      <c r="R89" s="66"/>
    </row>
    <row r="90" spans="1:18" ht="12.75" thickBot="1">
      <c r="A90" s="80" t="s">
        <v>61</v>
      </c>
      <c r="B90" s="98"/>
      <c r="C90" s="106" t="s">
        <v>0</v>
      </c>
      <c r="D90" s="138">
        <v>0</v>
      </c>
      <c r="E90" s="240">
        <v>0</v>
      </c>
      <c r="F90" s="240">
        <v>0</v>
      </c>
      <c r="G90" s="139">
        <v>627224</v>
      </c>
      <c r="H90" s="138">
        <v>0</v>
      </c>
      <c r="I90" s="139">
        <v>0</v>
      </c>
      <c r="J90" s="71">
        <v>620000</v>
      </c>
      <c r="K90" s="70">
        <v>0</v>
      </c>
      <c r="L90" s="71">
        <v>0</v>
      </c>
      <c r="M90" s="72">
        <v>650000</v>
      </c>
      <c r="N90" s="71">
        <f>SUM(K90-H90)</f>
        <v>0</v>
      </c>
      <c r="O90" s="71">
        <f>SUM(L90-I90)</f>
        <v>0</v>
      </c>
      <c r="P90" s="72">
        <f>SUM(M90-J90)</f>
        <v>30000</v>
      </c>
      <c r="Q90" s="160"/>
      <c r="R90" s="66"/>
    </row>
    <row r="91" spans="1:18" ht="13.5" thickBot="1" thickTop="1">
      <c r="A91" s="120" t="s">
        <v>62</v>
      </c>
      <c r="B91" s="98"/>
      <c r="C91" s="106" t="s">
        <v>0</v>
      </c>
      <c r="D91" s="241">
        <f aca="true" t="shared" si="23" ref="D91:I91">SUM(D79:D90)</f>
        <v>0</v>
      </c>
      <c r="E91" s="242">
        <f t="shared" si="23"/>
        <v>0</v>
      </c>
      <c r="F91" s="242">
        <f t="shared" si="23"/>
        <v>613</v>
      </c>
      <c r="G91" s="243">
        <f t="shared" si="23"/>
        <v>8346787</v>
      </c>
      <c r="H91" s="134">
        <f t="shared" si="23"/>
        <v>0</v>
      </c>
      <c r="I91" s="135">
        <f t="shared" si="23"/>
        <v>2007</v>
      </c>
      <c r="J91" s="136">
        <f>SUM(J79:J90)</f>
        <v>2057040</v>
      </c>
      <c r="K91" s="134">
        <f>SUM(K79:K90)</f>
        <v>0</v>
      </c>
      <c r="L91" s="135">
        <f>SUM(L79:L90)</f>
        <v>2120</v>
      </c>
      <c r="M91" s="136">
        <f>SUM(M79:M90)</f>
        <v>2083139</v>
      </c>
      <c r="N91" s="137">
        <f>SUM(K91-H91)</f>
        <v>0</v>
      </c>
      <c r="O91" s="111">
        <f>SUM(L91-I91)</f>
        <v>113</v>
      </c>
      <c r="P91" s="37">
        <f>M91-J91</f>
        <v>26099</v>
      </c>
      <c r="Q91" s="158" t="s">
        <v>92</v>
      </c>
      <c r="R91" s="66"/>
    </row>
    <row r="92" spans="1:18" ht="13.5" thickBot="1" thickTop="1">
      <c r="A92" s="81" t="s">
        <v>28</v>
      </c>
      <c r="B92" s="96"/>
      <c r="C92" s="105" t="s">
        <v>0</v>
      </c>
      <c r="D92" s="244">
        <f>D77+D91</f>
        <v>105264</v>
      </c>
      <c r="E92" s="82">
        <f>E77+E91</f>
        <v>92135</v>
      </c>
      <c r="F92" s="82">
        <f>F77+F91</f>
        <v>9244</v>
      </c>
      <c r="G92" s="83">
        <f>G77+G91</f>
        <v>27882010</v>
      </c>
      <c r="H92" s="84">
        <f>SUM(H69+H91+H76)</f>
        <v>107299</v>
      </c>
      <c r="I92" s="82">
        <f>SUM(I69+I91+I76)</f>
        <v>105704</v>
      </c>
      <c r="J92" s="83">
        <f>SUM(J91+J69+J76)</f>
        <v>22263829</v>
      </c>
      <c r="K92" s="84">
        <f>SUM(K69+K91+K76)</f>
        <v>110059</v>
      </c>
      <c r="L92" s="82">
        <f>SUM(L69+L91+L76)</f>
        <v>108170</v>
      </c>
      <c r="M92" s="83">
        <f>SUM(M91+M69+M76)</f>
        <v>21157838</v>
      </c>
      <c r="N92" s="84">
        <f>SUM(K92-H92)</f>
        <v>2760</v>
      </c>
      <c r="O92" s="82">
        <f>SUM(L92-I92)</f>
        <v>2466</v>
      </c>
      <c r="P92" s="83">
        <f>SUM(M92-J92)</f>
        <v>-1105991</v>
      </c>
      <c r="Q92" s="158" t="s">
        <v>92</v>
      </c>
      <c r="R92" s="66"/>
    </row>
    <row r="93" spans="1:18" ht="12.75" thickTop="1">
      <c r="A93" s="119" t="s">
        <v>73</v>
      </c>
      <c r="B93" s="114"/>
      <c r="C93" s="115"/>
      <c r="D93" s="245"/>
      <c r="E93" s="116"/>
      <c r="F93" s="116"/>
      <c r="G93" s="117"/>
      <c r="H93" s="118"/>
      <c r="I93" s="116"/>
      <c r="J93" s="117"/>
      <c r="K93" s="118"/>
      <c r="L93" s="116"/>
      <c r="M93" s="117"/>
      <c r="N93" s="118"/>
      <c r="O93" s="116"/>
      <c r="P93" s="117"/>
      <c r="Q93" s="153"/>
      <c r="R93" s="66"/>
    </row>
    <row r="94" spans="1:18" ht="12">
      <c r="A94" s="20" t="s">
        <v>74</v>
      </c>
      <c r="B94" s="73"/>
      <c r="C94" s="38" t="s">
        <v>0</v>
      </c>
      <c r="D94" s="246"/>
      <c r="E94" s="236" t="s">
        <v>75</v>
      </c>
      <c r="F94" s="232"/>
      <c r="G94" s="233"/>
      <c r="H94" s="45"/>
      <c r="I94" s="58" t="s">
        <v>75</v>
      </c>
      <c r="J94" s="37"/>
      <c r="K94" s="45"/>
      <c r="L94" s="58" t="s">
        <v>75</v>
      </c>
      <c r="M94" s="37"/>
      <c r="N94" s="58"/>
      <c r="O94" s="48">
        <v>0</v>
      </c>
      <c r="P94" s="37"/>
      <c r="Q94" s="159"/>
      <c r="R94" s="66"/>
    </row>
    <row r="95" spans="1:18" ht="12">
      <c r="A95" s="20" t="s">
        <v>76</v>
      </c>
      <c r="B95" s="73"/>
      <c r="C95" s="38" t="s">
        <v>0</v>
      </c>
      <c r="D95" s="246"/>
      <c r="E95" s="236">
        <f>+F92-32+24</f>
        <v>9236</v>
      </c>
      <c r="F95" s="232"/>
      <c r="G95" s="233"/>
      <c r="H95" s="45"/>
      <c r="I95" s="131">
        <f>116757-I92</f>
        <v>11053</v>
      </c>
      <c r="J95" s="37"/>
      <c r="K95" s="45"/>
      <c r="L95" s="58">
        <f>119800-L92</f>
        <v>11630</v>
      </c>
      <c r="M95" s="37"/>
      <c r="N95" s="58"/>
      <c r="O95" s="48">
        <f>SUM(L95-I95)</f>
        <v>577</v>
      </c>
      <c r="P95" s="37"/>
      <c r="Q95" s="159"/>
      <c r="R95" s="66"/>
    </row>
    <row r="96" spans="1:18" ht="12.75" thickBot="1">
      <c r="A96" s="120" t="s">
        <v>130</v>
      </c>
      <c r="B96" s="98"/>
      <c r="C96" s="106" t="s">
        <v>0</v>
      </c>
      <c r="D96" s="247"/>
      <c r="E96" s="205">
        <f>SUM(E92+E95)</f>
        <v>101371</v>
      </c>
      <c r="F96" s="111"/>
      <c r="G96" s="112"/>
      <c r="H96" s="113"/>
      <c r="I96" s="205">
        <f>SUM(I92+I95)</f>
        <v>116757</v>
      </c>
      <c r="J96" s="112"/>
      <c r="K96" s="113"/>
      <c r="L96" s="205">
        <f>SUM(L92+L95)</f>
        <v>119800</v>
      </c>
      <c r="M96" s="112"/>
      <c r="N96" s="113"/>
      <c r="O96" s="205">
        <f>SUM(L96-I96)</f>
        <v>3043</v>
      </c>
      <c r="P96" s="112"/>
      <c r="Q96" s="161"/>
      <c r="R96" s="66"/>
    </row>
    <row r="97" spans="1:17" ht="12" thickTop="1">
      <c r="A97" s="69"/>
      <c r="B97" s="90"/>
      <c r="C97" s="91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157"/>
    </row>
    <row r="98" spans="1:16" ht="13.5">
      <c r="A98" s="208" t="s">
        <v>133</v>
      </c>
      <c r="B98" s="123"/>
      <c r="C98" s="124"/>
      <c r="D98" s="125"/>
      <c r="E98" s="207"/>
      <c r="F98" s="125"/>
      <c r="G98" s="125"/>
      <c r="H98" s="125"/>
      <c r="I98" s="125"/>
      <c r="J98" s="207"/>
      <c r="K98" s="125"/>
      <c r="L98" s="125"/>
      <c r="M98" s="125"/>
      <c r="N98" s="125"/>
      <c r="O98" s="125"/>
      <c r="P98" s="125"/>
    </row>
    <row r="99" spans="1:204" s="206" customFormat="1" ht="13.5">
      <c r="A99" s="249" t="s">
        <v>136</v>
      </c>
      <c r="B99" s="250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1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9"/>
      <c r="CA99" s="149"/>
      <c r="CB99" s="149"/>
      <c r="CC99" s="149"/>
      <c r="CD99" s="149"/>
      <c r="CE99" s="149"/>
      <c r="CF99" s="149"/>
      <c r="CG99" s="149"/>
      <c r="CH99" s="149"/>
      <c r="CI99" s="149"/>
      <c r="CJ99" s="149"/>
      <c r="CK99" s="149"/>
      <c r="CL99" s="149"/>
      <c r="CM99" s="149"/>
      <c r="CN99" s="149"/>
      <c r="CO99" s="149"/>
      <c r="CP99" s="149"/>
      <c r="CQ99" s="149"/>
      <c r="CR99" s="149"/>
      <c r="CS99" s="149"/>
      <c r="CT99" s="149"/>
      <c r="CU99" s="149"/>
      <c r="CV99" s="149"/>
      <c r="CW99" s="149"/>
      <c r="CX99" s="149"/>
      <c r="CY99" s="149"/>
      <c r="CZ99" s="149"/>
      <c r="DA99" s="149"/>
      <c r="DB99" s="149"/>
      <c r="DC99" s="149"/>
      <c r="DD99" s="149"/>
      <c r="DE99" s="149"/>
      <c r="DF99" s="149"/>
      <c r="DG99" s="149"/>
      <c r="DH99" s="149"/>
      <c r="DI99" s="149"/>
      <c r="DJ99" s="149"/>
      <c r="DK99" s="149"/>
      <c r="DL99" s="149"/>
      <c r="DM99" s="149"/>
      <c r="DN99" s="149"/>
      <c r="DO99" s="149"/>
      <c r="DP99" s="149"/>
      <c r="DQ99" s="149"/>
      <c r="DR99" s="149"/>
      <c r="DS99" s="149"/>
      <c r="DT99" s="149"/>
      <c r="DU99" s="149"/>
      <c r="DV99" s="149"/>
      <c r="DW99" s="149"/>
      <c r="DX99" s="149"/>
      <c r="DY99" s="149"/>
      <c r="DZ99" s="149"/>
      <c r="EA99" s="149"/>
      <c r="EB99" s="149"/>
      <c r="EC99" s="149"/>
      <c r="ED99" s="149"/>
      <c r="EE99" s="149"/>
      <c r="EF99" s="149"/>
      <c r="EG99" s="149"/>
      <c r="EH99" s="149"/>
      <c r="EI99" s="149"/>
      <c r="EJ99" s="149"/>
      <c r="EK99" s="149"/>
      <c r="EL99" s="149"/>
      <c r="EM99" s="149"/>
      <c r="EN99" s="149"/>
      <c r="EO99" s="149"/>
      <c r="EP99" s="149"/>
      <c r="EQ99" s="149"/>
      <c r="ER99" s="149"/>
      <c r="ES99" s="149"/>
      <c r="ET99" s="149"/>
      <c r="EU99" s="149"/>
      <c r="EV99" s="149"/>
      <c r="EW99" s="149"/>
      <c r="EX99" s="149"/>
      <c r="EY99" s="149"/>
      <c r="EZ99" s="149"/>
      <c r="FA99" s="149"/>
      <c r="FB99" s="149"/>
      <c r="FC99" s="149"/>
      <c r="FD99" s="149"/>
      <c r="FE99" s="149"/>
      <c r="FF99" s="149"/>
      <c r="FG99" s="149"/>
      <c r="FH99" s="149"/>
      <c r="FI99" s="149"/>
      <c r="FJ99" s="149"/>
      <c r="FK99" s="149"/>
      <c r="FL99" s="149"/>
      <c r="FM99" s="149"/>
      <c r="FN99" s="149"/>
      <c r="FO99" s="149"/>
      <c r="FP99" s="149"/>
      <c r="FQ99" s="149"/>
      <c r="FR99" s="149"/>
      <c r="FS99" s="149"/>
      <c r="FT99" s="149"/>
      <c r="FU99" s="149"/>
      <c r="FV99" s="149"/>
      <c r="FW99" s="149"/>
      <c r="FX99" s="149"/>
      <c r="FY99" s="149"/>
      <c r="FZ99" s="149"/>
      <c r="GA99" s="149"/>
      <c r="GB99" s="149"/>
      <c r="GC99" s="149"/>
      <c r="GD99" s="149"/>
      <c r="GE99" s="149"/>
      <c r="GF99" s="149"/>
      <c r="GG99" s="149"/>
      <c r="GH99" s="149"/>
      <c r="GI99" s="149"/>
      <c r="GJ99" s="149"/>
      <c r="GK99" s="149"/>
      <c r="GL99" s="149"/>
      <c r="GM99" s="149"/>
      <c r="GN99" s="149"/>
      <c r="GO99" s="149"/>
      <c r="GP99" s="149"/>
      <c r="GQ99" s="149"/>
      <c r="GR99" s="149"/>
      <c r="GS99" s="149"/>
      <c r="GT99" s="149"/>
      <c r="GU99" s="149"/>
      <c r="GV99" s="149"/>
    </row>
    <row r="100" spans="1:16" ht="12">
      <c r="A100" s="126"/>
      <c r="B100" s="127"/>
      <c r="C100" s="126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</row>
    <row r="101" spans="1:16" ht="12">
      <c r="A101" s="126"/>
      <c r="B101" s="127"/>
      <c r="C101" s="126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</row>
    <row r="102" spans="1:16" ht="12">
      <c r="A102" s="128"/>
      <c r="B102" s="128"/>
      <c r="C102" s="126"/>
      <c r="D102" s="129"/>
      <c r="E102" s="129"/>
      <c r="F102" s="129"/>
      <c r="G102" s="129"/>
      <c r="H102" s="129"/>
      <c r="I102" s="129"/>
      <c r="J102" s="129"/>
      <c r="K102" s="130"/>
      <c r="L102" s="129"/>
      <c r="M102" s="129"/>
      <c r="N102" s="44"/>
      <c r="O102" s="44"/>
      <c r="P102" s="44"/>
    </row>
    <row r="103" spans="1:16" ht="12">
      <c r="A103" s="128"/>
      <c r="B103" s="128"/>
      <c r="C103" s="126"/>
      <c r="D103" s="129"/>
      <c r="E103" s="129"/>
      <c r="F103" s="129"/>
      <c r="G103" s="129"/>
      <c r="H103" s="129"/>
      <c r="I103" s="129"/>
      <c r="J103" s="129"/>
      <c r="K103" s="130"/>
      <c r="L103" s="129"/>
      <c r="M103" s="140"/>
      <c r="N103" s="44"/>
      <c r="O103" s="44"/>
      <c r="P103" s="44"/>
    </row>
    <row r="104" spans="1:16" ht="12">
      <c r="A104" s="126"/>
      <c r="B104" s="127"/>
      <c r="C104" s="126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</row>
    <row r="105" spans="1:16" ht="12">
      <c r="A105" s="126"/>
      <c r="B105" s="127"/>
      <c r="C105" s="126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</row>
    <row r="106" spans="1:16" ht="12">
      <c r="A106" s="126"/>
      <c r="B106" s="127"/>
      <c r="C106" s="126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</row>
    <row r="107" spans="1:16" ht="12">
      <c r="A107" s="126"/>
      <c r="B107" s="127"/>
      <c r="C107" s="126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</row>
    <row r="108" spans="1:16" ht="12">
      <c r="A108" s="126"/>
      <c r="B108" s="127"/>
      <c r="C108" s="126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</row>
    <row r="109" spans="1:16" ht="12">
      <c r="A109" s="126"/>
      <c r="B109" s="127"/>
      <c r="C109" s="126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</row>
    <row r="110" spans="1:16" ht="12">
      <c r="A110" s="126"/>
      <c r="B110" s="127"/>
      <c r="C110" s="126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</row>
    <row r="111" spans="1:16" ht="12">
      <c r="A111" s="126"/>
      <c r="B111" s="127"/>
      <c r="C111" s="126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</row>
    <row r="112" spans="1:16" ht="12">
      <c r="A112" s="126"/>
      <c r="B112" s="127"/>
      <c r="C112" s="126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</row>
    <row r="113" spans="1:16" ht="12">
      <c r="A113" s="126"/>
      <c r="B113" s="127"/>
      <c r="C113" s="126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</row>
    <row r="114" spans="1:16" ht="12">
      <c r="A114" s="126"/>
      <c r="B114" s="127"/>
      <c r="C114" s="126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</row>
    <row r="115" spans="1:16" ht="12">
      <c r="A115" s="126"/>
      <c r="B115" s="127"/>
      <c r="C115" s="126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</row>
    <row r="116" spans="1:16" ht="12">
      <c r="A116" s="126"/>
      <c r="B116" s="127"/>
      <c r="C116" s="126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</row>
    <row r="117" spans="1:16" ht="12">
      <c r="A117" s="126"/>
      <c r="B117" s="127"/>
      <c r="C117" s="126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</row>
    <row r="118" spans="1:16" ht="12">
      <c r="A118" s="126"/>
      <c r="B118" s="127"/>
      <c r="C118" s="126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</row>
    <row r="119" spans="1:16" ht="12">
      <c r="A119" s="126"/>
      <c r="B119" s="127"/>
      <c r="C119" s="126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</row>
    <row r="120" spans="1:16" ht="12">
      <c r="A120" s="126"/>
      <c r="B120" s="127"/>
      <c r="C120" s="126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</row>
    <row r="121" spans="1:16" ht="12">
      <c r="A121" s="126"/>
      <c r="B121" s="127"/>
      <c r="C121" s="126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</row>
    <row r="122" spans="1:16" ht="12">
      <c r="A122" s="126"/>
      <c r="B122" s="127"/>
      <c r="C122" s="126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</row>
    <row r="123" spans="1:16" ht="12">
      <c r="A123" s="126"/>
      <c r="B123" s="127"/>
      <c r="C123" s="126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</row>
    <row r="124" spans="1:16" ht="12">
      <c r="A124" s="126"/>
      <c r="B124" s="127"/>
      <c r="C124" s="126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</row>
    <row r="125" spans="1:16" ht="12">
      <c r="A125" s="126"/>
      <c r="B125" s="127"/>
      <c r="C125" s="126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</row>
    <row r="126" spans="1:16" ht="12">
      <c r="A126" s="126"/>
      <c r="B126" s="127"/>
      <c r="C126" s="126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</row>
    <row r="127" spans="1:16" ht="12">
      <c r="A127" s="126"/>
      <c r="B127" s="127"/>
      <c r="C127" s="126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</row>
    <row r="128" spans="1:16" ht="12">
      <c r="A128" s="126"/>
      <c r="B128" s="127"/>
      <c r="C128" s="126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</row>
    <row r="129" spans="1:16" ht="12">
      <c r="A129" s="126"/>
      <c r="B129" s="127"/>
      <c r="C129" s="126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</row>
    <row r="130" spans="1:16" ht="12">
      <c r="A130" s="126"/>
      <c r="B130" s="127"/>
      <c r="C130" s="126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</row>
    <row r="131" spans="1:16" ht="12">
      <c r="A131" s="126"/>
      <c r="B131" s="127"/>
      <c r="C131" s="126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</row>
    <row r="132" spans="1:16" ht="12">
      <c r="A132" s="126"/>
      <c r="B132" s="127"/>
      <c r="C132" s="126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</row>
    <row r="133" spans="1:16" ht="12">
      <c r="A133" s="126"/>
      <c r="B133" s="127"/>
      <c r="C133" s="126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</row>
    <row r="134" spans="1:16" ht="12">
      <c r="A134" s="126"/>
      <c r="B134" s="127"/>
      <c r="C134" s="126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</row>
    <row r="135" spans="1:16" ht="12">
      <c r="A135" s="126"/>
      <c r="B135" s="127"/>
      <c r="C135" s="126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</row>
    <row r="136" spans="1:16" ht="12">
      <c r="A136" s="126"/>
      <c r="B136" s="127"/>
      <c r="C136" s="126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</row>
    <row r="137" spans="1:16" ht="12">
      <c r="A137" s="126"/>
      <c r="B137" s="127"/>
      <c r="C137" s="126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</row>
    <row r="138" spans="1:16" ht="12">
      <c r="A138" s="126"/>
      <c r="B138" s="127"/>
      <c r="C138" s="126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</row>
    <row r="139" spans="1:16" ht="12">
      <c r="A139" s="126"/>
      <c r="B139" s="127"/>
      <c r="C139" s="126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</row>
    <row r="140" spans="1:16" ht="20.25">
      <c r="A140" s="3"/>
      <c r="B140" s="73"/>
      <c r="C140" s="38"/>
      <c r="D140" s="3"/>
      <c r="E140" s="3"/>
      <c r="F140" s="3"/>
      <c r="G140" s="248">
        <v>31</v>
      </c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1.25">
      <c r="A141" s="3"/>
      <c r="B141" s="73"/>
      <c r="C141" s="38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1.25">
      <c r="A142" s="3" t="s">
        <v>80</v>
      </c>
      <c r="B142" s="73"/>
      <c r="C142" s="38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1.25">
      <c r="A143" s="3" t="s">
        <v>78</v>
      </c>
      <c r="B143" s="73"/>
      <c r="C143" s="38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1.25">
      <c r="A144" s="3" t="s">
        <v>79</v>
      </c>
      <c r="B144" s="73"/>
      <c r="C144" s="38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1.25">
      <c r="A145" s="3" t="s">
        <v>81</v>
      </c>
      <c r="B145" s="73"/>
      <c r="C145" s="38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1.25">
      <c r="A146" s="3" t="s">
        <v>82</v>
      </c>
      <c r="B146" s="73"/>
      <c r="C146" s="38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1.25">
      <c r="A147" s="3" t="s">
        <v>85</v>
      </c>
      <c r="B147" s="73"/>
      <c r="C147" s="38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1.25">
      <c r="A148" s="3" t="s">
        <v>86</v>
      </c>
      <c r="B148" s="73"/>
      <c r="C148" s="38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1.25">
      <c r="A149" s="3"/>
      <c r="B149" s="73"/>
      <c r="C149" s="38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1.25">
      <c r="A150" s="3"/>
      <c r="B150" s="73"/>
      <c r="C150" s="38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1.25">
      <c r="A151" s="3"/>
      <c r="B151" s="73"/>
      <c r="C151" s="38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1.25">
      <c r="A152" s="3"/>
      <c r="B152" s="73"/>
      <c r="C152" s="38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1.25">
      <c r="A153" s="3"/>
      <c r="B153" s="73"/>
      <c r="C153" s="38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1.25">
      <c r="A154" s="3"/>
      <c r="B154" s="73"/>
      <c r="C154" s="38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1.25">
      <c r="A155" s="3"/>
      <c r="B155" s="73"/>
      <c r="C155" s="38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1.25">
      <c r="A156" s="3"/>
      <c r="B156" s="73"/>
      <c r="C156" s="38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1.25">
      <c r="A157" s="3"/>
      <c r="B157" s="73"/>
      <c r="C157" s="38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1.25">
      <c r="A158" s="3"/>
      <c r="B158" s="73"/>
      <c r="C158" s="38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1.25">
      <c r="A159" s="3"/>
      <c r="B159" s="73"/>
      <c r="C159" s="38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1.25">
      <c r="A160" s="3"/>
      <c r="B160" s="73"/>
      <c r="C160" s="38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1.25">
      <c r="A161" s="3"/>
      <c r="B161" s="73"/>
      <c r="C161" s="38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1.25">
      <c r="A162" s="3"/>
      <c r="B162" s="73"/>
      <c r="C162" s="38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1.25">
      <c r="A163" s="3"/>
      <c r="B163" s="73"/>
      <c r="C163" s="38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1.25">
      <c r="A164" s="3"/>
      <c r="B164" s="73"/>
      <c r="C164" s="38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1.25">
      <c r="A165" s="3" t="s">
        <v>0</v>
      </c>
      <c r="B165" s="73"/>
      <c r="C165" s="38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1.25">
      <c r="A166" s="3" t="s">
        <v>0</v>
      </c>
      <c r="B166" s="73"/>
      <c r="C166" s="38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1.25">
      <c r="A167" s="3"/>
      <c r="B167" s="73"/>
      <c r="C167" s="38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1.25">
      <c r="A168" s="3"/>
      <c r="B168" s="73"/>
      <c r="C168" s="38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1.25">
      <c r="A169" s="3"/>
      <c r="B169" s="73"/>
      <c r="C169" s="38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1.25">
      <c r="A170" s="3"/>
      <c r="B170" s="73"/>
      <c r="C170" s="38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1.25">
      <c r="A171" s="3"/>
      <c r="B171" s="73"/>
      <c r="C171" s="38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1.25">
      <c r="A172" s="3"/>
      <c r="B172" s="73"/>
      <c r="C172" s="38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1.25">
      <c r="A173" s="3"/>
      <c r="B173" s="73"/>
      <c r="C173" s="38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1.25">
      <c r="A174" s="3"/>
      <c r="B174" s="73"/>
      <c r="C174" s="38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1.25">
      <c r="A175" s="3"/>
      <c r="B175" s="73"/>
      <c r="C175" s="38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1.25">
      <c r="A176" s="3"/>
      <c r="B176" s="73"/>
      <c r="C176" s="38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1.25">
      <c r="A177" s="3"/>
      <c r="B177" s="73"/>
      <c r="C177" s="38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1.25">
      <c r="A178" s="3"/>
      <c r="B178" s="73"/>
      <c r="C178" s="38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1.25">
      <c r="A179" s="3"/>
      <c r="B179" s="73"/>
      <c r="C179" s="38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1.25">
      <c r="A180" s="3"/>
      <c r="B180" s="73"/>
      <c r="C180" s="38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1.25">
      <c r="A181" s="3"/>
      <c r="B181" s="73"/>
      <c r="C181" s="38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1.25">
      <c r="A182" s="3"/>
      <c r="B182" s="73"/>
      <c r="C182" s="38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1.25">
      <c r="A183" s="3"/>
      <c r="B183" s="73"/>
      <c r="C183" s="38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1.25">
      <c r="A184" s="3"/>
      <c r="B184" s="73"/>
      <c r="C184" s="38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1.25">
      <c r="A185" s="3"/>
      <c r="B185" s="73"/>
      <c r="C185" s="38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1.25">
      <c r="A186" s="3"/>
      <c r="B186" s="73"/>
      <c r="C186" s="38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1.25">
      <c r="A187" s="3"/>
      <c r="B187" s="73"/>
      <c r="C187" s="38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1.25">
      <c r="A188" s="3"/>
      <c r="B188" s="73"/>
      <c r="C188" s="38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1.25">
      <c r="A189" s="3"/>
      <c r="B189" s="73"/>
      <c r="C189" s="38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1.25">
      <c r="A190" s="3"/>
      <c r="B190" s="73"/>
      <c r="C190" s="38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1.25">
      <c r="A191" s="3"/>
      <c r="B191" s="73"/>
      <c r="C191" s="38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1.25">
      <c r="A192" s="3"/>
      <c r="B192" s="73"/>
      <c r="C192" s="38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1.25">
      <c r="A193" s="3"/>
      <c r="B193" s="73"/>
      <c r="C193" s="38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1.25">
      <c r="A194" s="3"/>
      <c r="B194" s="73"/>
      <c r="C194" s="38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1.25">
      <c r="A195" s="3"/>
      <c r="B195" s="73"/>
      <c r="C195" s="38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1.25">
      <c r="A196" s="3"/>
      <c r="B196" s="73"/>
      <c r="C196" s="38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1.25">
      <c r="A197" s="3"/>
      <c r="B197" s="73"/>
      <c r="C197" s="38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1.25">
      <c r="A198" s="3"/>
      <c r="B198" s="73"/>
      <c r="C198" s="38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1.25">
      <c r="A199" s="3"/>
      <c r="B199" s="73"/>
      <c r="C199" s="38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1.25">
      <c r="A200" s="3"/>
      <c r="B200" s="73"/>
      <c r="C200" s="38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1.25">
      <c r="A201" s="3"/>
      <c r="B201" s="73"/>
      <c r="C201" s="38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1.25">
      <c r="A202" s="3"/>
      <c r="B202" s="73"/>
      <c r="C202" s="38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1.25">
      <c r="A203" s="3"/>
      <c r="B203" s="73"/>
      <c r="C203" s="38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1.25">
      <c r="A204" s="3"/>
      <c r="B204" s="73"/>
      <c r="C204" s="38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1.25">
      <c r="A205" s="3"/>
      <c r="B205" s="73"/>
      <c r="C205" s="38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1.25">
      <c r="A206" s="3"/>
      <c r="B206" s="73"/>
      <c r="C206" s="38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1.25">
      <c r="A207" s="3"/>
      <c r="B207" s="73"/>
      <c r="C207" s="38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1.25">
      <c r="A208" s="3"/>
      <c r="B208" s="73"/>
      <c r="C208" s="38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1.25">
      <c r="A209" s="3"/>
      <c r="B209" s="73"/>
      <c r="C209" s="38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1.25">
      <c r="A210" s="3"/>
      <c r="B210" s="73"/>
      <c r="C210" s="38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1.25">
      <c r="A211" s="3"/>
      <c r="B211" s="73"/>
      <c r="C211" s="38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1.25">
      <c r="A212" s="3"/>
      <c r="B212" s="73"/>
      <c r="C212" s="38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1.25">
      <c r="A213" s="3"/>
      <c r="B213" s="73"/>
      <c r="C213" s="38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1.25">
      <c r="A214" s="3"/>
      <c r="B214" s="73"/>
      <c r="C214" s="38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1.25">
      <c r="A215" s="3"/>
      <c r="B215" s="73"/>
      <c r="C215" s="38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1.25">
      <c r="A216" s="3"/>
      <c r="B216" s="73"/>
      <c r="C216" s="38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1.25">
      <c r="A217" s="3"/>
      <c r="B217" s="73"/>
      <c r="C217" s="38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1.25">
      <c r="A218" s="3"/>
      <c r="B218" s="73"/>
      <c r="C218" s="38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1.25">
      <c r="A219" s="3"/>
      <c r="B219" s="73"/>
      <c r="C219" s="38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1.25">
      <c r="A220" s="3"/>
      <c r="B220" s="73"/>
      <c r="C220" s="38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1.25">
      <c r="A221" s="3"/>
      <c r="B221" s="73"/>
      <c r="C221" s="38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1.25">
      <c r="A222" s="3"/>
      <c r="B222" s="73"/>
      <c r="C222" s="38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1.25">
      <c r="A223" s="3"/>
      <c r="B223" s="73"/>
      <c r="C223" s="38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1.25">
      <c r="A224" s="3"/>
      <c r="B224" s="73"/>
      <c r="C224" s="38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1.25">
      <c r="A225" s="3"/>
      <c r="B225" s="73"/>
      <c r="C225" s="38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1.25">
      <c r="A226" s="3"/>
      <c r="B226" s="73"/>
      <c r="C226" s="38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1.25">
      <c r="A227" s="3"/>
      <c r="B227" s="73"/>
      <c r="C227" s="38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1.25">
      <c r="A228" s="3"/>
      <c r="B228" s="73"/>
      <c r="C228" s="38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1.25">
      <c r="A229" s="3"/>
      <c r="B229" s="73"/>
      <c r="C229" s="38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1.25">
      <c r="A230" s="3"/>
      <c r="B230" s="73"/>
      <c r="C230" s="38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1.25">
      <c r="A231" s="3"/>
      <c r="B231" s="73"/>
      <c r="C231" s="38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1.25">
      <c r="A232" s="3"/>
      <c r="B232" s="73"/>
      <c r="C232" s="38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1.25">
      <c r="A233" s="3"/>
      <c r="B233" s="73"/>
      <c r="C233" s="38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1.25">
      <c r="A234" s="3"/>
      <c r="B234" s="73"/>
      <c r="C234" s="38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1.25">
      <c r="A235" s="3"/>
      <c r="B235" s="73"/>
      <c r="C235" s="38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1.25">
      <c r="A236" s="3"/>
      <c r="B236" s="73"/>
      <c r="C236" s="38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1.25">
      <c r="A237" s="3"/>
      <c r="B237" s="73"/>
      <c r="C237" s="38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1.25">
      <c r="A238" s="3"/>
      <c r="B238" s="73"/>
      <c r="C238" s="38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1.25">
      <c r="A239" s="3"/>
      <c r="B239" s="73"/>
      <c r="C239" s="38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1.25">
      <c r="A240" s="3"/>
      <c r="B240" s="73"/>
      <c r="C240" s="38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1.25">
      <c r="A241" s="3"/>
      <c r="B241" s="73"/>
      <c r="C241" s="38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1.25">
      <c r="A242" s="3"/>
      <c r="B242" s="73"/>
      <c r="C242" s="38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1.25">
      <c r="A243" s="3"/>
      <c r="B243" s="73"/>
      <c r="C243" s="38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1.25">
      <c r="A244" s="3"/>
      <c r="B244" s="73"/>
      <c r="C244" s="38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1.25">
      <c r="A245" s="3"/>
      <c r="B245" s="73"/>
      <c r="C245" s="38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1.25">
      <c r="A246" s="3"/>
      <c r="B246" s="73"/>
      <c r="C246" s="38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1.25">
      <c r="A247" s="3"/>
      <c r="B247" s="73"/>
      <c r="C247" s="38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1.25">
      <c r="A248" s="3"/>
      <c r="B248" s="73"/>
      <c r="C248" s="38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1.25">
      <c r="A249" s="3"/>
      <c r="B249" s="73"/>
      <c r="C249" s="38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1.25">
      <c r="A250" s="3"/>
      <c r="B250" s="73"/>
      <c r="C250" s="38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1.25">
      <c r="A251" s="3"/>
      <c r="B251" s="73"/>
      <c r="C251" s="38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1.25">
      <c r="A252" s="3"/>
      <c r="B252" s="73"/>
      <c r="C252" s="38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1.25">
      <c r="A253" s="3"/>
      <c r="B253" s="73"/>
      <c r="C253" s="38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1.25">
      <c r="A254" s="3"/>
      <c r="B254" s="73"/>
      <c r="C254" s="38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1.25">
      <c r="A255" s="3"/>
      <c r="B255" s="73"/>
      <c r="C255" s="38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1.25">
      <c r="A256" s="3"/>
      <c r="B256" s="73"/>
      <c r="C256" s="38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1.25">
      <c r="A257" s="3"/>
      <c r="B257" s="73"/>
      <c r="C257" s="38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1.25">
      <c r="A258" s="3"/>
      <c r="B258" s="73"/>
      <c r="C258" s="38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1.25">
      <c r="A259" s="3"/>
      <c r="B259" s="73"/>
      <c r="C259" s="38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1.25">
      <c r="A260" s="3"/>
      <c r="B260" s="73"/>
      <c r="C260" s="38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1.25">
      <c r="A261" s="3"/>
      <c r="B261" s="73"/>
      <c r="C261" s="38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1.25">
      <c r="A262" s="3"/>
      <c r="B262" s="73"/>
      <c r="C262" s="38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1.25">
      <c r="A263" s="3"/>
      <c r="B263" s="73"/>
      <c r="C263" s="38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1.25">
      <c r="A264" s="3"/>
      <c r="B264" s="73"/>
      <c r="C264" s="38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1.25">
      <c r="A265" s="3"/>
      <c r="B265" s="73"/>
      <c r="C265" s="38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1.25">
      <c r="A266" s="3"/>
      <c r="B266" s="73"/>
      <c r="C266" s="38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1.25">
      <c r="A267" s="3"/>
      <c r="B267" s="73"/>
      <c r="C267" s="38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1.25">
      <c r="A268" s="3"/>
      <c r="B268" s="73"/>
      <c r="C268" s="38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1.25">
      <c r="A269" s="3"/>
      <c r="B269" s="73"/>
      <c r="C269" s="38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1.25">
      <c r="A270" s="3"/>
      <c r="B270" s="73"/>
      <c r="C270" s="38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1.25">
      <c r="A271" s="3"/>
      <c r="B271" s="73"/>
      <c r="C271" s="38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1.25">
      <c r="A272" s="3"/>
      <c r="B272" s="73"/>
      <c r="C272" s="38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1.25">
      <c r="A273" s="3"/>
      <c r="B273" s="73"/>
      <c r="C273" s="38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1.25">
      <c r="A274" s="3"/>
      <c r="B274" s="73"/>
      <c r="C274" s="38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1.25">
      <c r="A275" s="3"/>
      <c r="B275" s="73"/>
      <c r="C275" s="38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1.25">
      <c r="A276" s="3"/>
      <c r="B276" s="73"/>
      <c r="C276" s="38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</sheetData>
  <mergeCells count="4">
    <mergeCell ref="A99:P99"/>
    <mergeCell ref="N12:P12"/>
    <mergeCell ref="H10:J12"/>
    <mergeCell ref="D10:G12"/>
  </mergeCells>
  <printOptions horizontalCentered="1"/>
  <pageMargins left="0.25" right="0.25" top="0.75" bottom="0.75" header="0" footer="0"/>
  <pageSetup fitToHeight="2" horizontalDpi="600" verticalDpi="600" orientation="landscape" scale="62" r:id="rId1"/>
  <rowBreaks count="1" manualBreakCount="1">
    <brk id="7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James Ness</cp:lastModifiedBy>
  <cp:lastPrinted>2005-02-02T17:24:40Z</cp:lastPrinted>
  <dcterms:created xsi:type="dcterms:W3CDTF">2003-12-30T21:56:13Z</dcterms:created>
  <dcterms:modified xsi:type="dcterms:W3CDTF">2005-03-02T18:10:58Z</dcterms:modified>
  <cp:category/>
  <cp:version/>
  <cp:contentType/>
  <cp:contentStatus/>
</cp:coreProperties>
</file>