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1"/>
  </bookViews>
  <sheets>
    <sheet name="Meter Data" sheetId="1" r:id="rId1"/>
    <sheet name="Storage VFD" sheetId="2" r:id="rId2"/>
    <sheet name="Sheet 3" sheetId="3" r:id="rId3"/>
  </sheets>
  <definedNames>
    <definedName name="_xlnm.Print_Area" localSheetId="1">'Storage VFD'!$A$1:$H$53</definedName>
  </definedNames>
  <calcPr fullCalcOnLoad="1"/>
</workbook>
</file>

<file path=xl/sharedStrings.xml><?xml version="1.0" encoding="utf-8"?>
<sst xmlns="http://schemas.openxmlformats.org/spreadsheetml/2006/main" count="160" uniqueCount="100">
  <si>
    <t>Year</t>
  </si>
  <si>
    <t>Location</t>
  </si>
  <si>
    <t>Month</t>
  </si>
  <si>
    <t>KWH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</si>
  <si>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</si>
  <si>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</si>
  <si>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</si>
  <si>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</si>
  <si>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</si>
  <si>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</si>
  <si>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</si>
  <si>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</si>
  <si>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</si>
  <si>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</si>
  <si>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</si>
  <si>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</si>
  <si>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</si>
  <si>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storage days</t>
  </si>
  <si>
    <t>Est</t>
  </si>
  <si>
    <t>Project Name</t>
  </si>
  <si>
    <t>Contact</t>
  </si>
  <si>
    <t>Storage Capacity (ton)</t>
  </si>
  <si>
    <t>Energy Cost ($/kWh)</t>
  </si>
  <si>
    <t>Storage Capacity (cwt)</t>
  </si>
  <si>
    <t>Design Airflow (cfm/ton)</t>
  </si>
  <si>
    <t>Total Fan HP</t>
  </si>
  <si>
    <t>Fan Motor Efficiency</t>
  </si>
  <si>
    <t>VFD Efficiency</t>
  </si>
  <si>
    <t>Storage Phase</t>
  </si>
  <si>
    <t>Days</t>
  </si>
  <si>
    <t>Fans In-Use</t>
  </si>
  <si>
    <t>Fan Run Time</t>
  </si>
  <si>
    <t>Typical Fan Operation</t>
  </si>
  <si>
    <t>(%)</t>
  </si>
  <si>
    <t>(hr/day)</t>
  </si>
  <si>
    <t>Harvest / Load</t>
  </si>
  <si>
    <t>Start fans when loading</t>
  </si>
  <si>
    <t>Cure / Suberize</t>
  </si>
  <si>
    <t>Continuous/Recirc if no OSA</t>
  </si>
  <si>
    <t>Ramp to Holding Temp</t>
  </si>
  <si>
    <t>Run Anytime OSA Avail</t>
  </si>
  <si>
    <t>Winter Holding</t>
  </si>
  <si>
    <t>Spring Holding</t>
  </si>
  <si>
    <t>Continuous w/ OSA or Refrig</t>
  </si>
  <si>
    <t>Unload</t>
  </si>
  <si>
    <t>Storage Season Length</t>
  </si>
  <si>
    <t>Fan Speed</t>
  </si>
  <si>
    <t>empty</t>
  </si>
  <si>
    <t>Operator 1</t>
  </si>
  <si>
    <t>Farm Name</t>
  </si>
  <si>
    <t>Nice REA</t>
  </si>
  <si>
    <t>Meter #</t>
  </si>
  <si>
    <t>Blue = User Inputs</t>
  </si>
  <si>
    <t>Avg</t>
  </si>
  <si>
    <t>Season</t>
  </si>
  <si>
    <t>Potential Incentive</t>
  </si>
  <si>
    <t>Starting Dates</t>
  </si>
  <si>
    <t>Contact Phone No.</t>
  </si>
  <si>
    <t>509-527-6211</t>
  </si>
  <si>
    <t>Walla Walla, WA  99362</t>
  </si>
  <si>
    <t>No VFD (Current) Ventilation System Profile</t>
  </si>
  <si>
    <t>Potato and Onion Storage VFD Analysis</t>
  </si>
  <si>
    <t xml:space="preserve"> Estimated VFD Ventilation System Operation Profile</t>
  </si>
  <si>
    <t>Calculated Fan Use (kW)</t>
  </si>
  <si>
    <t>kWh/day</t>
  </si>
  <si>
    <t>Nice Cultivars</t>
  </si>
  <si>
    <t>Fan Motor Loading (est)</t>
  </si>
  <si>
    <t>Payback w/o incentive (yr)</t>
  </si>
  <si>
    <t>Payback with incentive (yr)</t>
  </si>
  <si>
    <t>Energy Cost Savings</t>
  </si>
  <si>
    <t>Estimated Energy Savings</t>
  </si>
  <si>
    <t>Estimated Project Cost</t>
  </si>
  <si>
    <t>Good Guy</t>
  </si>
  <si>
    <t>Total Measured Fan (kW)</t>
  </si>
  <si>
    <t>Total =</t>
  </si>
  <si>
    <t>Calculated Usage</t>
  </si>
  <si>
    <t>(kWh)</t>
  </si>
  <si>
    <t>Ramp to Hold Temp</t>
  </si>
  <si>
    <t>Estimated Savings =</t>
  </si>
  <si>
    <t>Percent Energy Savings</t>
  </si>
  <si>
    <t>(range 10-30%)</t>
  </si>
  <si>
    <t>($100-200/HP)</t>
  </si>
  <si>
    <t>(may need to adjust formula)</t>
  </si>
  <si>
    <t>Refrigerated (Yes/No)</t>
  </si>
  <si>
    <t>Yes</t>
  </si>
  <si>
    <t>XYZ Potato Shed</t>
  </si>
  <si>
    <t>Potato Storage Consumption Data (recommend minimum 3 years)</t>
  </si>
  <si>
    <t>Savings should be based on kWh per day, however, tonnage may also need to be factored in.</t>
  </si>
  <si>
    <t>Notes:</t>
  </si>
  <si>
    <t>Utility Provider</t>
  </si>
  <si>
    <t>Utility Contact</t>
  </si>
  <si>
    <t>Avg Energy Consumption</t>
  </si>
  <si>
    <t>kWh/season</t>
  </si>
  <si>
    <t>(2-3 yr history)</t>
  </si>
  <si>
    <t>Energy savings may not be reflected on power bill until later in storage season.</t>
  </si>
  <si>
    <t>Work with grower to determine tonnage by month (eg unloading reduces refrigeration need)</t>
  </si>
  <si>
    <t>Use utility billing history to help verify storage time</t>
  </si>
  <si>
    <t>For these estimates, use 70% as the lowest VFD speed</t>
  </si>
  <si>
    <t>For verification of savings, update spreadsheet using actual monthly VFD run time and kWh data and billing history</t>
  </si>
  <si>
    <t>If refrigerated storage, the estimated usage above will not match historical utility billing history- allow 30% for refrigeration usage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</si>
</sst>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$&quot;#,##0.00;[Red]&quot;$&quot;#,##0.00"/>
    <numFmt numFmtId="167" formatCode="0.0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_);_(* \(#,##0.0\);_(* &quot;-&quot;??_);_(@_)"/>
    <numFmt numFmtId="172" formatCode="0.00000"/>
    <numFmt numFmtId="173" formatCode="0.0000"/>
    <numFmt numFmtId="174" formatCode="0.000"/>
    <numFmt numFmtId="175" formatCode="#,##0.0_);\(#,##0.0\)"/>
  </numFmts>
  <fonts count="22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u val="singleAccounting"/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2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b/>
      <i/>
      <sz val="12"/>
      <name val="Arial"/>
      <family val="2"/>
    </font>
    <font>
      <u val="single"/>
      <sz val="11"/>
      <color indexed="8"/>
      <name val="Arial"/>
      <family val="2"/>
    </font>
    <font>
      <u val="single"/>
      <sz val="11"/>
      <color indexed="12"/>
      <name val="Arial"/>
      <family val="2"/>
    </font>
    <font>
      <sz val="12"/>
      <name val="Arial"/>
      <family val="2"/>
    </font>
    <font>
      <sz val="14.75"/>
      <name val="Arial"/>
      <family val="0"/>
    </font>
    <font>
      <b/>
      <sz val="1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8" fontId="2" fillId="0" borderId="0" xfId="15" applyNumberFormat="1" applyFont="1" applyAlignment="1">
      <alignment/>
    </xf>
    <xf numFmtId="14" fontId="2" fillId="0" borderId="0" xfId="0" applyNumberFormat="1" applyFont="1" applyBorder="1" applyAlignment="1">
      <alignment horizontal="center"/>
    </xf>
    <xf numFmtId="168" fontId="5" fillId="0" borderId="0" xfId="15" applyNumberFormat="1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8" fontId="6" fillId="0" borderId="0" xfId="15" applyNumberFormat="1" applyFont="1" applyAlignment="1">
      <alignment/>
    </xf>
    <xf numFmtId="0" fontId="2" fillId="0" borderId="2" xfId="0" applyFont="1" applyBorder="1" applyAlignment="1">
      <alignment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8" xfId="0" applyFont="1" applyBorder="1" applyAlignment="1">
      <alignment horizontal="center"/>
    </xf>
    <xf numFmtId="170" fontId="0" fillId="0" borderId="6" xfId="17" applyNumberFormat="1" applyBorder="1" applyAlignment="1">
      <alignment horizontal="center"/>
    </xf>
    <xf numFmtId="170" fontId="9" fillId="0" borderId="6" xfId="17" applyNumberFormat="1" applyFont="1" applyBorder="1" applyAlignment="1">
      <alignment horizontal="center"/>
    </xf>
    <xf numFmtId="170" fontId="0" fillId="2" borderId="7" xfId="0" applyNumberFormat="1" applyFill="1" applyBorder="1" applyAlignment="1">
      <alignment horizontal="center"/>
    </xf>
    <xf numFmtId="9" fontId="0" fillId="0" borderId="0" xfId="21" applyAlignment="1">
      <alignment horizontal="center"/>
    </xf>
    <xf numFmtId="0" fontId="12" fillId="0" borderId="0" xfId="0" applyFont="1" applyAlignment="1">
      <alignment/>
    </xf>
    <xf numFmtId="14" fontId="12" fillId="0" borderId="0" xfId="0" applyNumberFormat="1" applyFont="1" applyBorder="1" applyAlignment="1" applyProtection="1">
      <alignment horizontal="center"/>
      <protection locked="0"/>
    </xf>
    <xf numFmtId="9" fontId="12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0" fontId="13" fillId="0" borderId="0" xfId="0" applyFont="1" applyAlignment="1">
      <alignment/>
    </xf>
    <xf numFmtId="3" fontId="12" fillId="0" borderId="0" xfId="0" applyNumberFormat="1" applyFont="1" applyFill="1" applyAlignment="1" applyProtection="1">
      <alignment horizontal="center"/>
      <protection locked="0"/>
    </xf>
    <xf numFmtId="3" fontId="2" fillId="0" borderId="0" xfId="0" applyNumberFormat="1" applyFont="1" applyFill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 locked="0"/>
    </xf>
    <xf numFmtId="167" fontId="2" fillId="0" borderId="0" xfId="0" applyNumberFormat="1" applyFont="1" applyAlignment="1">
      <alignment horizontal="center"/>
    </xf>
    <xf numFmtId="9" fontId="12" fillId="0" borderId="0" xfId="0" applyNumberFormat="1" applyFont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>
      <alignment horizontal="center"/>
    </xf>
    <xf numFmtId="164" fontId="12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9" fontId="2" fillId="0" borderId="0" xfId="21" applyFont="1" applyAlignment="1">
      <alignment horizontal="center"/>
    </xf>
    <xf numFmtId="175" fontId="2" fillId="0" borderId="0" xfId="17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7" fontId="12" fillId="0" borderId="0" xfId="17" applyNumberFormat="1" applyFont="1" applyAlignment="1" applyProtection="1">
      <alignment horizontal="center"/>
      <protection locked="0"/>
    </xf>
    <xf numFmtId="167" fontId="1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3" fontId="7" fillId="0" borderId="0" xfId="0" applyNumberFormat="1" applyFont="1" applyBorder="1" applyAlignment="1" applyProtection="1">
      <alignment horizontal="center"/>
      <protection locked="0"/>
    </xf>
    <xf numFmtId="3" fontId="7" fillId="0" borderId="2" xfId="0" applyNumberFormat="1" applyFont="1" applyBorder="1" applyAlignment="1" applyProtection="1">
      <alignment horizontal="center"/>
      <protection locked="0"/>
    </xf>
    <xf numFmtId="3" fontId="16" fillId="0" borderId="0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3" fontId="2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67" fontId="12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3" fontId="18" fillId="0" borderId="11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3" fontId="18" fillId="0" borderId="0" xfId="0" applyNumberFormat="1" applyFont="1" applyAlignment="1">
      <alignment/>
    </xf>
    <xf numFmtId="7" fontId="7" fillId="0" borderId="0" xfId="17" applyNumberFormat="1" applyFont="1" applyAlignment="1" applyProtection="1">
      <alignment horizontal="center"/>
      <protection locked="0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525"/>
          <c:w val="0.648"/>
          <c:h val="0.9295"/>
        </c:manualLayout>
      </c:layout>
      <c:lineChart>
        <c:grouping val="standard"/>
        <c:varyColors val="0"/>
        <c:ser>
          <c:idx val="0"/>
          <c:order val="0"/>
          <c:tx>
            <c:strRef>
              <c:f>'Storage VFD'!$F$19:$F$20</c:f>
              <c:strCache>
                <c:ptCount val="1"/>
                <c:pt idx="0">
                  <c:v>Calculated Usage (kWh)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'Storage VFD'!$F$21:$F$27</c:f>
              <c:numCache/>
            </c:numRef>
          </c:val>
          <c:smooth val="0"/>
        </c:ser>
        <c:ser>
          <c:idx val="1"/>
          <c:order val="1"/>
          <c:tx>
            <c:v>Estimated VFD Usage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'Storage VFD'!$F$33:$F$39</c:f>
              <c:numCache/>
            </c:numRef>
          </c:val>
          <c:smooth val="0"/>
        </c:ser>
        <c:marker val="1"/>
        <c:axId val="36833242"/>
        <c:axId val="63063723"/>
      </c:lineChart>
      <c:catAx>
        <c:axId val="36833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63723"/>
        <c:crosses val="autoZero"/>
        <c:auto val="1"/>
        <c:lblOffset val="100"/>
        <c:noMultiLvlLbl val="0"/>
      </c:catAx>
      <c:valAx>
        <c:axId val="630637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33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"/>
          <c:y val="0.29675"/>
          <c:w val="0.2765"/>
          <c:h val="0.30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51</xdr:row>
      <xdr:rowOff>76200</xdr:rowOff>
    </xdr:from>
    <xdr:to>
      <xdr:col>4</xdr:col>
      <xdr:colOff>104775</xdr:colOff>
      <xdr:row>66</xdr:row>
      <xdr:rowOff>133350</xdr:rowOff>
    </xdr:to>
    <xdr:graphicFrame>
      <xdr:nvGraphicFramePr>
        <xdr:cNvPr id="1" name="Chart 4"/>
        <xdr:cNvGraphicFramePr/>
      </xdr:nvGraphicFramePr>
      <xdr:xfrm>
        <a:off x="666750" y="9829800"/>
        <a:ext cx="52863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workbookViewId="0" topLeftCell="A42">
      <selection activeCell="B60" sqref="B60"/>
    </sheetView>
  </sheetViews>
  <sheetFormatPr defaultColWidth="9.140625" defaultRowHeight="12.75"/>
  <cols>
    <col min="1" max="1" width="11.7109375" style="1" customWidth="1"/>
    <col min="2" max="2" width="10.421875" style="2" customWidth="1"/>
    <col min="3" max="3" width="14.28125" style="1" customWidth="1"/>
    <col min="4" max="4" width="9.140625" style="1" customWidth="1"/>
    <col min="5" max="5" width="9.57421875" style="1" bestFit="1" customWidth="1"/>
    <col min="6" max="16384" width="9.140625" style="1" customWidth="1"/>
  </cols>
  <sheetData>
    <row r="1" spans="1:5" ht="15.75">
      <c r="A1" s="68" t="s">
        <v>86</v>
      </c>
      <c r="B1" s="61"/>
      <c r="C1" s="60"/>
      <c r="D1" s="60"/>
      <c r="E1" s="60"/>
    </row>
    <row r="2" spans="1:5" ht="15">
      <c r="A2" s="60"/>
      <c r="B2" s="61"/>
      <c r="C2" s="60"/>
      <c r="D2" s="60"/>
      <c r="E2" s="60"/>
    </row>
    <row r="3" spans="1:5" s="34" customFormat="1" ht="15.75">
      <c r="A3" s="68" t="s">
        <v>0</v>
      </c>
      <c r="B3" s="69">
        <v>2003</v>
      </c>
      <c r="C3" s="68"/>
      <c r="D3" s="68"/>
      <c r="E3" s="68"/>
    </row>
    <row r="4" spans="1:5" s="34" customFormat="1" ht="15.75">
      <c r="A4" s="68" t="s">
        <v>51</v>
      </c>
      <c r="B4" s="69">
        <v>123456</v>
      </c>
      <c r="C4" s="68"/>
      <c r="D4" s="68"/>
      <c r="E4" s="68"/>
    </row>
    <row r="5" spans="1:5" ht="15">
      <c r="A5" s="60"/>
      <c r="B5" s="61"/>
      <c r="C5" s="61" t="s">
        <v>18</v>
      </c>
      <c r="D5" s="61" t="s">
        <v>54</v>
      </c>
      <c r="E5" s="60"/>
    </row>
    <row r="6" spans="1:5" ht="15">
      <c r="A6" s="62" t="s">
        <v>2</v>
      </c>
      <c r="B6" s="63" t="s">
        <v>3</v>
      </c>
      <c r="C6" s="63" t="s">
        <v>17</v>
      </c>
      <c r="D6" s="63" t="s">
        <v>4</v>
      </c>
      <c r="E6" s="60"/>
    </row>
    <row r="7" spans="1:5" ht="15">
      <c r="A7" s="60" t="s">
        <v>5</v>
      </c>
      <c r="B7" s="64">
        <v>45000</v>
      </c>
      <c r="C7" s="60">
        <v>31</v>
      </c>
      <c r="D7" s="60"/>
      <c r="E7" s="60"/>
    </row>
    <row r="8" spans="1:5" ht="15">
      <c r="A8" s="60" t="s">
        <v>6</v>
      </c>
      <c r="B8" s="64">
        <v>44000</v>
      </c>
      <c r="C8" s="60">
        <v>28</v>
      </c>
      <c r="D8" s="60"/>
      <c r="E8" s="60"/>
    </row>
    <row r="9" spans="1:5" ht="15">
      <c r="A9" s="60" t="s">
        <v>7</v>
      </c>
      <c r="B9" s="64">
        <v>39000</v>
      </c>
      <c r="C9" s="60">
        <v>31</v>
      </c>
      <c r="D9" s="60"/>
      <c r="E9" s="60"/>
    </row>
    <row r="10" spans="1:5" ht="15">
      <c r="A10" s="60" t="s">
        <v>8</v>
      </c>
      <c r="B10" s="64">
        <v>4320</v>
      </c>
      <c r="C10" s="60">
        <v>5</v>
      </c>
      <c r="D10" s="60"/>
      <c r="E10" s="60"/>
    </row>
    <row r="11" spans="1:5" ht="15">
      <c r="A11" s="60" t="s">
        <v>9</v>
      </c>
      <c r="B11" s="64">
        <v>520</v>
      </c>
      <c r="C11" s="60">
        <v>0</v>
      </c>
      <c r="D11" s="60"/>
      <c r="E11" s="60"/>
    </row>
    <row r="12" spans="1:5" ht="15">
      <c r="A12" s="60" t="s">
        <v>10</v>
      </c>
      <c r="B12" s="64">
        <v>680</v>
      </c>
      <c r="C12" s="60"/>
      <c r="D12" s="60"/>
      <c r="E12" s="60"/>
    </row>
    <row r="13" spans="1:5" ht="15">
      <c r="A13" s="60" t="s">
        <v>11</v>
      </c>
      <c r="B13" s="64">
        <v>440</v>
      </c>
      <c r="C13" s="60"/>
      <c r="D13" s="60"/>
      <c r="E13" s="60"/>
    </row>
    <row r="14" spans="1:5" ht="15">
      <c r="A14" s="60" t="s">
        <v>12</v>
      </c>
      <c r="B14" s="64">
        <v>920</v>
      </c>
      <c r="C14" s="60"/>
      <c r="D14" s="60"/>
      <c r="E14" s="60"/>
    </row>
    <row r="15" spans="1:5" ht="15">
      <c r="A15" s="60" t="s">
        <v>13</v>
      </c>
      <c r="B15" s="64">
        <v>1880</v>
      </c>
      <c r="C15" s="60">
        <v>1</v>
      </c>
      <c r="D15" s="60"/>
      <c r="E15" s="60"/>
    </row>
    <row r="16" spans="1:5" ht="15">
      <c r="A16" s="60" t="s">
        <v>14</v>
      </c>
      <c r="B16" s="64">
        <v>32000</v>
      </c>
      <c r="C16" s="60">
        <v>25</v>
      </c>
      <c r="D16" s="60"/>
      <c r="E16" s="60"/>
    </row>
    <row r="17" spans="1:5" ht="15">
      <c r="A17" s="60" t="s">
        <v>15</v>
      </c>
      <c r="B17" s="64">
        <v>45600</v>
      </c>
      <c r="C17" s="60">
        <v>30</v>
      </c>
      <c r="D17" s="60"/>
      <c r="E17" s="60"/>
    </row>
    <row r="18" spans="1:5" ht="15">
      <c r="A18" s="60" t="s">
        <v>16</v>
      </c>
      <c r="B18" s="65">
        <v>47800</v>
      </c>
      <c r="C18" s="60">
        <v>31</v>
      </c>
      <c r="D18" s="60"/>
      <c r="E18" s="60"/>
    </row>
    <row r="19" spans="1:5" ht="15">
      <c r="A19" s="60"/>
      <c r="B19" s="64"/>
      <c r="C19" s="60"/>
      <c r="D19" s="60"/>
      <c r="E19" s="60"/>
    </row>
    <row r="20" spans="1:5" ht="15">
      <c r="A20" s="60"/>
      <c r="B20" s="61"/>
      <c r="C20" s="60"/>
      <c r="D20" s="60"/>
      <c r="E20" s="60"/>
    </row>
    <row r="21" spans="1:5" ht="15">
      <c r="A21" s="60"/>
      <c r="B21" s="61"/>
      <c r="C21" s="60"/>
      <c r="D21" s="60"/>
      <c r="E21" s="60"/>
    </row>
    <row r="22" spans="1:5" s="34" customFormat="1" ht="15.75">
      <c r="A22" s="68" t="s">
        <v>0</v>
      </c>
      <c r="B22" s="69">
        <v>2004</v>
      </c>
      <c r="C22" s="68"/>
      <c r="D22" s="68"/>
      <c r="E22" s="68"/>
    </row>
    <row r="23" spans="1:5" ht="15">
      <c r="A23" s="61" t="str">
        <f>A4</f>
        <v>Meter #</v>
      </c>
      <c r="B23" s="61">
        <f>B4</f>
        <v>123456</v>
      </c>
      <c r="C23" s="60"/>
      <c r="D23" s="60"/>
      <c r="E23" s="60"/>
    </row>
    <row r="24" spans="1:5" ht="15">
      <c r="A24" s="66"/>
      <c r="B24" s="67"/>
      <c r="C24" s="61" t="s">
        <v>18</v>
      </c>
      <c r="D24" s="61" t="s">
        <v>54</v>
      </c>
      <c r="E24" s="60"/>
    </row>
    <row r="25" spans="1:5" ht="15">
      <c r="A25" s="62" t="s">
        <v>2</v>
      </c>
      <c r="B25" s="63" t="s">
        <v>3</v>
      </c>
      <c r="C25" s="63" t="s">
        <v>17</v>
      </c>
      <c r="D25" s="63" t="s">
        <v>4</v>
      </c>
      <c r="E25" s="60"/>
    </row>
    <row r="26" spans="1:5" ht="15">
      <c r="A26" s="60" t="s">
        <v>5</v>
      </c>
      <c r="B26" s="64">
        <v>45500</v>
      </c>
      <c r="C26" s="60">
        <v>31</v>
      </c>
      <c r="D26" s="60"/>
      <c r="E26" s="60"/>
    </row>
    <row r="27" spans="1:5" ht="15">
      <c r="A27" s="60" t="s">
        <v>6</v>
      </c>
      <c r="B27" s="64">
        <v>45000</v>
      </c>
      <c r="C27" s="60">
        <v>28</v>
      </c>
      <c r="D27" s="60"/>
      <c r="E27" s="60"/>
    </row>
    <row r="28" spans="1:5" ht="15">
      <c r="A28" s="60" t="s">
        <v>7</v>
      </c>
      <c r="B28" s="64">
        <v>52000</v>
      </c>
      <c r="C28" s="60">
        <v>31</v>
      </c>
      <c r="D28" s="60"/>
      <c r="E28" s="60"/>
    </row>
    <row r="29" spans="1:5" ht="15">
      <c r="A29" s="60" t="s">
        <v>8</v>
      </c>
      <c r="B29" s="64">
        <v>38500</v>
      </c>
      <c r="C29" s="60">
        <v>20</v>
      </c>
      <c r="D29" s="60"/>
      <c r="E29" s="60"/>
    </row>
    <row r="30" spans="1:5" ht="15">
      <c r="A30" s="60" t="s">
        <v>9</v>
      </c>
      <c r="B30" s="64">
        <v>3400</v>
      </c>
      <c r="C30" s="60">
        <v>0</v>
      </c>
      <c r="D30" s="60"/>
      <c r="E30" s="60" t="s">
        <v>92</v>
      </c>
    </row>
    <row r="31" spans="1:5" ht="15">
      <c r="A31" s="60" t="s">
        <v>10</v>
      </c>
      <c r="B31" s="64">
        <v>7000</v>
      </c>
      <c r="C31" s="60">
        <v>0</v>
      </c>
      <c r="D31" s="60">
        <f>SUM(C15:C18)+SUM(C26:C31)</f>
        <v>197</v>
      </c>
      <c r="E31" s="71">
        <f>SUM(B15:B18)+SUM(B26:B31)</f>
        <v>318680</v>
      </c>
    </row>
    <row r="32" spans="1:5" ht="15">
      <c r="A32" s="60" t="s">
        <v>11</v>
      </c>
      <c r="B32" s="64">
        <v>13000</v>
      </c>
      <c r="C32" s="60"/>
      <c r="D32" s="60"/>
      <c r="E32" s="60"/>
    </row>
    <row r="33" spans="1:5" ht="15">
      <c r="A33" s="60" t="s">
        <v>12</v>
      </c>
      <c r="B33" s="64">
        <v>15000</v>
      </c>
      <c r="C33" s="60"/>
      <c r="D33" s="60"/>
      <c r="E33" s="60"/>
    </row>
    <row r="34" spans="1:5" ht="15">
      <c r="A34" s="60" t="s">
        <v>13</v>
      </c>
      <c r="B34" s="64">
        <v>7000</v>
      </c>
      <c r="C34" s="60">
        <v>0</v>
      </c>
      <c r="D34" s="60"/>
      <c r="E34" s="60"/>
    </row>
    <row r="35" spans="1:5" ht="15">
      <c r="A35" s="60" t="s">
        <v>14</v>
      </c>
      <c r="B35" s="64">
        <v>59000</v>
      </c>
      <c r="C35" s="60">
        <v>25</v>
      </c>
      <c r="D35" s="60"/>
      <c r="E35" s="60"/>
    </row>
    <row r="36" spans="1:5" ht="15">
      <c r="A36" s="60" t="s">
        <v>15</v>
      </c>
      <c r="B36" s="64">
        <v>54500</v>
      </c>
      <c r="C36" s="60">
        <v>30</v>
      </c>
      <c r="D36" s="60"/>
      <c r="E36" s="60"/>
    </row>
    <row r="37" spans="1:5" ht="15">
      <c r="A37" s="60" t="s">
        <v>16</v>
      </c>
      <c r="B37" s="65">
        <v>55000</v>
      </c>
      <c r="C37" s="60">
        <v>31</v>
      </c>
      <c r="D37" s="60"/>
      <c r="E37" s="60"/>
    </row>
    <row r="38" spans="1:5" ht="15">
      <c r="A38" s="60" t="s">
        <v>4</v>
      </c>
      <c r="B38" s="64">
        <f>SUM(B26:B37)</f>
        <v>394900</v>
      </c>
      <c r="C38" s="60"/>
      <c r="D38" s="60"/>
      <c r="E38" s="60"/>
    </row>
    <row r="39" spans="1:5" ht="15">
      <c r="A39" s="60"/>
      <c r="B39" s="61"/>
      <c r="C39" s="60"/>
      <c r="D39" s="60"/>
      <c r="E39" s="60"/>
    </row>
    <row r="40" spans="1:5" ht="15">
      <c r="A40" s="60"/>
      <c r="B40" s="61"/>
      <c r="C40" s="60"/>
      <c r="D40" s="60"/>
      <c r="E40" s="60"/>
    </row>
    <row r="41" spans="1:5" s="34" customFormat="1" ht="15.75">
      <c r="A41" s="68" t="s">
        <v>0</v>
      </c>
      <c r="B41" s="69">
        <v>2005</v>
      </c>
      <c r="C41" s="68"/>
      <c r="D41" s="68"/>
      <c r="E41" s="68"/>
    </row>
    <row r="42" spans="1:5" ht="15">
      <c r="A42" s="61" t="str">
        <f>A4</f>
        <v>Meter #</v>
      </c>
      <c r="B42" s="61">
        <f>B4</f>
        <v>123456</v>
      </c>
      <c r="C42" s="60"/>
      <c r="D42" s="60"/>
      <c r="E42" s="60"/>
    </row>
    <row r="43" spans="1:5" ht="15">
      <c r="A43" s="60"/>
      <c r="B43" s="61"/>
      <c r="C43" s="61" t="s">
        <v>18</v>
      </c>
      <c r="D43" s="61" t="s">
        <v>54</v>
      </c>
      <c r="E43" s="60"/>
    </row>
    <row r="44" spans="1:5" ht="15">
      <c r="A44" s="62" t="s">
        <v>2</v>
      </c>
      <c r="B44" s="63" t="s">
        <v>3</v>
      </c>
      <c r="C44" s="63" t="s">
        <v>17</v>
      </c>
      <c r="D44" s="63" t="s">
        <v>4</v>
      </c>
      <c r="E44" s="60"/>
    </row>
    <row r="45" spans="1:5" ht="15">
      <c r="A45" s="60" t="s">
        <v>5</v>
      </c>
      <c r="B45" s="64">
        <v>55000</v>
      </c>
      <c r="C45" s="60">
        <v>31</v>
      </c>
      <c r="D45" s="60"/>
      <c r="E45" s="60"/>
    </row>
    <row r="46" spans="1:5" ht="15">
      <c r="A46" s="60" t="s">
        <v>6</v>
      </c>
      <c r="B46" s="64">
        <v>41000</v>
      </c>
      <c r="C46" s="60">
        <v>28</v>
      </c>
      <c r="D46" s="60"/>
      <c r="E46" s="60"/>
    </row>
    <row r="47" spans="1:5" ht="15">
      <c r="A47" s="60" t="s">
        <v>7</v>
      </c>
      <c r="B47" s="64">
        <v>43000</v>
      </c>
      <c r="C47" s="60">
        <v>31</v>
      </c>
      <c r="D47" s="60"/>
      <c r="E47" s="60"/>
    </row>
    <row r="48" spans="1:5" ht="15">
      <c r="A48" s="60" t="s">
        <v>8</v>
      </c>
      <c r="B48" s="64">
        <v>39000</v>
      </c>
      <c r="C48" s="60">
        <v>30</v>
      </c>
      <c r="D48" s="60"/>
      <c r="E48" s="60"/>
    </row>
    <row r="49" spans="1:5" ht="15">
      <c r="A49" s="60" t="s">
        <v>9</v>
      </c>
      <c r="B49" s="64">
        <v>13000</v>
      </c>
      <c r="C49" s="60">
        <v>15</v>
      </c>
      <c r="D49" s="60"/>
      <c r="E49" s="60"/>
    </row>
    <row r="50" spans="1:5" ht="15">
      <c r="A50" s="60" t="s">
        <v>10</v>
      </c>
      <c r="B50" s="64">
        <v>1300</v>
      </c>
      <c r="C50" s="60">
        <v>0</v>
      </c>
      <c r="D50" s="60">
        <f>SUM(C34:C37)+SUM(C45:C50)</f>
        <v>221</v>
      </c>
      <c r="E50" s="71">
        <f>SUM(B34:B37)+SUM(B45:B50)</f>
        <v>367800</v>
      </c>
    </row>
    <row r="51" spans="1:5" ht="15">
      <c r="A51" s="60" t="s">
        <v>11</v>
      </c>
      <c r="B51" s="64">
        <v>1400</v>
      </c>
      <c r="C51" s="60">
        <v>0</v>
      </c>
      <c r="D51" s="60"/>
      <c r="E51" s="60"/>
    </row>
    <row r="52" spans="1:5" ht="15">
      <c r="A52" s="60" t="s">
        <v>12</v>
      </c>
      <c r="B52" s="64">
        <v>1900</v>
      </c>
      <c r="C52" s="60">
        <v>0</v>
      </c>
      <c r="D52" s="60"/>
      <c r="E52" s="60"/>
    </row>
    <row r="53" spans="1:5" ht="15">
      <c r="A53" s="60" t="s">
        <v>13</v>
      </c>
      <c r="B53" s="64">
        <v>1500</v>
      </c>
      <c r="C53" s="60">
        <v>0</v>
      </c>
      <c r="D53" s="60"/>
      <c r="E53" s="60"/>
    </row>
    <row r="54" spans="1:5" ht="15">
      <c r="A54" s="60" t="s">
        <v>14</v>
      </c>
      <c r="B54" s="64">
        <v>35000</v>
      </c>
      <c r="C54" s="60">
        <v>15</v>
      </c>
      <c r="D54" s="60"/>
      <c r="E54" s="60"/>
    </row>
    <row r="55" spans="1:5" ht="15">
      <c r="A55" s="60" t="s">
        <v>15</v>
      </c>
      <c r="B55" s="64">
        <v>55000</v>
      </c>
      <c r="C55" s="60">
        <v>30</v>
      </c>
      <c r="D55" s="60"/>
      <c r="E55" s="60"/>
    </row>
    <row r="56" spans="1:5" ht="15">
      <c r="A56" s="60" t="s">
        <v>16</v>
      </c>
      <c r="B56" s="65">
        <v>52000</v>
      </c>
      <c r="C56" s="60">
        <v>31</v>
      </c>
      <c r="D56" s="60"/>
      <c r="E56" s="60"/>
    </row>
    <row r="57" spans="1:5" ht="15">
      <c r="A57" s="60" t="s">
        <v>4</v>
      </c>
      <c r="B57" s="64">
        <f>SUM(B45:B56)</f>
        <v>339100</v>
      </c>
      <c r="C57" s="60"/>
      <c r="D57" s="60"/>
      <c r="E57" s="60"/>
    </row>
    <row r="58" spans="1:5" ht="15">
      <c r="A58" s="60"/>
      <c r="B58" s="61"/>
      <c r="C58" s="60"/>
      <c r="D58" s="60"/>
      <c r="E58" s="60"/>
    </row>
    <row r="59" spans="1:5" ht="15">
      <c r="A59" s="60"/>
      <c r="B59" s="61"/>
      <c r="C59" s="60"/>
      <c r="D59" s="60"/>
      <c r="E59" s="60"/>
    </row>
    <row r="60" spans="1:5" ht="15.75">
      <c r="A60" s="68" t="s">
        <v>53</v>
      </c>
      <c r="B60" s="64">
        <f>(E31+E50)/2</f>
        <v>343240</v>
      </c>
      <c r="C60" s="60"/>
      <c r="D60" s="68">
        <f>(D50+D31)/2</f>
        <v>209</v>
      </c>
      <c r="E60" s="60"/>
    </row>
    <row r="61" spans="1:5" ht="15.75">
      <c r="A61" s="68" t="s">
        <v>64</v>
      </c>
      <c r="B61" s="64">
        <f>B60/D60</f>
        <v>1642.2966507177034</v>
      </c>
      <c r="C61" s="60"/>
      <c r="D61" s="60"/>
      <c r="E61" s="60"/>
    </row>
    <row r="62" spans="1:5" ht="15">
      <c r="A62" s="60"/>
      <c r="B62" s="61"/>
      <c r="C62" s="60"/>
      <c r="D62" s="60"/>
      <c r="E62" s="60"/>
    </row>
    <row r="63" spans="1:5" ht="15">
      <c r="A63" s="60"/>
      <c r="B63" s="61"/>
      <c r="C63" s="60"/>
      <c r="D63" s="60"/>
      <c r="E63" s="60"/>
    </row>
    <row r="64" spans="1:5" ht="15">
      <c r="A64" s="60"/>
      <c r="B64" s="61"/>
      <c r="C64" s="60"/>
      <c r="D64" s="60"/>
      <c r="E64" s="60"/>
    </row>
    <row r="65" spans="1:5" ht="15">
      <c r="A65" s="60"/>
      <c r="B65" s="61"/>
      <c r="C65" s="60"/>
      <c r="D65" s="60"/>
      <c r="E65" s="60"/>
    </row>
    <row r="66" spans="1:5" ht="15">
      <c r="A66" s="60"/>
      <c r="B66" s="61"/>
      <c r="C66" s="60"/>
      <c r="D66" s="60"/>
      <c r="E66" s="60"/>
    </row>
    <row r="67" spans="1:5" ht="15">
      <c r="A67" s="60"/>
      <c r="B67" s="61"/>
      <c r="C67" s="60"/>
      <c r="D67" s="60"/>
      <c r="E67" s="60"/>
    </row>
    <row r="68" spans="1:5" ht="15">
      <c r="A68" s="60"/>
      <c r="B68" s="61"/>
      <c r="C68" s="60"/>
      <c r="D68" s="60"/>
      <c r="E68" s="60"/>
    </row>
    <row r="69" spans="1:5" ht="15">
      <c r="A69" s="60"/>
      <c r="B69" s="61"/>
      <c r="C69" s="60"/>
      <c r="D69" s="60"/>
      <c r="E69" s="60"/>
    </row>
    <row r="70" spans="1:5" ht="15">
      <c r="A70" s="60"/>
      <c r="B70" s="61"/>
      <c r="C70" s="60"/>
      <c r="D70" s="60"/>
      <c r="E70" s="60"/>
    </row>
    <row r="71" spans="1:5" ht="15">
      <c r="A71" s="60"/>
      <c r="B71" s="61"/>
      <c r="C71" s="60"/>
      <c r="D71" s="60"/>
      <c r="E71" s="60"/>
    </row>
    <row r="72" spans="1:5" ht="15">
      <c r="A72" s="60"/>
      <c r="B72" s="61"/>
      <c r="C72" s="60"/>
      <c r="D72" s="60"/>
      <c r="E72" s="60"/>
    </row>
    <row r="73" spans="1:5" ht="15">
      <c r="A73" s="60"/>
      <c r="B73" s="61"/>
      <c r="C73" s="60"/>
      <c r="D73" s="60"/>
      <c r="E73" s="60"/>
    </row>
    <row r="74" spans="1:5" ht="15">
      <c r="A74" s="60"/>
      <c r="B74" s="61"/>
      <c r="C74" s="60"/>
      <c r="D74" s="60"/>
      <c r="E74" s="60"/>
    </row>
    <row r="75" spans="1:5" ht="15">
      <c r="A75" s="60"/>
      <c r="B75" s="61"/>
      <c r="C75" s="60"/>
      <c r="D75" s="60"/>
      <c r="E75" s="60"/>
    </row>
    <row r="76" spans="1:5" ht="15">
      <c r="A76" s="60"/>
      <c r="B76" s="61"/>
      <c r="C76" s="60"/>
      <c r="D76" s="60"/>
      <c r="E76" s="60"/>
    </row>
    <row r="77" spans="1:5" ht="15">
      <c r="A77" s="60"/>
      <c r="B77" s="61"/>
      <c r="C77" s="60"/>
      <c r="D77" s="60"/>
      <c r="E77" s="60"/>
    </row>
    <row r="78" spans="1:5" ht="15">
      <c r="A78" s="60"/>
      <c r="B78" s="61"/>
      <c r="C78" s="60"/>
      <c r="D78" s="60"/>
      <c r="E78" s="60"/>
    </row>
    <row r="79" spans="1:5" ht="15">
      <c r="A79" s="60"/>
      <c r="B79" s="61"/>
      <c r="C79" s="60"/>
      <c r="D79" s="60"/>
      <c r="E79" s="60"/>
    </row>
    <row r="80" spans="1:5" ht="15">
      <c r="A80" s="60"/>
      <c r="B80" s="61"/>
      <c r="C80" s="60"/>
      <c r="D80" s="60"/>
      <c r="E80" s="60"/>
    </row>
    <row r="81" spans="1:5" ht="15">
      <c r="A81" s="60"/>
      <c r="B81" s="61"/>
      <c r="C81" s="60"/>
      <c r="D81" s="60"/>
      <c r="E81" s="60"/>
    </row>
    <row r="82" spans="1:5" ht="15">
      <c r="A82" s="60"/>
      <c r="B82" s="61"/>
      <c r="C82" s="60"/>
      <c r="D82" s="60"/>
      <c r="E82" s="60"/>
    </row>
    <row r="83" spans="1:5" ht="15">
      <c r="A83" s="60"/>
      <c r="B83" s="61"/>
      <c r="C83" s="60"/>
      <c r="D83" s="60"/>
      <c r="E83" s="60"/>
    </row>
    <row r="84" spans="1:5" ht="15">
      <c r="A84" s="60"/>
      <c r="B84" s="61"/>
      <c r="C84" s="60"/>
      <c r="D84" s="60"/>
      <c r="E84" s="60"/>
    </row>
    <row r="85" spans="1:5" ht="15">
      <c r="A85" s="60"/>
      <c r="B85" s="61"/>
      <c r="C85" s="60"/>
      <c r="D85" s="60"/>
      <c r="E85" s="60"/>
    </row>
    <row r="86" spans="1:5" ht="15">
      <c r="A86" s="60"/>
      <c r="B86" s="61"/>
      <c r="C86" s="60"/>
      <c r="D86" s="60"/>
      <c r="E86" s="60"/>
    </row>
    <row r="87" spans="1:5" ht="15">
      <c r="A87" s="60"/>
      <c r="B87" s="61"/>
      <c r="C87" s="60"/>
      <c r="D87" s="60"/>
      <c r="E87" s="60"/>
    </row>
    <row r="88" spans="1:5" ht="15">
      <c r="A88" s="60"/>
      <c r="B88" s="61"/>
      <c r="C88" s="60"/>
      <c r="D88" s="60"/>
      <c r="E88" s="60"/>
    </row>
    <row r="89" spans="1:5" ht="15">
      <c r="A89" s="60"/>
      <c r="B89" s="61"/>
      <c r="C89" s="60"/>
      <c r="D89" s="60"/>
      <c r="E89" s="60"/>
    </row>
    <row r="90" spans="1:5" ht="15">
      <c r="A90" s="60"/>
      <c r="B90" s="61"/>
      <c r="C90" s="60"/>
      <c r="D90" s="60"/>
      <c r="E90" s="60"/>
    </row>
    <row r="91" spans="1:5" ht="15">
      <c r="A91" s="60"/>
      <c r="B91" s="61"/>
      <c r="C91" s="60"/>
      <c r="D91" s="60"/>
      <c r="E91" s="60"/>
    </row>
    <row r="92" spans="1:5" ht="15">
      <c r="A92" s="60"/>
      <c r="B92" s="61"/>
      <c r="C92" s="60"/>
      <c r="D92" s="60"/>
      <c r="E92" s="60"/>
    </row>
    <row r="93" spans="1:5" ht="15">
      <c r="A93" s="60"/>
      <c r="B93" s="61"/>
      <c r="C93" s="60"/>
      <c r="D93" s="60"/>
      <c r="E93" s="60"/>
    </row>
    <row r="94" spans="1:5" ht="15">
      <c r="A94" s="60"/>
      <c r="B94" s="61"/>
      <c r="C94" s="60"/>
      <c r="D94" s="60"/>
      <c r="E94" s="60"/>
    </row>
    <row r="95" spans="1:5" ht="15">
      <c r="A95" s="60"/>
      <c r="B95" s="61"/>
      <c r="C95" s="60"/>
      <c r="D95" s="60"/>
      <c r="E95" s="60"/>
    </row>
    <row r="96" spans="1:5" ht="15">
      <c r="A96" s="60"/>
      <c r="B96" s="61"/>
      <c r="C96" s="60"/>
      <c r="D96" s="60"/>
      <c r="E96" s="60"/>
    </row>
    <row r="97" spans="1:5" ht="15">
      <c r="A97" s="60"/>
      <c r="B97" s="61"/>
      <c r="C97" s="60"/>
      <c r="D97" s="60"/>
      <c r="E97" s="60"/>
    </row>
    <row r="98" spans="1:5" ht="15">
      <c r="A98" s="60"/>
      <c r="B98" s="61"/>
      <c r="C98" s="60"/>
      <c r="D98" s="60"/>
      <c r="E98" s="60"/>
    </row>
    <row r="99" spans="1:5" ht="15">
      <c r="A99" s="60"/>
      <c r="B99" s="61"/>
      <c r="C99" s="60"/>
      <c r="D99" s="60"/>
      <c r="E99" s="60"/>
    </row>
    <row r="100" spans="1:5" ht="15">
      <c r="A100" s="60"/>
      <c r="B100" s="61"/>
      <c r="C100" s="60"/>
      <c r="D100" s="60"/>
      <c r="E100" s="60"/>
    </row>
    <row r="101" spans="1:5" ht="15">
      <c r="A101" s="60"/>
      <c r="B101" s="61"/>
      <c r="C101" s="60"/>
      <c r="D101" s="60"/>
      <c r="E101" s="60"/>
    </row>
    <row r="102" spans="1:5" ht="15">
      <c r="A102" s="60"/>
      <c r="B102" s="61"/>
      <c r="C102" s="60"/>
      <c r="D102" s="60"/>
      <c r="E102" s="60"/>
    </row>
    <row r="103" spans="1:5" ht="15">
      <c r="A103" s="60"/>
      <c r="B103" s="61"/>
      <c r="C103" s="60"/>
      <c r="D103" s="60"/>
      <c r="E103" s="60"/>
    </row>
    <row r="104" spans="1:5" ht="15">
      <c r="A104" s="60"/>
      <c r="B104" s="61"/>
      <c r="C104" s="60"/>
      <c r="D104" s="60"/>
      <c r="E104" s="60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57421875" style="3" bestFit="1" customWidth="1"/>
    <col min="2" max="2" width="21.00390625" style="3" customWidth="1"/>
    <col min="3" max="3" width="10.57421875" style="3" customWidth="1"/>
    <col min="4" max="4" width="27.57421875" style="3" bestFit="1" customWidth="1"/>
    <col min="5" max="5" width="17.8515625" style="3" bestFit="1" customWidth="1"/>
    <col min="6" max="6" width="17.8515625" style="3" customWidth="1"/>
    <col min="7" max="7" width="30.28125" style="3" bestFit="1" customWidth="1"/>
    <col min="8" max="8" width="9.140625" style="3" customWidth="1"/>
    <col min="9" max="9" width="14.421875" style="3" bestFit="1" customWidth="1"/>
    <col min="10" max="10" width="9.140625" style="3" customWidth="1"/>
    <col min="11" max="14" width="10.7109375" style="3" customWidth="1"/>
    <col min="15" max="15" width="24.57421875" style="3" bestFit="1" customWidth="1"/>
    <col min="16" max="17" width="10.421875" style="3" bestFit="1" customWidth="1"/>
    <col min="18" max="18" width="9.140625" style="3" customWidth="1"/>
    <col min="19" max="19" width="25.28125" style="3" bestFit="1" customWidth="1"/>
    <col min="20" max="16384" width="9.140625" style="3" customWidth="1"/>
  </cols>
  <sheetData>
    <row r="1" ht="33" customHeight="1">
      <c r="A1" s="59" t="s">
        <v>61</v>
      </c>
    </row>
    <row r="2" spans="1:4" ht="15">
      <c r="A2" s="6" t="s">
        <v>19</v>
      </c>
      <c r="B2" s="43" t="s">
        <v>85</v>
      </c>
      <c r="D2" s="27" t="s">
        <v>52</v>
      </c>
    </row>
    <row r="3" spans="1:2" ht="15">
      <c r="A3" s="6" t="s">
        <v>20</v>
      </c>
      <c r="B3" s="32" t="s">
        <v>48</v>
      </c>
    </row>
    <row r="4" spans="1:2" ht="15">
      <c r="A4" s="6" t="s">
        <v>57</v>
      </c>
      <c r="B4" s="32" t="s">
        <v>58</v>
      </c>
    </row>
    <row r="5" spans="1:6" ht="15">
      <c r="A5" s="6" t="s">
        <v>1</v>
      </c>
      <c r="B5" s="32" t="s">
        <v>59</v>
      </c>
      <c r="E5" s="4"/>
      <c r="F5" s="4"/>
    </row>
    <row r="6" spans="1:6" ht="15">
      <c r="A6" s="6" t="s">
        <v>49</v>
      </c>
      <c r="B6" s="32" t="s">
        <v>65</v>
      </c>
      <c r="D6" s="6" t="s">
        <v>89</v>
      </c>
      <c r="E6" s="37" t="s">
        <v>50</v>
      </c>
      <c r="F6" s="37"/>
    </row>
    <row r="7" spans="1:6" ht="15">
      <c r="A7" s="6" t="s">
        <v>21</v>
      </c>
      <c r="B7" s="35">
        <v>4000</v>
      </c>
      <c r="D7" s="6" t="s">
        <v>90</v>
      </c>
      <c r="E7" s="37" t="s">
        <v>72</v>
      </c>
      <c r="F7" s="37"/>
    </row>
    <row r="8" spans="1:6" ht="15">
      <c r="A8" s="6" t="s">
        <v>23</v>
      </c>
      <c r="B8" s="36">
        <f>B7*20</f>
        <v>80000</v>
      </c>
      <c r="D8" s="6" t="s">
        <v>22</v>
      </c>
      <c r="E8" s="40">
        <v>0.05</v>
      </c>
      <c r="F8" s="40"/>
    </row>
    <row r="9" spans="1:6" ht="15">
      <c r="A9" s="6" t="s">
        <v>24</v>
      </c>
      <c r="B9" s="37">
        <v>20</v>
      </c>
      <c r="D9" s="6" t="s">
        <v>91</v>
      </c>
      <c r="E9" s="46">
        <f>'Meter Data'!B60</f>
        <v>343240</v>
      </c>
      <c r="F9" s="46" t="s">
        <v>93</v>
      </c>
    </row>
    <row r="10" spans="1:5" ht="15">
      <c r="A10" s="6" t="s">
        <v>25</v>
      </c>
      <c r="B10" s="37">
        <v>80</v>
      </c>
      <c r="D10" s="6" t="s">
        <v>70</v>
      </c>
      <c r="E10" s="46">
        <f>F42</f>
        <v>64316.28533505087</v>
      </c>
    </row>
    <row r="11" spans="1:6" ht="15">
      <c r="A11" s="6" t="s">
        <v>66</v>
      </c>
      <c r="B11" s="44">
        <v>0.9</v>
      </c>
      <c r="D11" s="6" t="s">
        <v>79</v>
      </c>
      <c r="E11" s="44">
        <f>E10/E9</f>
        <v>0.18737992464471176</v>
      </c>
      <c r="F11" s="72" t="s">
        <v>80</v>
      </c>
    </row>
    <row r="12" spans="1:6" ht="15">
      <c r="A12" s="6" t="s">
        <v>26</v>
      </c>
      <c r="B12" s="44">
        <v>0.95</v>
      </c>
      <c r="D12" s="6" t="s">
        <v>69</v>
      </c>
      <c r="E12" s="47">
        <f>E10*E8</f>
        <v>3215.8142667525435</v>
      </c>
      <c r="F12" s="41"/>
    </row>
    <row r="13" spans="1:6" ht="15">
      <c r="A13" s="6" t="s">
        <v>63</v>
      </c>
      <c r="B13" s="38">
        <f>B10*B11*0.746/B12</f>
        <v>56.538947368421056</v>
      </c>
      <c r="D13" s="6" t="s">
        <v>71</v>
      </c>
      <c r="E13" s="42">
        <f>B10*200</f>
        <v>16000</v>
      </c>
      <c r="F13" s="42" t="s">
        <v>81</v>
      </c>
    </row>
    <row r="14" spans="1:6" ht="15">
      <c r="A14" s="6" t="s">
        <v>27</v>
      </c>
      <c r="B14" s="39">
        <v>0.95</v>
      </c>
      <c r="D14" s="6" t="s">
        <v>55</v>
      </c>
      <c r="E14" s="41">
        <f>IF(E13*0.7&gt;E9*0.12,E9*0.12,E13*0.7)</f>
        <v>11200</v>
      </c>
      <c r="F14" s="57" t="s">
        <v>82</v>
      </c>
    </row>
    <row r="15" spans="1:6" ht="15">
      <c r="A15" s="6" t="s">
        <v>73</v>
      </c>
      <c r="B15" s="48">
        <v>54.7</v>
      </c>
      <c r="D15" s="6" t="s">
        <v>67</v>
      </c>
      <c r="E15" s="38">
        <f>(E13)/E12</f>
        <v>4.975411722442986</v>
      </c>
      <c r="F15" s="38"/>
    </row>
    <row r="16" spans="1:6" ht="15">
      <c r="A16" s="6" t="s">
        <v>83</v>
      </c>
      <c r="B16" s="58" t="s">
        <v>84</v>
      </c>
      <c r="D16" s="6" t="s">
        <v>68</v>
      </c>
      <c r="E16" s="45">
        <f>(E13-E14)/E12</f>
        <v>1.4926235167328958</v>
      </c>
      <c r="F16" s="45"/>
    </row>
    <row r="17" ht="15" thickBot="1"/>
    <row r="18" spans="1:7" ht="15">
      <c r="A18" s="73" t="s">
        <v>60</v>
      </c>
      <c r="B18" s="74"/>
      <c r="C18" s="74"/>
      <c r="D18" s="74"/>
      <c r="E18" s="74"/>
      <c r="F18" s="74"/>
      <c r="G18" s="75"/>
    </row>
    <row r="19" spans="1:7" ht="15">
      <c r="A19" s="77" t="s">
        <v>28</v>
      </c>
      <c r="B19" s="79" t="s">
        <v>56</v>
      </c>
      <c r="C19" s="83" t="s">
        <v>29</v>
      </c>
      <c r="D19" s="5" t="s">
        <v>30</v>
      </c>
      <c r="E19" s="5" t="s">
        <v>31</v>
      </c>
      <c r="F19" s="49" t="s">
        <v>75</v>
      </c>
      <c r="G19" s="84" t="s">
        <v>32</v>
      </c>
    </row>
    <row r="20" spans="1:9" ht="15">
      <c r="A20" s="77"/>
      <c r="B20" s="79"/>
      <c r="C20" s="78"/>
      <c r="D20" s="5" t="s">
        <v>33</v>
      </c>
      <c r="E20" s="5" t="s">
        <v>34</v>
      </c>
      <c r="F20" s="49" t="s">
        <v>76</v>
      </c>
      <c r="G20" s="84"/>
      <c r="I20" s="6"/>
    </row>
    <row r="21" spans="1:9" ht="14.25">
      <c r="A21" s="8" t="s">
        <v>35</v>
      </c>
      <c r="B21" s="28">
        <v>38975</v>
      </c>
      <c r="C21" s="30">
        <v>5</v>
      </c>
      <c r="D21" s="29">
        <v>1</v>
      </c>
      <c r="E21" s="30">
        <v>10</v>
      </c>
      <c r="F21" s="50">
        <f>$B$15*C21*D21*E21</f>
        <v>2735</v>
      </c>
      <c r="G21" s="31" t="s">
        <v>36</v>
      </c>
      <c r="I21" s="9"/>
    </row>
    <row r="22" spans="1:9" ht="14.25">
      <c r="A22" s="8" t="s">
        <v>37</v>
      </c>
      <c r="B22" s="10">
        <f aca="true" t="shared" si="0" ref="B22:B27">B21+C21</f>
        <v>38980</v>
      </c>
      <c r="C22" s="30">
        <v>5</v>
      </c>
      <c r="D22" s="29">
        <v>1</v>
      </c>
      <c r="E22" s="30">
        <v>24</v>
      </c>
      <c r="F22" s="50">
        <f aca="true" t="shared" si="1" ref="F22:F27">$B$15*C22*D22*E22</f>
        <v>6564</v>
      </c>
      <c r="G22" s="31" t="s">
        <v>38</v>
      </c>
      <c r="I22" s="9"/>
    </row>
    <row r="23" spans="1:9" ht="14.25">
      <c r="A23" s="8" t="s">
        <v>77</v>
      </c>
      <c r="B23" s="10">
        <f t="shared" si="0"/>
        <v>38985</v>
      </c>
      <c r="C23" s="30">
        <v>40</v>
      </c>
      <c r="D23" s="29">
        <v>1</v>
      </c>
      <c r="E23" s="30">
        <v>24</v>
      </c>
      <c r="F23" s="50">
        <f t="shared" si="1"/>
        <v>52512</v>
      </c>
      <c r="G23" s="31" t="s">
        <v>40</v>
      </c>
      <c r="I23" s="9"/>
    </row>
    <row r="24" spans="1:9" ht="14.25">
      <c r="A24" s="8" t="s">
        <v>41</v>
      </c>
      <c r="B24" s="10">
        <f t="shared" si="0"/>
        <v>39025</v>
      </c>
      <c r="C24" s="30">
        <v>45</v>
      </c>
      <c r="D24" s="29">
        <v>1</v>
      </c>
      <c r="E24" s="30">
        <v>24</v>
      </c>
      <c r="F24" s="50">
        <f t="shared" si="1"/>
        <v>59076</v>
      </c>
      <c r="G24" s="31" t="s">
        <v>40</v>
      </c>
      <c r="I24" s="9"/>
    </row>
    <row r="25" spans="1:9" ht="14.25">
      <c r="A25" s="8" t="s">
        <v>42</v>
      </c>
      <c r="B25" s="10">
        <f t="shared" si="0"/>
        <v>39070</v>
      </c>
      <c r="C25" s="30">
        <v>99</v>
      </c>
      <c r="D25" s="29">
        <v>1</v>
      </c>
      <c r="E25" s="30">
        <v>16</v>
      </c>
      <c r="F25" s="50">
        <f t="shared" si="1"/>
        <v>86644.8</v>
      </c>
      <c r="G25" s="31" t="s">
        <v>40</v>
      </c>
      <c r="I25" s="9"/>
    </row>
    <row r="26" spans="1:9" ht="14.25">
      <c r="A26" s="8" t="s">
        <v>44</v>
      </c>
      <c r="B26" s="10">
        <f t="shared" si="0"/>
        <v>39169</v>
      </c>
      <c r="C26" s="30">
        <v>15</v>
      </c>
      <c r="D26" s="29">
        <v>1</v>
      </c>
      <c r="E26" s="30">
        <v>12</v>
      </c>
      <c r="F26" s="50">
        <f t="shared" si="1"/>
        <v>9846</v>
      </c>
      <c r="G26" s="31" t="s">
        <v>43</v>
      </c>
      <c r="I26" s="9"/>
    </row>
    <row r="27" spans="1:9" ht="14.25">
      <c r="A27" s="8" t="s">
        <v>47</v>
      </c>
      <c r="B27" s="10">
        <f t="shared" si="0"/>
        <v>39184</v>
      </c>
      <c r="C27" s="53">
        <v>0</v>
      </c>
      <c r="D27" s="29">
        <v>1</v>
      </c>
      <c r="E27" s="30">
        <v>0</v>
      </c>
      <c r="F27" s="52">
        <f t="shared" si="1"/>
        <v>0</v>
      </c>
      <c r="G27" s="31" t="s">
        <v>40</v>
      </c>
      <c r="I27" s="11"/>
    </row>
    <row r="28" spans="1:9" ht="15.75" thickBot="1">
      <c r="A28" s="12" t="s">
        <v>45</v>
      </c>
      <c r="B28" s="13"/>
      <c r="C28" s="13">
        <f>SUM(C21:C27)</f>
        <v>209</v>
      </c>
      <c r="D28" s="13"/>
      <c r="E28" s="7" t="s">
        <v>74</v>
      </c>
      <c r="F28" s="51">
        <f>SUM(F21:F27)</f>
        <v>217377.8</v>
      </c>
      <c r="G28" s="14"/>
      <c r="I28" s="9"/>
    </row>
    <row r="29" ht="15" thickBot="1"/>
    <row r="30" spans="1:7" ht="15">
      <c r="A30" s="73" t="s">
        <v>62</v>
      </c>
      <c r="B30" s="74"/>
      <c r="C30" s="74"/>
      <c r="D30" s="74"/>
      <c r="E30" s="74"/>
      <c r="F30" s="74"/>
      <c r="G30" s="75"/>
    </row>
    <row r="31" spans="1:7" ht="15">
      <c r="A31" s="76" t="s">
        <v>28</v>
      </c>
      <c r="B31" s="78" t="s">
        <v>56</v>
      </c>
      <c r="C31" s="80" t="s">
        <v>29</v>
      </c>
      <c r="D31" s="15" t="s">
        <v>46</v>
      </c>
      <c r="E31" s="15" t="s">
        <v>31</v>
      </c>
      <c r="F31" s="49" t="s">
        <v>75</v>
      </c>
      <c r="G31" s="81" t="s">
        <v>32</v>
      </c>
    </row>
    <row r="32" spans="1:9" ht="15">
      <c r="A32" s="77"/>
      <c r="B32" s="79"/>
      <c r="C32" s="78"/>
      <c r="D32" s="16" t="s">
        <v>33</v>
      </c>
      <c r="E32" s="16" t="s">
        <v>34</v>
      </c>
      <c r="F32" s="49" t="s">
        <v>76</v>
      </c>
      <c r="G32" s="82"/>
      <c r="I32" s="6"/>
    </row>
    <row r="33" spans="1:9" ht="14.25">
      <c r="A33" s="8" t="s">
        <v>35</v>
      </c>
      <c r="B33" s="28">
        <v>38975</v>
      </c>
      <c r="C33" s="19">
        <f>C21</f>
        <v>5</v>
      </c>
      <c r="D33" s="29">
        <v>0.7</v>
      </c>
      <c r="E33" s="30">
        <v>10</v>
      </c>
      <c r="F33" s="50">
        <f aca="true" t="shared" si="2" ref="F33:F38">$B$15*D33^2.6*C33*E33/$B$14</f>
        <v>1138.907962900732</v>
      </c>
      <c r="G33" s="33" t="str">
        <f>G21</f>
        <v>Start fans when loading</v>
      </c>
      <c r="I33" s="9"/>
    </row>
    <row r="34" spans="1:9" ht="14.25">
      <c r="A34" s="8" t="s">
        <v>37</v>
      </c>
      <c r="B34" s="10">
        <f aca="true" t="shared" si="3" ref="B34:B39">B33+C33</f>
        <v>38980</v>
      </c>
      <c r="C34" s="19">
        <f aca="true" t="shared" si="4" ref="C34:C39">C22</f>
        <v>5</v>
      </c>
      <c r="D34" s="29">
        <v>1</v>
      </c>
      <c r="E34" s="30">
        <v>24</v>
      </c>
      <c r="F34" s="50">
        <f t="shared" si="2"/>
        <v>6909.473684210527</v>
      </c>
      <c r="G34" s="33" t="str">
        <f aca="true" t="shared" si="5" ref="G34:G39">G22</f>
        <v>Continuous/Recirc if no OSA</v>
      </c>
      <c r="I34" s="9"/>
    </row>
    <row r="35" spans="1:9" ht="14.25">
      <c r="A35" s="8" t="s">
        <v>39</v>
      </c>
      <c r="B35" s="10">
        <f t="shared" si="3"/>
        <v>38985</v>
      </c>
      <c r="C35" s="19">
        <f t="shared" si="4"/>
        <v>40</v>
      </c>
      <c r="D35" s="29">
        <v>0.9</v>
      </c>
      <c r="E35" s="30">
        <v>24</v>
      </c>
      <c r="F35" s="50">
        <f t="shared" si="2"/>
        <v>42030.58924656752</v>
      </c>
      <c r="G35" s="33" t="str">
        <f t="shared" si="5"/>
        <v>Run Anytime OSA Avail</v>
      </c>
      <c r="I35" s="9"/>
    </row>
    <row r="36" spans="1:9" ht="14.25">
      <c r="A36" s="8" t="s">
        <v>41</v>
      </c>
      <c r="B36" s="10">
        <f t="shared" si="3"/>
        <v>39025</v>
      </c>
      <c r="C36" s="19">
        <f t="shared" si="4"/>
        <v>45</v>
      </c>
      <c r="D36" s="29">
        <v>0.8</v>
      </c>
      <c r="E36" s="30">
        <v>24</v>
      </c>
      <c r="F36" s="50">
        <f t="shared" si="2"/>
        <v>34811.39624705246</v>
      </c>
      <c r="G36" s="33" t="str">
        <f t="shared" si="5"/>
        <v>Run Anytime OSA Avail</v>
      </c>
      <c r="I36" s="9"/>
    </row>
    <row r="37" spans="1:9" ht="14.25">
      <c r="A37" s="8" t="s">
        <v>42</v>
      </c>
      <c r="B37" s="10">
        <f t="shared" si="3"/>
        <v>39070</v>
      </c>
      <c r="C37" s="19">
        <f t="shared" si="4"/>
        <v>99</v>
      </c>
      <c r="D37" s="29">
        <v>0.75</v>
      </c>
      <c r="E37" s="30">
        <v>24</v>
      </c>
      <c r="F37" s="50">
        <f t="shared" si="2"/>
        <v>64754.42363551568</v>
      </c>
      <c r="G37" s="33" t="str">
        <f t="shared" si="5"/>
        <v>Run Anytime OSA Avail</v>
      </c>
      <c r="I37" s="9"/>
    </row>
    <row r="38" spans="1:9" ht="14.25">
      <c r="A38" s="8" t="s">
        <v>44</v>
      </c>
      <c r="B38" s="10">
        <f t="shared" si="3"/>
        <v>39169</v>
      </c>
      <c r="C38" s="19">
        <f t="shared" si="4"/>
        <v>15</v>
      </c>
      <c r="D38" s="29">
        <v>0.7</v>
      </c>
      <c r="E38" s="30">
        <v>10</v>
      </c>
      <c r="F38" s="50">
        <f t="shared" si="2"/>
        <v>3416.7238887021954</v>
      </c>
      <c r="G38" s="33" t="str">
        <f t="shared" si="5"/>
        <v>Continuous w/ OSA or Refrig</v>
      </c>
      <c r="I38" s="9"/>
    </row>
    <row r="39" spans="1:9" ht="16.5">
      <c r="A39" s="8" t="s">
        <v>47</v>
      </c>
      <c r="B39" s="10">
        <f t="shared" si="3"/>
        <v>39184</v>
      </c>
      <c r="C39" s="19">
        <f t="shared" si="4"/>
        <v>0</v>
      </c>
      <c r="D39" s="29">
        <v>0</v>
      </c>
      <c r="E39" s="30">
        <v>0</v>
      </c>
      <c r="F39" s="52">
        <f>$B$15*D39^2.6*C39*E39/$B$14</f>
        <v>0</v>
      </c>
      <c r="G39" s="33" t="str">
        <f t="shared" si="5"/>
        <v>Run Anytime OSA Avail</v>
      </c>
      <c r="I39" s="17"/>
    </row>
    <row r="40" spans="1:9" ht="15.75" thickBot="1">
      <c r="A40" s="12" t="s">
        <v>45</v>
      </c>
      <c r="B40" s="13"/>
      <c r="C40" s="13">
        <f>SUM(C33:C39)</f>
        <v>209</v>
      </c>
      <c r="D40" s="18"/>
      <c r="E40" s="7" t="s">
        <v>74</v>
      </c>
      <c r="F40" s="51">
        <f>SUM(F33:F39)</f>
        <v>153061.51466494912</v>
      </c>
      <c r="G40" s="14"/>
      <c r="I40" s="9"/>
    </row>
    <row r="41" ht="14.25">
      <c r="F41" s="54"/>
    </row>
    <row r="42" spans="5:6" ht="15">
      <c r="E42" s="55" t="s">
        <v>78</v>
      </c>
      <c r="F42" s="56">
        <f>F28-F40</f>
        <v>64316.28533505087</v>
      </c>
    </row>
    <row r="44" ht="15">
      <c r="A44" s="6" t="s">
        <v>88</v>
      </c>
    </row>
    <row r="45" ht="14.25">
      <c r="A45" s="3" t="s">
        <v>96</v>
      </c>
    </row>
    <row r="46" ht="14.25">
      <c r="A46" s="3" t="s">
        <v>95</v>
      </c>
    </row>
    <row r="47" ht="14.25">
      <c r="A47" s="3" t="s">
        <v>99</v>
      </c>
    </row>
    <row r="48" ht="14.25">
      <c r="A48" s="70" t="s">
        <v>97</v>
      </c>
    </row>
    <row r="49" ht="14.25">
      <c r="A49" s="3" t="s">
        <v>87</v>
      </c>
    </row>
    <row r="50" ht="14.25">
      <c r="A50" s="3" t="s">
        <v>94</v>
      </c>
    </row>
    <row r="51" ht="14.25">
      <c r="A51" s="3" t="s">
        <v>98</v>
      </c>
    </row>
  </sheetData>
  <mergeCells count="10">
    <mergeCell ref="A18:G18"/>
    <mergeCell ref="A19:A20"/>
    <mergeCell ref="B19:B20"/>
    <mergeCell ref="C19:C20"/>
    <mergeCell ref="G19:G20"/>
    <mergeCell ref="A30:G30"/>
    <mergeCell ref="A31:A32"/>
    <mergeCell ref="B31:B32"/>
    <mergeCell ref="C31:C32"/>
    <mergeCell ref="G31:G32"/>
  </mergeCells>
  <printOptions/>
  <pageMargins left="0.75" right="0.75" top="1" bottom="1" header="0.5" footer="0.5"/>
  <pageSetup fitToHeight="1" fitToWidth="1"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7"/>
  <sheetViews>
    <sheetView workbookViewId="0" topLeftCell="G13">
      <selection activeCell="I27" sqref="I27"/>
    </sheetView>
  </sheetViews>
  <sheetFormatPr defaultColWidth="9.140625" defaultRowHeight="12.75"/>
  <cols>
    <col min="1" max="1" width="20.57421875" style="21" customWidth="1"/>
    <col min="2" max="2" width="12.57421875" style="21" customWidth="1"/>
    <col min="3" max="4" width="19.28125" style="21" customWidth="1"/>
    <col min="5" max="6" width="14.7109375" style="21" customWidth="1"/>
    <col min="7" max="8" width="14.57421875" style="21" customWidth="1"/>
    <col min="9" max="9" width="12.7109375" style="21" customWidth="1"/>
    <col min="10" max="11" width="14.00390625" style="21" customWidth="1"/>
    <col min="12" max="12" width="9.140625" style="21" customWidth="1"/>
    <col min="13" max="13" width="12.8515625" style="21" bestFit="1" customWidth="1"/>
    <col min="14" max="16384" width="9.140625" style="21" customWidth="1"/>
  </cols>
  <sheetData>
    <row r="3" s="20" customFormat="1" ht="12.75">
      <c r="A3" s="22"/>
    </row>
    <row r="4" spans="1:3" ht="12.75">
      <c r="A4" s="23"/>
      <c r="C4" s="26"/>
    </row>
    <row r="5" spans="1:3" ht="12.75">
      <c r="A5" s="23"/>
      <c r="C5" s="26"/>
    </row>
    <row r="6" spans="1:3" ht="15">
      <c r="A6" s="24"/>
      <c r="C6" s="26"/>
    </row>
    <row r="7" spans="1:3" ht="12.75">
      <c r="A7" s="25"/>
      <c r="C7" s="26"/>
    </row>
  </sheetData>
  <printOptions/>
  <pageMargins left="0.75" right="0.75" top="1" bottom="1" header="0.5" footer="0.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Potato Shed VFD Analysis</dc:title>
  <dc:subject/>
  <dc:creator>TomO</dc:creator>
  <cp:keywords/>
  <dc:description/>
  <cp:lastModifiedBy>tro6171</cp:lastModifiedBy>
  <cp:lastPrinted>2006-03-13T22:22:06Z</cp:lastPrinted>
  <dcterms:created xsi:type="dcterms:W3CDTF">2004-06-22T22:59:13Z</dcterms:created>
  <dcterms:modified xsi:type="dcterms:W3CDTF">2007-07-13T16:15:20Z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