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1428" windowWidth="12120" windowHeight="9120" tabRatio="601" activeTab="0"/>
  </bookViews>
  <sheets>
    <sheet name="2-33" sheetId="1" r:id="rId1"/>
  </sheets>
  <externalReferences>
    <externalReference r:id="rId4"/>
  </externalReferences>
  <definedNames>
    <definedName name="Eno_TM">'[1]1997  Table 1a Modified'!#REF!</definedName>
    <definedName name="Eno_Tons">'[1]1997  Table 1a Modified'!#REF!</definedName>
    <definedName name="HTML_CodePage" hidden="1">1252</definedName>
    <definedName name="HTML_Control" hidden="1">{"'2-33'!$A$1:$T$91"}</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"C:\WINNT\Profiles\dmegret\Desktop\current tasks\nts2000\nts2000\HTML\Ch2_web\2-33.htm"</definedName>
    <definedName name="HTML_Title" hidden="1">"Table 2-33"</definedName>
    <definedName name="_xlnm.Print_Area" localSheetId="0">'2-33'!$A$1:$Y$78</definedName>
    <definedName name="Sum_T2">'[1]1997  Table 1a Modified'!#REF!</definedName>
    <definedName name="Sum_TTM">'[1]1997  Table 1a Modified'!#REF!</definedName>
  </definedNames>
  <calcPr fullCalcOnLoad="1"/>
</workbook>
</file>

<file path=xl/sharedStrings.xml><?xml version="1.0" encoding="utf-8"?>
<sst xmlns="http://schemas.openxmlformats.org/spreadsheetml/2006/main" count="85" uniqueCount="43">
  <si>
    <t>Light rail</t>
  </si>
  <si>
    <t>Heavy rail</t>
  </si>
  <si>
    <t>Commuter rail</t>
  </si>
  <si>
    <t>Van pool</t>
  </si>
  <si>
    <t>Automated guideway</t>
  </si>
  <si>
    <t>Demand responsive</t>
  </si>
  <si>
    <t>Injuries:</t>
  </si>
  <si>
    <t>Fatalities:</t>
  </si>
  <si>
    <t>Incidents:</t>
  </si>
  <si>
    <r>
      <t>c</t>
    </r>
    <r>
      <rPr>
        <sz val="9"/>
        <rFont val="Arial"/>
        <family val="2"/>
      </rPr>
      <t xml:space="preserve"> Motor bus also includes trolley bus.</t>
    </r>
  </si>
  <si>
    <r>
      <t xml:space="preserve">e  </t>
    </r>
    <r>
      <rPr>
        <sz val="9"/>
        <rFont val="Arial"/>
        <family val="2"/>
      </rPr>
      <t>Rates are based on total incidents including accidents and were calculated by dividing the number of fatalities, injuries, and incidents in this table by the number of unlinked passenger trips.</t>
    </r>
  </si>
  <si>
    <r>
      <t>d</t>
    </r>
    <r>
      <rPr>
        <sz val="9"/>
        <rFont val="Arial"/>
        <family val="2"/>
      </rPr>
      <t xml:space="preserve"> The number of unlinked passenger trips is equivalent to the number of passengers who board public transit vehicles.  Passengers are counted each time they board a vehicle regardless of how many vehicles are necessary for a passenger to get to their destination.</t>
    </r>
  </si>
  <si>
    <t xml:space="preserve">1990 </t>
  </si>
  <si>
    <t xml:space="preserve">1991 </t>
  </si>
  <si>
    <t>2000</t>
  </si>
  <si>
    <r>
      <t xml:space="preserve">Prior to the 2000 edition, </t>
    </r>
    <r>
      <rPr>
        <i/>
        <sz val="9"/>
        <rFont val="Arial"/>
        <family val="2"/>
      </rPr>
      <t xml:space="preserve">Transit Safety and Security Statistics and Analysis Report </t>
    </r>
    <r>
      <rPr>
        <sz val="9"/>
        <rFont val="Arial"/>
        <family val="2"/>
      </rPr>
      <t xml:space="preserve">was entitled </t>
    </r>
    <r>
      <rPr>
        <i/>
        <sz val="9"/>
        <rFont val="Arial"/>
        <family val="2"/>
      </rPr>
      <t>Safety Management Information Statistics</t>
    </r>
    <r>
      <rPr>
        <sz val="9"/>
        <rFont val="Arial"/>
        <family val="2"/>
      </rPr>
      <t xml:space="preserve"> (SAMIS) annual report.</t>
    </r>
  </si>
  <si>
    <t>SOURCE</t>
  </si>
  <si>
    <t>NOTES</t>
  </si>
  <si>
    <r>
      <t xml:space="preserve">Data are provided only for transit systems that furnished safety data for inclusion in the U.S. Department of Transportation, Federal Transit Administration </t>
    </r>
    <r>
      <rPr>
        <i/>
        <sz val="9"/>
        <rFont val="Arial"/>
        <family val="2"/>
      </rPr>
      <t>Transit Safety and Security Statistics and Analysis</t>
    </r>
    <r>
      <rPr>
        <sz val="9"/>
        <rFont val="Arial"/>
        <family val="2"/>
      </rPr>
      <t xml:space="preserve"> annual reports.  Data covers only direct-operated urban transit systems. Vehicle-miles for all transit systems including nonurban and purchased can be found in the vehicle-miles table in chapter 1.</t>
    </r>
  </si>
  <si>
    <t>Fatalities, total</t>
  </si>
  <si>
    <t>Injured persons, total</t>
  </si>
  <si>
    <t>All incidents, total</t>
  </si>
  <si>
    <t>All incidents, all modes</t>
  </si>
  <si>
    <t>Fatalities, all modes</t>
  </si>
  <si>
    <t>Injured persons, all modes</t>
  </si>
  <si>
    <r>
      <t>Table 2-33:  Transit Safety Data by Mode</t>
    </r>
    <r>
      <rPr>
        <b/>
        <vertAlign val="superscript"/>
        <sz val="12"/>
        <rFont val="Arial"/>
        <family val="2"/>
      </rPr>
      <t>a</t>
    </r>
    <r>
      <rPr>
        <b/>
        <sz val="12"/>
        <rFont val="Arial"/>
        <family val="2"/>
      </rPr>
      <t xml:space="preserve"> for All Reported Incidents</t>
    </r>
    <r>
      <rPr>
        <b/>
        <vertAlign val="superscript"/>
        <sz val="12"/>
        <rFont val="Arial"/>
        <family val="2"/>
      </rPr>
      <t>b</t>
    </r>
  </si>
  <si>
    <t>1992</t>
  </si>
  <si>
    <t>1993</t>
  </si>
  <si>
    <t>1994</t>
  </si>
  <si>
    <t>1995</t>
  </si>
  <si>
    <t>1996</t>
  </si>
  <si>
    <t>1997</t>
  </si>
  <si>
    <t>1998</t>
  </si>
  <si>
    <t>1999</t>
  </si>
  <si>
    <r>
      <t>Motor bus</t>
    </r>
    <r>
      <rPr>
        <vertAlign val="superscript"/>
        <sz val="11"/>
        <rFont val="Arial Narrow"/>
        <family val="2"/>
      </rPr>
      <t>c</t>
    </r>
  </si>
  <si>
    <r>
      <t>Unlinked passenger trips (millions)</t>
    </r>
    <r>
      <rPr>
        <b/>
        <vertAlign val="superscript"/>
        <sz val="11"/>
        <rFont val="Arial Narrow"/>
        <family val="2"/>
      </rPr>
      <t>d</t>
    </r>
    <r>
      <rPr>
        <b/>
        <sz val="11"/>
        <rFont val="Arial Narrow"/>
        <family val="2"/>
      </rPr>
      <t>, total</t>
    </r>
  </si>
  <si>
    <r>
      <t>Rates per 100 million unlinked passenger trips (millions)</t>
    </r>
    <r>
      <rPr>
        <b/>
        <vertAlign val="superscript"/>
        <sz val="11"/>
        <rFont val="Arial Narrow"/>
        <family val="2"/>
      </rPr>
      <t>e</t>
    </r>
  </si>
  <si>
    <r>
      <t xml:space="preserve">b </t>
    </r>
    <r>
      <rPr>
        <sz val="9"/>
        <rFont val="Arial"/>
        <family val="2"/>
      </rPr>
      <t>Incidents include accidents (collisions with vehicles, objects, people (except suicides), derailments/vehicles going off road), plus personal casualties, fires, and property damage associated with transit agency revenue vehicles and all transit facilities.</t>
    </r>
  </si>
  <si>
    <r>
      <t>2002</t>
    </r>
    <r>
      <rPr>
        <b/>
        <vertAlign val="superscript"/>
        <sz val="11"/>
        <rFont val="Arial Narrow"/>
        <family val="2"/>
      </rPr>
      <t>f</t>
    </r>
  </si>
  <si>
    <r>
      <t xml:space="preserve">U.S. Department of Transportation, Federal Transit Administration, </t>
    </r>
    <r>
      <rPr>
        <i/>
        <sz val="9"/>
        <rFont val="Arial"/>
        <family val="2"/>
      </rPr>
      <t>2002 Transit Safety and Security Statistics and Analysis Report</t>
    </r>
    <r>
      <rPr>
        <sz val="9"/>
        <rFont val="Arial"/>
        <family val="2"/>
      </rPr>
      <t xml:space="preserve"> (Cambridge, MA: 2004) and personal communications, Oct. 13, 2004 and Apr. 22, 2005. </t>
    </r>
  </si>
  <si>
    <r>
      <t>a</t>
    </r>
    <r>
      <rPr>
        <sz val="9"/>
        <rFont val="Arial"/>
        <family val="2"/>
      </rPr>
      <t xml:space="preserve"> The figures for cable car, inclined plane, jitney, and ferry boat are lumped together and appear in this footnote. Note that the 2003 data include 11 fatalities and 70 injuries that resulted from the Oct. 16, 2003 Staten Island Ferry incident. </t>
    </r>
  </si>
  <si>
    <r>
      <t xml:space="preserve">f </t>
    </r>
    <r>
      <rPr>
        <sz val="9"/>
        <rFont val="Arial"/>
        <family val="2"/>
      </rPr>
      <t xml:space="preserve"> The drop in the number of incidents and injuries is due largely to a change in definitions by the Federal Transit Administration, particularly the definition of injuries.  Only injuries requiring immediate medical treatment away from the scene now qualify as reportable.  Previously, any injury was reportable.  Commuter rail data are now derived from the Federal Railroad Administration's Rail Accident Incident Reporting System (RAIRS).
</t>
    </r>
  </si>
  <si>
    <t>Analysts for the FTA believe the change in reporting requirements in 2002 may have resulted in unreliable data in that year, particularly for injuries and incidents. The reliability of reporting is believed to be much better in 2003 and is expected to improve in the future.</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</si>
</sst>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_)"/>
    <numFmt numFmtId="166" formatCode="#,##0.0"/>
    <numFmt numFmtId="167" formatCode="###0.00_)"/>
    <numFmt numFmtId="168" formatCode="0.0_W"/>
    <numFmt numFmtId="169" formatCode="#,##0.0_);\(#,##0.0\)"/>
    <numFmt numFmtId="170" formatCode="&quot;$&quot;#,##0\ ;\(&quot;$&quot;#,##0\)"/>
    <numFmt numFmtId="171" formatCode="#,##0.000000"/>
    <numFmt numFmtId="172" formatCode="0;[Red]0"/>
    <numFmt numFmtId="173" formatCode="&quot;(R)&quot;\ #,##0;&quot;(R) -&quot;#,##0;&quot;(R) &quot;\ 0"/>
    <numFmt numFmtId="174" formatCode="0.0000"/>
    <numFmt numFmtId="175" formatCode="0.000"/>
    <numFmt numFmtId="176" formatCode="0.00000"/>
  </numFmts>
  <fonts count="28">
    <font>
      <sz val="10"/>
      <name val="Arial"/>
      <family val="0"/>
    </font>
    <font>
      <b/>
      <sz val="10"/>
      <name val="Arial"/>
      <family val="0"/>
    </font>
    <font>
      <i/>
      <sz val="10"/>
      <name val="Arial"/>
      <family val="0"/>
    </font>
    <font>
      <b/>
      <i/>
      <sz val="10"/>
      <name val="Arial"/>
      <family val="0"/>
    </font>
    <font>
      <sz val="12"/>
      <name val="Helv"/>
      <family val="0"/>
    </font>
    <font>
      <b/>
      <sz val="12"/>
      <name val="Helv"/>
      <family val="0"/>
    </font>
    <font>
      <sz val="9"/>
      <name val="Helv"/>
      <family val="0"/>
    </font>
    <font>
      <vertAlign val="superscript"/>
      <sz val="12"/>
      <name val="Helv"/>
      <family val="0"/>
    </font>
    <font>
      <sz val="10"/>
      <name val="Helv"/>
      <family val="0"/>
    </font>
    <font>
      <sz val="8"/>
      <name val="Helv"/>
      <family val="0"/>
    </font>
    <font>
      <b/>
      <sz val="18"/>
      <name val="Arial"/>
      <family val="0"/>
    </font>
    <font>
      <b/>
      <sz val="12"/>
      <name val="Arial"/>
      <family val="0"/>
    </font>
    <font>
      <b/>
      <sz val="9"/>
      <name val="Helv"/>
      <family val="0"/>
    </font>
    <font>
      <sz val="8.5"/>
      <name val="Helv"/>
      <family val="0"/>
    </font>
    <font>
      <b/>
      <sz val="10"/>
      <name val="Helv"/>
      <family val="0"/>
    </font>
    <font>
      <b/>
      <sz val="14"/>
      <name val="Helv"/>
      <family val="0"/>
    </font>
    <font>
      <b/>
      <vertAlign val="superscript"/>
      <sz val="12"/>
      <name val="Arial"/>
      <family val="2"/>
    </font>
    <font>
      <vertAlign val="superscript"/>
      <sz val="10"/>
      <name val="Arial"/>
      <family val="2"/>
    </font>
    <font>
      <sz val="8"/>
      <name val="Arial"/>
      <family val="2"/>
    </font>
    <font>
      <b/>
      <sz val="8"/>
      <name val="Arial"/>
      <family val="2"/>
    </font>
    <font>
      <b/>
      <sz val="11"/>
      <name val="Arial Narrow"/>
      <family val="2"/>
    </font>
    <font>
      <b/>
      <vertAlign val="superscript"/>
      <sz val="11"/>
      <name val="Arial Narrow"/>
      <family val="2"/>
    </font>
    <font>
      <sz val="11"/>
      <name val="Arial Narrow"/>
      <family val="2"/>
    </font>
    <font>
      <vertAlign val="superscript"/>
      <sz val="11"/>
      <name val="Arial Narrow"/>
      <family val="2"/>
    </font>
    <font>
      <vertAlign val="superscript"/>
      <sz val="9"/>
      <name val="Arial"/>
      <family val="2"/>
    </font>
    <font>
      <sz val="9"/>
      <name val="Arial"/>
      <family val="2"/>
    </font>
    <font>
      <b/>
      <sz val="9"/>
      <name val="Arial"/>
      <family val="2"/>
    </font>
    <font>
      <i/>
      <sz val="9"/>
      <name val="Arial"/>
      <family val="2"/>
    </font>
  </fonts>
  <fills count="4">
    <fill>
      <patternFill/>
    </fill>
    <fill>
      <patternFill patternType="gray125"/>
    </fill>
    <fill>
      <patternFill patternType="solid">
        <fgColor indexed="22"/>
        <bgColor indexed="64"/>
      </patternFill>
    </fill>
    <fill>
      <patternFill patternType="solid">
        <fgColor indexed="22"/>
        <bgColor indexed="64"/>
      </patternFill>
    </fill>
  </fills>
  <borders count="9">
    <border>
      <left/>
      <right/>
      <top/>
      <bottom/>
      <diagonal/>
    </border>
    <border>
      <left>
        <color indexed="63"/>
      </left>
      <right>
        <color indexed="63"/>
      </right>
      <top>
        <color indexed="63"/>
      </top>
      <bottom style="thin">
        <color indexed="22"/>
      </bottom>
    </border>
    <border>
      <left>
        <color indexed="63"/>
      </left>
      <right>
        <color indexed="63"/>
      </right>
      <top>
        <color indexed="63"/>
      </top>
      <bottom style="hair"/>
    </border>
    <border>
      <left>
        <color indexed="63"/>
      </left>
      <right>
        <color indexed="63"/>
      </right>
      <top>
        <color indexed="63"/>
      </top>
      <bottom style="thin"/>
    </border>
    <border>
      <left>
        <color indexed="63"/>
      </left>
      <right>
        <color indexed="63"/>
      </right>
      <top>
        <color indexed="63"/>
      </top>
      <bottom style="hair">
        <color indexed="8"/>
      </bottom>
    </border>
    <border>
      <left>
        <color indexed="63"/>
      </left>
      <right>
        <color indexed="63"/>
      </right>
      <top style="double"/>
      <bottom>
        <color indexed="63"/>
      </bottom>
    </border>
    <border>
      <left>
        <color indexed="63"/>
      </left>
      <right>
        <color indexed="63"/>
      </right>
      <top>
        <color indexed="63"/>
      </top>
      <bottom style="medium"/>
    </border>
    <border>
      <left>
        <color indexed="63"/>
      </left>
      <right>
        <color indexed="63"/>
      </right>
      <top style="medium"/>
      <bottom style="thin"/>
    </border>
    <border>
      <left>
        <color indexed="63"/>
      </left>
      <right>
        <color indexed="63"/>
      </right>
      <top style="thin"/>
      <bottom>
        <color indexed="63"/>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lignment horizontal="center" vertical="center" wrapText="1"/>
      <protection/>
    </xf>
    <xf numFmtId="43" fontId="0" fillId="0" borderId="0" applyFont="0" applyFill="0" applyBorder="0" applyAlignment="0" applyProtection="0"/>
    <xf numFmtId="41" fontId="0" fillId="0" borderId="0" applyFont="0" applyFill="0" applyBorder="0" applyAlignment="0" applyProtection="0"/>
    <xf numFmtId="3" fontId="0" fillId="0" borderId="0" applyFont="0" applyFill="0" applyBorder="0" applyAlignment="0" applyProtection="0"/>
    <xf numFmtId="0" fontId="5" fillId="0" borderId="0">
      <alignment horizontal="left" vertical="center" wrapText="1"/>
      <protection/>
    </xf>
    <xf numFmtId="44" fontId="0" fillId="0" borderId="0" applyFont="0" applyFill="0" applyBorder="0" applyAlignment="0" applyProtection="0"/>
    <xf numFmtId="42" fontId="0" fillId="0" borderId="0" applyFont="0" applyFill="0" applyBorder="0" applyAlignment="0" applyProtection="0"/>
    <xf numFmtId="170" fontId="0" fillId="0" borderId="0" applyFont="0" applyFill="0" applyBorder="0" applyAlignment="0" applyProtection="0"/>
    <xf numFmtId="3" fontId="6" fillId="0" borderId="1" applyAlignment="0">
      <protection/>
    </xf>
    <xf numFmtId="165" fontId="6" fillId="0" borderId="1">
      <alignment horizontal="right" vertical="center"/>
      <protection/>
    </xf>
    <xf numFmtId="49" fontId="7" fillId="0" borderId="1">
      <alignment horizontal="left" vertical="center"/>
      <protection/>
    </xf>
    <xf numFmtId="167" fontId="8" fillId="0" borderId="1" applyNumberFormat="0" applyFill="0">
      <alignment horizontal="right"/>
      <protection/>
    </xf>
    <xf numFmtId="168" fontId="8" fillId="0" borderId="1">
      <alignment horizontal="right"/>
      <protection/>
    </xf>
    <xf numFmtId="0" fontId="0" fillId="0" borderId="0" applyFont="0" applyFill="0" applyBorder="0" applyAlignment="0" applyProtection="0"/>
    <xf numFmtId="2" fontId="0" fillId="0" borderId="0" applyFon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1">
      <alignment horizontal="left"/>
      <protection/>
    </xf>
    <xf numFmtId="0" fontId="12" fillId="0" borderId="2">
      <alignment horizontal="right" vertical="center"/>
      <protection/>
    </xf>
    <xf numFmtId="0" fontId="13" fillId="0" borderId="1">
      <alignment horizontal="left" vertical="center"/>
      <protection/>
    </xf>
    <xf numFmtId="0" fontId="8" fillId="0" borderId="1">
      <alignment horizontal="left" vertical="center"/>
      <protection/>
    </xf>
    <xf numFmtId="0" fontId="14" fillId="0" borderId="1">
      <alignment horizontal="left"/>
      <protection/>
    </xf>
    <xf numFmtId="0" fontId="14" fillId="2" borderId="0">
      <alignment horizontal="centerContinuous" wrapText="1"/>
      <protection/>
    </xf>
    <xf numFmtId="49" fontId="14" fillId="2" borderId="3">
      <alignment horizontal="left" vertical="center"/>
      <protection/>
    </xf>
    <xf numFmtId="0" fontId="14" fillId="2" borderId="0">
      <alignment horizontal="centerContinuous" vertical="center" wrapText="1"/>
      <protection/>
    </xf>
    <xf numFmtId="9" fontId="0" fillId="0" borderId="0" applyFont="0" applyFill="0" applyBorder="0" applyAlignment="0" applyProtection="0"/>
    <xf numFmtId="3" fontId="6" fillId="0" borderId="0">
      <alignment horizontal="left" vertical="center"/>
      <protection/>
    </xf>
    <xf numFmtId="0" fontId="4" fillId="0" borderId="0">
      <alignment horizontal="left" vertical="center"/>
      <protection/>
    </xf>
    <xf numFmtId="0" fontId="9" fillId="0" borderId="0">
      <alignment horizontal="right"/>
      <protection/>
    </xf>
    <xf numFmtId="49" fontId="9" fillId="0" borderId="0">
      <alignment horizontal="center"/>
      <protection/>
    </xf>
    <xf numFmtId="0" fontId="7" fillId="0" borderId="0">
      <alignment horizontal="right"/>
      <protection/>
    </xf>
    <xf numFmtId="0" fontId="9" fillId="0" borderId="0">
      <alignment horizontal="left"/>
      <protection/>
    </xf>
    <xf numFmtId="49" fontId="6" fillId="0" borderId="0">
      <alignment horizontal="left" vertical="center"/>
      <protection/>
    </xf>
    <xf numFmtId="49" fontId="7" fillId="0" borderId="1">
      <alignment horizontal="left" vertical="center"/>
      <protection/>
    </xf>
    <xf numFmtId="49" fontId="4" fillId="0" borderId="1" applyFill="0">
      <alignment horizontal="left" vertical="center"/>
      <protection/>
    </xf>
    <xf numFmtId="49" fontId="7" fillId="0" borderId="1">
      <alignment horizontal="left"/>
      <protection/>
    </xf>
    <xf numFmtId="167" fontId="6" fillId="0" borderId="0" applyNumberFormat="0">
      <alignment horizontal="right"/>
      <protection/>
    </xf>
    <xf numFmtId="0" fontId="12" fillId="3" borderId="0">
      <alignment horizontal="centerContinuous" vertical="center" wrapText="1"/>
      <protection/>
    </xf>
    <xf numFmtId="0" fontId="12" fillId="0" borderId="4">
      <alignment horizontal="left" vertical="center"/>
      <protection/>
    </xf>
    <xf numFmtId="0" fontId="15" fillId="0" borderId="0">
      <alignment horizontal="left" vertical="top"/>
      <protection/>
    </xf>
    <xf numFmtId="0" fontId="14" fillId="0" borderId="0">
      <alignment horizontal="left"/>
      <protection/>
    </xf>
    <xf numFmtId="0" fontId="5" fillId="0" borderId="0">
      <alignment horizontal="left"/>
      <protection/>
    </xf>
    <xf numFmtId="0" fontId="8" fillId="0" borderId="0">
      <alignment horizontal="left"/>
      <protection/>
    </xf>
    <xf numFmtId="0" fontId="15" fillId="0" borderId="0">
      <alignment horizontal="left" vertical="top"/>
      <protection/>
    </xf>
    <xf numFmtId="0" fontId="5" fillId="0" borderId="0">
      <alignment horizontal="left"/>
      <protection/>
    </xf>
    <xf numFmtId="0" fontId="8" fillId="0" borderId="0">
      <alignment horizontal="left"/>
      <protection/>
    </xf>
    <xf numFmtId="0" fontId="0" fillId="0" borderId="5" applyNumberFormat="0" applyFont="0" applyFill="0" applyAlignment="0" applyProtection="0"/>
    <xf numFmtId="49" fontId="6" fillId="0" borderId="1">
      <alignment horizontal="left"/>
      <protection/>
    </xf>
    <xf numFmtId="0" fontId="12" fillId="0" borderId="2">
      <alignment horizontal="left"/>
      <protection/>
    </xf>
    <xf numFmtId="0" fontId="14" fillId="0" borderId="0">
      <alignment horizontal="left" vertical="center"/>
      <protection/>
    </xf>
    <xf numFmtId="49" fontId="9" fillId="0" borderId="1">
      <alignment horizontal="left"/>
      <protection/>
    </xf>
  </cellStyleXfs>
  <cellXfs count="83">
    <xf numFmtId="0" fontId="0" fillId="0" borderId="0" xfId="0" applyAlignment="1">
      <alignment/>
    </xf>
    <xf numFmtId="0" fontId="17" fillId="0" borderId="0" xfId="0" applyFont="1" applyFill="1" applyBorder="1" applyAlignment="1">
      <alignment horizontal="left"/>
    </xf>
    <xf numFmtId="0" fontId="0" fillId="0" borderId="0" xfId="0" applyFont="1" applyFill="1" applyAlignment="1">
      <alignment/>
    </xf>
    <xf numFmtId="0" fontId="1" fillId="0" borderId="0" xfId="0" applyFont="1" applyFill="1" applyAlignment="1">
      <alignment/>
    </xf>
    <xf numFmtId="0" fontId="0" fillId="0" borderId="0" xfId="0" applyFont="1" applyFill="1" applyAlignment="1">
      <alignment/>
    </xf>
    <xf numFmtId="0" fontId="18" fillId="0" borderId="0" xfId="0" applyFont="1" applyFill="1" applyAlignment="1">
      <alignment horizontal="left"/>
    </xf>
    <xf numFmtId="0" fontId="17" fillId="0" borderId="0" xfId="0" applyFont="1" applyFill="1" applyAlignment="1">
      <alignment horizontal="left"/>
    </xf>
    <xf numFmtId="0" fontId="0" fillId="0" borderId="0" xfId="0" applyFont="1" applyFill="1" applyAlignment="1">
      <alignment horizontal="left"/>
    </xf>
    <xf numFmtId="169" fontId="0" fillId="0" borderId="0" xfId="0" applyNumberFormat="1" applyFont="1" applyFill="1" applyAlignment="1" applyProtection="1">
      <alignment/>
      <protection/>
    </xf>
    <xf numFmtId="3" fontId="22" fillId="0" borderId="0" xfId="0" applyNumberFormat="1" applyFont="1" applyFill="1" applyBorder="1" applyAlignment="1">
      <alignment horizontal="right"/>
    </xf>
    <xf numFmtId="0" fontId="20" fillId="0" borderId="0" xfId="0" applyFont="1" applyFill="1" applyBorder="1" applyAlignment="1">
      <alignment horizontal="left"/>
    </xf>
    <xf numFmtId="3" fontId="20" fillId="0" borderId="0" xfId="0" applyNumberFormat="1" applyFont="1" applyFill="1" applyBorder="1" applyAlignment="1">
      <alignment horizontal="right"/>
    </xf>
    <xf numFmtId="166" fontId="22" fillId="0" borderId="0" xfId="0" applyNumberFormat="1" applyFont="1" applyFill="1" applyBorder="1" applyAlignment="1">
      <alignment horizontal="right"/>
    </xf>
    <xf numFmtId="166" fontId="20" fillId="0" borderId="0" xfId="0" applyNumberFormat="1" applyFont="1" applyFill="1" applyBorder="1" applyAlignment="1">
      <alignment horizontal="right"/>
    </xf>
    <xf numFmtId="49" fontId="19" fillId="0" borderId="0" xfId="0" applyNumberFormat="1" applyFont="1" applyFill="1" applyAlignment="1">
      <alignment horizontal="left" vertical="center"/>
    </xf>
    <xf numFmtId="0" fontId="25" fillId="0" borderId="0" xfId="0" applyFont="1" applyFill="1" applyAlignment="1">
      <alignment horizontal="left"/>
    </xf>
    <xf numFmtId="1" fontId="26" fillId="0" borderId="0" xfId="0" applyNumberFormat="1" applyFont="1" applyFill="1" applyAlignment="1">
      <alignment horizontal="right"/>
    </xf>
    <xf numFmtId="0" fontId="26" fillId="0" borderId="0" xfId="0" applyFont="1" applyFill="1" applyAlignment="1">
      <alignment horizontal="right"/>
    </xf>
    <xf numFmtId="0" fontId="26" fillId="0" borderId="0" xfId="0" applyNumberFormat="1" applyFont="1" applyFill="1" applyAlignment="1">
      <alignment horizontal="left" vertical="center" wrapText="1"/>
    </xf>
    <xf numFmtId="3" fontId="26" fillId="0" borderId="0" xfId="0" applyNumberFormat="1" applyFont="1" applyFill="1" applyAlignment="1">
      <alignment horizontal="right"/>
    </xf>
    <xf numFmtId="3" fontId="20" fillId="0" borderId="0" xfId="0" applyNumberFormat="1" applyFont="1" applyFill="1" applyBorder="1" applyAlignment="1">
      <alignment/>
    </xf>
    <xf numFmtId="0" fontId="25" fillId="0" borderId="0" xfId="0" applyFont="1" applyFill="1" applyAlignment="1">
      <alignment/>
    </xf>
    <xf numFmtId="0" fontId="26" fillId="0" borderId="0" xfId="0" applyNumberFormat="1" applyFont="1" applyFill="1" applyAlignment="1">
      <alignment vertical="center" wrapText="1"/>
    </xf>
    <xf numFmtId="0" fontId="18" fillId="0" borderId="0" xfId="0" applyFont="1" applyFill="1" applyAlignment="1">
      <alignment/>
    </xf>
    <xf numFmtId="169" fontId="0" fillId="0" borderId="0" xfId="0" applyNumberFormat="1" applyFont="1" applyFill="1" applyAlignment="1" applyProtection="1">
      <alignment/>
      <protection/>
    </xf>
    <xf numFmtId="0" fontId="25" fillId="0" borderId="0" xfId="0" applyFont="1" applyFill="1" applyAlignment="1">
      <alignment/>
    </xf>
    <xf numFmtId="3" fontId="22" fillId="0" borderId="0" xfId="0" applyNumberFormat="1" applyFont="1" applyFill="1" applyBorder="1" applyAlignment="1">
      <alignment horizontal="right" vertical="top"/>
    </xf>
    <xf numFmtId="1" fontId="26" fillId="0" borderId="0" xfId="0" applyNumberFormat="1" applyFont="1" applyFill="1" applyAlignment="1">
      <alignment/>
    </xf>
    <xf numFmtId="0" fontId="26" fillId="0" borderId="0" xfId="0" applyFont="1" applyFill="1" applyAlignment="1">
      <alignment/>
    </xf>
    <xf numFmtId="3" fontId="26" fillId="0" borderId="0" xfId="0" applyNumberFormat="1" applyFont="1" applyFill="1" applyAlignment="1">
      <alignment/>
    </xf>
    <xf numFmtId="0" fontId="1" fillId="0" borderId="0" xfId="0" applyFont="1" applyFill="1" applyBorder="1" applyAlignment="1">
      <alignment/>
    </xf>
    <xf numFmtId="0" fontId="0" fillId="0" borderId="0" xfId="0" applyFont="1" applyFill="1" applyBorder="1" applyAlignment="1">
      <alignment/>
    </xf>
    <xf numFmtId="3" fontId="22" fillId="0" borderId="6" xfId="0" applyNumberFormat="1" applyFont="1" applyFill="1" applyBorder="1" applyAlignment="1">
      <alignment horizontal="right"/>
    </xf>
    <xf numFmtId="49" fontId="20" fillId="0" borderId="7" xfId="0" applyNumberFormat="1" applyFont="1" applyFill="1" applyBorder="1" applyAlignment="1">
      <alignment horizontal="center"/>
    </xf>
    <xf numFmtId="0" fontId="0" fillId="0" borderId="0" xfId="0" applyFont="1" applyFill="1" applyAlignment="1">
      <alignment horizontal="center"/>
    </xf>
    <xf numFmtId="0" fontId="22" fillId="0" borderId="0" xfId="0" applyFont="1" applyFill="1" applyAlignment="1">
      <alignment/>
    </xf>
    <xf numFmtId="0" fontId="20" fillId="0" borderId="0" xfId="0" applyFont="1" applyFill="1" applyAlignment="1">
      <alignment/>
    </xf>
    <xf numFmtId="0" fontId="22" fillId="0" borderId="0" xfId="0" applyFont="1" applyFill="1" applyAlignment="1">
      <alignment/>
    </xf>
    <xf numFmtId="0" fontId="20" fillId="0" borderId="3" xfId="0" applyFont="1" applyFill="1" applyBorder="1" applyAlignment="1">
      <alignment horizontal="center"/>
    </xf>
    <xf numFmtId="3" fontId="20" fillId="0" borderId="0" xfId="0" applyNumberFormat="1" applyFont="1" applyFill="1" applyAlignment="1">
      <alignment/>
    </xf>
    <xf numFmtId="3" fontId="22" fillId="0" borderId="0" xfId="0" applyNumberFormat="1" applyFont="1" applyFill="1" applyAlignment="1">
      <alignment/>
    </xf>
    <xf numFmtId="3" fontId="22" fillId="0" borderId="0" xfId="0" applyNumberFormat="1" applyFont="1" applyFill="1" applyBorder="1" applyAlignment="1">
      <alignment/>
    </xf>
    <xf numFmtId="1" fontId="22" fillId="0" borderId="0" xfId="0" applyNumberFormat="1" applyFont="1" applyFill="1" applyAlignment="1">
      <alignment/>
    </xf>
    <xf numFmtId="1" fontId="22" fillId="0" borderId="0" xfId="0" applyNumberFormat="1" applyFont="1" applyFill="1" applyBorder="1" applyAlignment="1">
      <alignment/>
    </xf>
    <xf numFmtId="0" fontId="0" fillId="0" borderId="0" xfId="0" applyFill="1" applyAlignment="1">
      <alignment horizontal="left" vertical="top" wrapText="1"/>
    </xf>
    <xf numFmtId="0" fontId="25" fillId="0" borderId="0" xfId="0" applyFont="1" applyFill="1" applyAlignment="1">
      <alignment horizontal="left" vertical="center" wrapText="1"/>
    </xf>
    <xf numFmtId="0" fontId="25" fillId="0" borderId="0" xfId="0" applyFont="1" applyFill="1" applyAlignment="1">
      <alignment horizontal="left" vertical="top"/>
    </xf>
    <xf numFmtId="0" fontId="24" fillId="0" borderId="0" xfId="0" applyFont="1" applyFill="1" applyAlignment="1">
      <alignment horizontal="left" vertical="top"/>
    </xf>
    <xf numFmtId="0" fontId="24" fillId="0" borderId="0" xfId="0" applyFont="1" applyFill="1" applyAlignment="1">
      <alignment vertical="top"/>
    </xf>
    <xf numFmtId="0" fontId="26" fillId="0" borderId="0" xfId="0" applyFont="1" applyFill="1" applyAlignment="1">
      <alignment horizontal="left" vertical="top"/>
    </xf>
    <xf numFmtId="0" fontId="20" fillId="0" borderId="3" xfId="0" applyFont="1" applyFill="1" applyBorder="1" applyAlignment="1">
      <alignment horizontal="center" vertical="top"/>
    </xf>
    <xf numFmtId="0" fontId="25" fillId="0" borderId="0" xfId="0" applyNumberFormat="1" applyFont="1" applyFill="1" applyAlignment="1">
      <alignment horizontal="left" vertical="top" wrapText="1"/>
    </xf>
    <xf numFmtId="3" fontId="22" fillId="0" borderId="0" xfId="0" applyNumberFormat="1" applyFont="1" applyFill="1" applyBorder="1" applyAlignment="1">
      <alignment horizontal="right"/>
    </xf>
    <xf numFmtId="3" fontId="22" fillId="0" borderId="0" xfId="0" applyNumberFormat="1" applyFont="1" applyFill="1" applyBorder="1" applyAlignment="1">
      <alignment/>
    </xf>
    <xf numFmtId="3" fontId="20" fillId="0" borderId="0" xfId="0" applyNumberFormat="1" applyFont="1" applyFill="1" applyBorder="1" applyAlignment="1">
      <alignment horizontal="right"/>
    </xf>
    <xf numFmtId="166" fontId="20" fillId="0" borderId="0" xfId="0" applyNumberFormat="1" applyFont="1" applyFill="1" applyBorder="1" applyAlignment="1">
      <alignment horizontal="right"/>
    </xf>
    <xf numFmtId="0" fontId="25" fillId="0" borderId="0" xfId="0" applyNumberFormat="1" applyFont="1" applyFill="1" applyAlignment="1">
      <alignment horizontal="left" vertical="top" wrapText="1"/>
    </xf>
    <xf numFmtId="3" fontId="20" fillId="0" borderId="0" xfId="0" applyNumberFormat="1" applyFont="1" applyFill="1" applyBorder="1" applyAlignment="1">
      <alignment/>
    </xf>
    <xf numFmtId="3" fontId="22" fillId="0" borderId="6" xfId="0" applyNumberFormat="1" applyFont="1" applyFill="1" applyBorder="1" applyAlignment="1">
      <alignment/>
    </xf>
    <xf numFmtId="0" fontId="24" fillId="0" borderId="0" xfId="0" applyNumberFormat="1" applyFont="1" applyFill="1" applyAlignment="1">
      <alignment horizontal="left" vertical="top" wrapText="1"/>
    </xf>
    <xf numFmtId="0" fontId="0" fillId="0" borderId="0" xfId="0" applyFill="1" applyAlignment="1">
      <alignment horizontal="left" vertical="top" wrapText="1"/>
    </xf>
    <xf numFmtId="3" fontId="22" fillId="0" borderId="6" xfId="0" applyNumberFormat="1" applyFont="1" applyFill="1" applyBorder="1" applyAlignment="1">
      <alignment horizontal="right"/>
    </xf>
    <xf numFmtId="166" fontId="22" fillId="0" borderId="0" xfId="0" applyNumberFormat="1" applyFont="1" applyFill="1" applyBorder="1" applyAlignment="1">
      <alignment horizontal="right"/>
    </xf>
    <xf numFmtId="0" fontId="20" fillId="0" borderId="0" xfId="0" applyFont="1" applyFill="1" applyBorder="1" applyAlignment="1">
      <alignment horizontal="left"/>
    </xf>
    <xf numFmtId="0" fontId="0" fillId="0" borderId="0" xfId="0" applyFill="1" applyAlignment="1">
      <alignment horizontal="left"/>
    </xf>
    <xf numFmtId="0" fontId="22" fillId="0" borderId="0" xfId="0" applyFont="1" applyFill="1" applyBorder="1" applyAlignment="1">
      <alignment horizontal="left"/>
    </xf>
    <xf numFmtId="49" fontId="20" fillId="0" borderId="7" xfId="0" applyNumberFormat="1" applyFont="1" applyFill="1" applyBorder="1" applyAlignment="1">
      <alignment horizontal="center"/>
    </xf>
    <xf numFmtId="3" fontId="20" fillId="0" borderId="8" xfId="0" applyNumberFormat="1" applyFont="1" applyFill="1" applyBorder="1" applyAlignment="1">
      <alignment horizontal="right"/>
    </xf>
    <xf numFmtId="0" fontId="24" fillId="0" borderId="0" xfId="0" applyFont="1" applyFill="1" applyAlignment="1">
      <alignment horizontal="left" vertical="top"/>
    </xf>
    <xf numFmtId="0" fontId="0" fillId="0" borderId="0" xfId="0" applyFill="1" applyAlignment="1">
      <alignment horizontal="left" vertical="top"/>
    </xf>
    <xf numFmtId="0" fontId="24" fillId="0" borderId="0" xfId="0" applyFont="1" applyFill="1" applyAlignment="1">
      <alignment horizontal="left" vertical="top" wrapText="1"/>
    </xf>
    <xf numFmtId="0" fontId="26" fillId="0" borderId="0" xfId="0" applyNumberFormat="1" applyFont="1" applyFill="1" applyAlignment="1">
      <alignment horizontal="left" vertical="top" wrapText="1"/>
    </xf>
    <xf numFmtId="0" fontId="22" fillId="0" borderId="0" xfId="0" applyFont="1" applyFill="1" applyBorder="1" applyAlignment="1">
      <alignment horizontal="right"/>
    </xf>
    <xf numFmtId="164" fontId="20" fillId="0" borderId="0" xfId="0" applyNumberFormat="1" applyFont="1" applyFill="1" applyBorder="1" applyAlignment="1">
      <alignment horizontal="right"/>
    </xf>
    <xf numFmtId="164" fontId="22" fillId="0" borderId="0" xfId="0" applyNumberFormat="1" applyFont="1" applyFill="1" applyBorder="1" applyAlignment="1">
      <alignment horizontal="right"/>
    </xf>
    <xf numFmtId="0" fontId="22" fillId="0" borderId="6" xfId="0" applyFont="1" applyFill="1" applyBorder="1" applyAlignment="1">
      <alignment horizontal="left"/>
    </xf>
    <xf numFmtId="0" fontId="20" fillId="0" borderId="0" xfId="0" applyFont="1" applyFill="1" applyBorder="1" applyAlignment="1">
      <alignment horizontal="left" wrapText="1"/>
    </xf>
    <xf numFmtId="0" fontId="20" fillId="0" borderId="8" xfId="0" applyFont="1" applyFill="1" applyBorder="1" applyAlignment="1">
      <alignment horizontal="left"/>
    </xf>
    <xf numFmtId="166" fontId="22" fillId="0" borderId="0" xfId="0" applyNumberFormat="1" applyFont="1" applyFill="1" applyBorder="1" applyAlignment="1">
      <alignment/>
    </xf>
    <xf numFmtId="0" fontId="11" fillId="0" borderId="6" xfId="0" applyFont="1" applyFill="1" applyBorder="1" applyAlignment="1">
      <alignment wrapText="1"/>
    </xf>
    <xf numFmtId="0" fontId="0" fillId="0" borderId="6" xfId="0" applyFill="1" applyBorder="1" applyAlignment="1">
      <alignment wrapText="1"/>
    </xf>
    <xf numFmtId="0" fontId="20" fillId="0" borderId="7" xfId="0" applyFont="1" applyFill="1" applyBorder="1" applyAlignment="1">
      <alignment horizontal="center"/>
    </xf>
    <xf numFmtId="0" fontId="24" fillId="0" borderId="0" xfId="0" applyFont="1" applyFill="1" applyBorder="1" applyAlignment="1">
      <alignment horizontal="left" vertical="top" wrapText="1"/>
    </xf>
  </cellXfs>
  <cellStyles count="52">
    <cellStyle name="Normal" xfId="0"/>
    <cellStyle name="Column heading" xfId="15"/>
    <cellStyle name="Comma" xfId="16"/>
    <cellStyle name="Comma [0]" xfId="17"/>
    <cellStyle name="Comma0" xfId="18"/>
    <cellStyle name="Corner heading" xfId="19"/>
    <cellStyle name="Currency" xfId="20"/>
    <cellStyle name="Currency [0]" xfId="21"/>
    <cellStyle name="Currency0" xfId="22"/>
    <cellStyle name="Data" xfId="23"/>
    <cellStyle name="Data no deci" xfId="24"/>
    <cellStyle name="Data Superscript" xfId="25"/>
    <cellStyle name="Data_1-1A-Regular" xfId="26"/>
    <cellStyle name="Data-one deci" xfId="27"/>
    <cellStyle name="Date" xfId="28"/>
    <cellStyle name="Fixed" xfId="29"/>
    <cellStyle name="Heading 1" xfId="30"/>
    <cellStyle name="Heading 2" xfId="31"/>
    <cellStyle name="Hed Side" xfId="32"/>
    <cellStyle name="Hed Side bold" xfId="33"/>
    <cellStyle name="Hed Side Indent" xfId="34"/>
    <cellStyle name="Hed Side Regular" xfId="35"/>
    <cellStyle name="Hed Side_1-1A-Regular" xfId="36"/>
    <cellStyle name="Hed Top" xfId="37"/>
    <cellStyle name="Hed Top - SECTION" xfId="38"/>
    <cellStyle name="Hed Top_3-new4" xfId="39"/>
    <cellStyle name="Percent" xfId="40"/>
    <cellStyle name="Reference" xfId="41"/>
    <cellStyle name="Row heading" xfId="42"/>
    <cellStyle name="Source Hed" xfId="43"/>
    <cellStyle name="Source Letter" xfId="44"/>
    <cellStyle name="Source Superscript" xfId="45"/>
    <cellStyle name="Source Text" xfId="46"/>
    <cellStyle name="State" xfId="47"/>
    <cellStyle name="Superscript" xfId="48"/>
    <cellStyle name="Superscript- regular" xfId="49"/>
    <cellStyle name="Superscript_1-1A-Regular" xfId="50"/>
    <cellStyle name="Table Data" xfId="51"/>
    <cellStyle name="Table Head Top" xfId="52"/>
    <cellStyle name="Table Hed Side" xfId="53"/>
    <cellStyle name="Table Title" xfId="54"/>
    <cellStyle name="Title Text" xfId="55"/>
    <cellStyle name="Title Text 1" xfId="56"/>
    <cellStyle name="Title Text 2" xfId="57"/>
    <cellStyle name="Title-1" xfId="58"/>
    <cellStyle name="Title-2" xfId="59"/>
    <cellStyle name="Title-3" xfId="60"/>
    <cellStyle name="Total" xfId="61"/>
    <cellStyle name="Wrap" xfId="62"/>
    <cellStyle name="Wrap Bold" xfId="63"/>
    <cellStyle name="Wrap Title" xfId="64"/>
    <cellStyle name="Wrap_NTS99-~11" xfId="6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WINDOWS\TEMP\USFreight97-9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il shipments 93-97"/>
      <sheetName val="Waterborne Flows 93-97"/>
      <sheetName val="Air and vessel 93-97"/>
      <sheetName val="Figure 2 compare"/>
      <sheetName val="Factors Comparisons"/>
      <sheetName val="1997  Table 1a Modified"/>
      <sheetName val="Figure 1"/>
      <sheetName val="1993-97 Table 1  US Highlights"/>
      <sheetName val="93-97 US Freight Table 1"/>
      <sheetName val="93-97 US Freight Table 1 (b)"/>
      <sheetName val="93-97 Percents Tab 2&amp;3"/>
      <sheetName val="Integrated View 93-97"/>
      <sheetName val="Figure 3 modal shares"/>
      <sheetName val="1993-97 Percents"/>
      <sheetName val="BTS &amp; ORNL estimates"/>
      <sheetName val="Oil Pipeline (2)"/>
      <sheetName val="1997 Table 2"/>
      <sheetName val="Table 4 Distance"/>
      <sheetName val="Distance percent change"/>
      <sheetName val="Distance 93-97"/>
      <sheetName val="Distance Fig value per ton"/>
      <sheetName val="Distance Bar"/>
      <sheetName val="Table 5 Size 93-97"/>
      <sheetName val="Size percent change"/>
      <sheetName val="Size Fig value per ton"/>
      <sheetName val="Size Bar "/>
      <sheetName val="BTS Mode"/>
      <sheetName val="Ton-miles data"/>
      <sheetName val="Ton-miles figure"/>
      <sheetName val="table 3 commodities"/>
      <sheetName val="Commodities ranked by value"/>
      <sheetName val="Commod ranked by tons"/>
      <sheetName val="Commod ranked by ton-miles"/>
      <sheetName val="Commod ranked by miles per ton "/>
      <sheetName val="Commod ranked by val per to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Y91"/>
  <sheetViews>
    <sheetView tabSelected="1" zoomScaleSheetLayoutView="25" workbookViewId="0" topLeftCell="A1">
      <selection activeCell="A1" sqref="A1:Y1"/>
    </sheetView>
  </sheetViews>
  <sheetFormatPr defaultColWidth="9.140625" defaultRowHeight="12.75"/>
  <cols>
    <col min="1" max="1" width="12.8515625" style="2" customWidth="1"/>
    <col min="2" max="11" width="5.421875" style="2" customWidth="1"/>
    <col min="12" max="14" width="5.421875" style="4" customWidth="1"/>
    <col min="15" max="17" width="5.421875" style="2" customWidth="1"/>
    <col min="18" max="22" width="10.00390625" style="2" customWidth="1"/>
    <col min="23" max="24" width="10.00390625" style="35" customWidth="1"/>
    <col min="25" max="25" width="10.00390625" style="2" customWidth="1"/>
    <col min="26" max="16384" width="9.140625" style="2" customWidth="1"/>
  </cols>
  <sheetData>
    <row r="1" spans="1:25" ht="14.25" thickBot="1">
      <c r="A1" s="79" t="s">
        <v>25</v>
      </c>
      <c r="B1" s="80"/>
      <c r="C1" s="80"/>
      <c r="D1" s="80"/>
      <c r="E1" s="80"/>
      <c r="F1" s="80"/>
      <c r="G1" s="80"/>
      <c r="H1" s="80"/>
      <c r="I1" s="80"/>
      <c r="J1" s="80"/>
      <c r="K1" s="80"/>
      <c r="L1" s="80"/>
      <c r="M1" s="80"/>
      <c r="N1" s="80"/>
      <c r="O1" s="80"/>
      <c r="P1" s="80"/>
      <c r="Q1" s="80"/>
      <c r="R1" s="80"/>
      <c r="S1" s="80"/>
      <c r="T1" s="80"/>
      <c r="U1" s="80"/>
      <c r="V1" s="80"/>
      <c r="W1" s="80"/>
      <c r="X1" s="80"/>
      <c r="Y1" s="80"/>
    </row>
    <row r="2" spans="1:25" s="34" customFormat="1" ht="15.75">
      <c r="A2" s="66"/>
      <c r="B2" s="66"/>
      <c r="C2" s="66"/>
      <c r="D2" s="66"/>
      <c r="E2" s="66"/>
      <c r="F2" s="66" t="s">
        <v>12</v>
      </c>
      <c r="G2" s="66"/>
      <c r="H2" s="66" t="s">
        <v>13</v>
      </c>
      <c r="I2" s="66"/>
      <c r="J2" s="66" t="s">
        <v>26</v>
      </c>
      <c r="K2" s="66"/>
      <c r="L2" s="66" t="s">
        <v>27</v>
      </c>
      <c r="M2" s="66"/>
      <c r="N2" s="66" t="s">
        <v>28</v>
      </c>
      <c r="O2" s="66"/>
      <c r="P2" s="66" t="s">
        <v>29</v>
      </c>
      <c r="Q2" s="66"/>
      <c r="R2" s="33" t="s">
        <v>30</v>
      </c>
      <c r="S2" s="33" t="s">
        <v>31</v>
      </c>
      <c r="T2" s="33" t="s">
        <v>32</v>
      </c>
      <c r="U2" s="33" t="s">
        <v>33</v>
      </c>
      <c r="V2" s="33" t="s">
        <v>14</v>
      </c>
      <c r="W2" s="38">
        <v>2001</v>
      </c>
      <c r="X2" s="50" t="s">
        <v>38</v>
      </c>
      <c r="Y2" s="81">
        <v>2003</v>
      </c>
    </row>
    <row r="3" spans="1:25" ht="13.5">
      <c r="A3" s="77" t="s">
        <v>19</v>
      </c>
      <c r="B3" s="77"/>
      <c r="C3" s="77"/>
      <c r="D3" s="77"/>
      <c r="E3" s="77"/>
      <c r="F3" s="54">
        <f>SUM(F4:G10)</f>
        <v>339</v>
      </c>
      <c r="G3" s="54"/>
      <c r="H3" s="54">
        <f>SUM(H4:I10)</f>
        <v>300</v>
      </c>
      <c r="I3" s="54"/>
      <c r="J3" s="54">
        <f>SUM(J4:K10)</f>
        <v>273</v>
      </c>
      <c r="K3" s="54"/>
      <c r="L3" s="67">
        <f>+SUM(L4:M10)</f>
        <v>281</v>
      </c>
      <c r="M3" s="67"/>
      <c r="N3" s="67">
        <f>+SUM(N4:O10)</f>
        <v>320</v>
      </c>
      <c r="O3" s="67"/>
      <c r="P3" s="67">
        <f>+SUM(P4:Q10)</f>
        <v>274</v>
      </c>
      <c r="Q3" s="67"/>
      <c r="R3" s="11">
        <f aca="true" t="shared" si="0" ref="R3:W3">+SUM(R4:R10)</f>
        <v>264</v>
      </c>
      <c r="S3" s="11">
        <f t="shared" si="0"/>
        <v>275</v>
      </c>
      <c r="T3" s="11">
        <f t="shared" si="0"/>
        <v>286</v>
      </c>
      <c r="U3" s="11">
        <f t="shared" si="0"/>
        <v>299</v>
      </c>
      <c r="V3" s="11">
        <f t="shared" si="0"/>
        <v>295</v>
      </c>
      <c r="W3" s="11">
        <f t="shared" si="0"/>
        <v>267</v>
      </c>
      <c r="X3" s="36">
        <f>SUM(X4:X10)</f>
        <v>280</v>
      </c>
      <c r="Y3" s="36">
        <f>SUM(Y4:Y10)</f>
        <v>234</v>
      </c>
    </row>
    <row r="4" spans="1:25" ht="15.75">
      <c r="A4" s="65" t="s">
        <v>34</v>
      </c>
      <c r="B4" s="65"/>
      <c r="C4" s="65"/>
      <c r="D4" s="65"/>
      <c r="E4" s="65"/>
      <c r="F4" s="52">
        <v>110</v>
      </c>
      <c r="G4" s="52"/>
      <c r="H4" s="52">
        <v>88</v>
      </c>
      <c r="I4" s="52"/>
      <c r="J4" s="52">
        <v>99</v>
      </c>
      <c r="K4" s="52"/>
      <c r="L4" s="53">
        <f>47+30+6</f>
        <v>83</v>
      </c>
      <c r="M4" s="53"/>
      <c r="N4" s="52">
        <f>45+50+13</f>
        <v>108</v>
      </c>
      <c r="O4" s="52"/>
      <c r="P4" s="52">
        <v>82</v>
      </c>
      <c r="Q4" s="52"/>
      <c r="R4" s="9">
        <f>12+5+4+10+30+32+8</f>
        <v>101</v>
      </c>
      <c r="S4" s="9">
        <v>109</v>
      </c>
      <c r="T4" s="9">
        <v>109</v>
      </c>
      <c r="U4" s="9">
        <f>52+26+24</f>
        <v>102</v>
      </c>
      <c r="V4" s="9">
        <f>54+25+11</f>
        <v>90</v>
      </c>
      <c r="W4" s="35">
        <v>95</v>
      </c>
      <c r="X4" s="35">
        <v>78</v>
      </c>
      <c r="Y4" s="9">
        <v>87</v>
      </c>
    </row>
    <row r="5" spans="1:25" ht="13.5">
      <c r="A5" s="65" t="s">
        <v>0</v>
      </c>
      <c r="B5" s="65"/>
      <c r="C5" s="65"/>
      <c r="D5" s="65"/>
      <c r="E5" s="65"/>
      <c r="F5" s="52">
        <v>7</v>
      </c>
      <c r="G5" s="52"/>
      <c r="H5" s="52">
        <v>13</v>
      </c>
      <c r="I5" s="52"/>
      <c r="J5" s="52">
        <v>9</v>
      </c>
      <c r="K5" s="52"/>
      <c r="L5" s="53">
        <v>15</v>
      </c>
      <c r="M5" s="53"/>
      <c r="N5" s="52">
        <v>13</v>
      </c>
      <c r="O5" s="52"/>
      <c r="P5" s="52">
        <v>15</v>
      </c>
      <c r="Q5" s="52"/>
      <c r="R5" s="9">
        <v>6</v>
      </c>
      <c r="S5" s="9">
        <v>3</v>
      </c>
      <c r="T5" s="9">
        <v>23</v>
      </c>
      <c r="U5" s="9">
        <v>17</v>
      </c>
      <c r="V5" s="9">
        <v>30</v>
      </c>
      <c r="W5" s="35">
        <v>21</v>
      </c>
      <c r="X5" s="35">
        <v>13</v>
      </c>
      <c r="Y5" s="9">
        <v>17</v>
      </c>
    </row>
    <row r="6" spans="1:25" ht="13.5">
      <c r="A6" s="65" t="s">
        <v>1</v>
      </c>
      <c r="B6" s="65"/>
      <c r="C6" s="65"/>
      <c r="D6" s="65"/>
      <c r="E6" s="65"/>
      <c r="F6" s="52">
        <v>117</v>
      </c>
      <c r="G6" s="52"/>
      <c r="H6" s="52">
        <v>103</v>
      </c>
      <c r="I6" s="52"/>
      <c r="J6" s="52">
        <v>91</v>
      </c>
      <c r="K6" s="52"/>
      <c r="L6" s="53">
        <v>83</v>
      </c>
      <c r="M6" s="53"/>
      <c r="N6" s="52">
        <v>85</v>
      </c>
      <c r="O6" s="52"/>
      <c r="P6" s="52">
        <v>79</v>
      </c>
      <c r="Q6" s="52"/>
      <c r="R6" s="9">
        <v>74</v>
      </c>
      <c r="S6" s="9">
        <v>77</v>
      </c>
      <c r="T6" s="9">
        <v>54</v>
      </c>
      <c r="U6" s="9">
        <v>84</v>
      </c>
      <c r="V6" s="9">
        <v>80</v>
      </c>
      <c r="W6" s="35">
        <v>59</v>
      </c>
      <c r="X6" s="35">
        <v>73</v>
      </c>
      <c r="Y6" s="9">
        <v>49</v>
      </c>
    </row>
    <row r="7" spans="1:25" ht="13.5">
      <c r="A7" s="65" t="s">
        <v>2</v>
      </c>
      <c r="B7" s="65"/>
      <c r="C7" s="65"/>
      <c r="D7" s="65"/>
      <c r="E7" s="65"/>
      <c r="F7" s="52">
        <v>104</v>
      </c>
      <c r="G7" s="52"/>
      <c r="H7" s="52">
        <v>93</v>
      </c>
      <c r="I7" s="52"/>
      <c r="J7" s="52">
        <v>74</v>
      </c>
      <c r="K7" s="52"/>
      <c r="L7" s="53">
        <v>98</v>
      </c>
      <c r="M7" s="53"/>
      <c r="N7" s="52">
        <v>112</v>
      </c>
      <c r="O7" s="52"/>
      <c r="P7" s="52">
        <v>92</v>
      </c>
      <c r="Q7" s="52"/>
      <c r="R7" s="9">
        <v>72</v>
      </c>
      <c r="S7" s="9">
        <v>79</v>
      </c>
      <c r="T7" s="9">
        <v>94</v>
      </c>
      <c r="U7" s="9">
        <v>95</v>
      </c>
      <c r="V7" s="9">
        <v>87</v>
      </c>
      <c r="W7" s="9">
        <v>87</v>
      </c>
      <c r="X7" s="9">
        <v>116</v>
      </c>
      <c r="Y7" s="9">
        <v>77</v>
      </c>
    </row>
    <row r="8" spans="1:25" ht="13.5">
      <c r="A8" s="65" t="s">
        <v>5</v>
      </c>
      <c r="B8" s="65"/>
      <c r="C8" s="65"/>
      <c r="D8" s="65"/>
      <c r="E8" s="65"/>
      <c r="F8" s="52">
        <v>0</v>
      </c>
      <c r="G8" s="52"/>
      <c r="H8" s="52">
        <v>3</v>
      </c>
      <c r="I8" s="52"/>
      <c r="J8" s="52">
        <v>0</v>
      </c>
      <c r="K8" s="52"/>
      <c r="L8" s="53">
        <v>2</v>
      </c>
      <c r="M8" s="53"/>
      <c r="N8" s="52">
        <v>2</v>
      </c>
      <c r="O8" s="52"/>
      <c r="P8" s="52">
        <v>6</v>
      </c>
      <c r="Q8" s="52"/>
      <c r="R8" s="9">
        <v>11</v>
      </c>
      <c r="S8" s="9">
        <v>7</v>
      </c>
      <c r="T8" s="9">
        <v>4</v>
      </c>
      <c r="U8" s="9">
        <v>1</v>
      </c>
      <c r="V8" s="9">
        <v>8</v>
      </c>
      <c r="W8" s="35">
        <v>5</v>
      </c>
      <c r="X8" s="35">
        <v>0</v>
      </c>
      <c r="Y8" s="9">
        <v>4</v>
      </c>
    </row>
    <row r="9" spans="1:25" ht="13.5">
      <c r="A9" s="65" t="s">
        <v>3</v>
      </c>
      <c r="B9" s="65"/>
      <c r="C9" s="65"/>
      <c r="D9" s="65"/>
      <c r="E9" s="65"/>
      <c r="F9" s="52">
        <v>0</v>
      </c>
      <c r="G9" s="52"/>
      <c r="H9" s="52">
        <v>0</v>
      </c>
      <c r="I9" s="52"/>
      <c r="J9" s="52">
        <v>0</v>
      </c>
      <c r="K9" s="52"/>
      <c r="L9" s="53">
        <v>0</v>
      </c>
      <c r="M9" s="53"/>
      <c r="N9" s="52">
        <v>0</v>
      </c>
      <c r="O9" s="52"/>
      <c r="P9" s="52">
        <v>0</v>
      </c>
      <c r="Q9" s="52"/>
      <c r="R9" s="9">
        <v>0</v>
      </c>
      <c r="S9" s="9">
        <v>0</v>
      </c>
      <c r="T9" s="9">
        <v>0</v>
      </c>
      <c r="U9" s="9">
        <v>0</v>
      </c>
      <c r="V9" s="9">
        <v>0</v>
      </c>
      <c r="W9" s="35">
        <v>0</v>
      </c>
      <c r="X9" s="35">
        <v>0</v>
      </c>
      <c r="Y9" s="9">
        <v>0</v>
      </c>
    </row>
    <row r="10" spans="1:25" ht="13.5">
      <c r="A10" s="65" t="s">
        <v>4</v>
      </c>
      <c r="B10" s="65"/>
      <c r="C10" s="65"/>
      <c r="D10" s="65"/>
      <c r="E10" s="65"/>
      <c r="F10" s="52">
        <v>1</v>
      </c>
      <c r="G10" s="52"/>
      <c r="H10" s="52">
        <v>0</v>
      </c>
      <c r="I10" s="52"/>
      <c r="J10" s="52">
        <v>0</v>
      </c>
      <c r="K10" s="52"/>
      <c r="L10" s="53">
        <v>0</v>
      </c>
      <c r="M10" s="53"/>
      <c r="N10" s="52">
        <v>0</v>
      </c>
      <c r="O10" s="52"/>
      <c r="P10" s="52">
        <v>0</v>
      </c>
      <c r="Q10" s="52"/>
      <c r="R10" s="9">
        <v>0</v>
      </c>
      <c r="S10" s="9">
        <v>0</v>
      </c>
      <c r="T10" s="9">
        <v>2</v>
      </c>
      <c r="U10" s="9">
        <v>0</v>
      </c>
      <c r="V10" s="9">
        <v>0</v>
      </c>
      <c r="W10" s="9">
        <v>0</v>
      </c>
      <c r="X10" s="9">
        <v>0</v>
      </c>
      <c r="Y10" s="9">
        <v>0</v>
      </c>
    </row>
    <row r="11" spans="1:25" s="3" customFormat="1" ht="13.5">
      <c r="A11" s="63" t="s">
        <v>20</v>
      </c>
      <c r="B11" s="63"/>
      <c r="C11" s="63"/>
      <c r="D11" s="63"/>
      <c r="E11" s="63"/>
      <c r="F11" s="54">
        <f>SUM(F12:G18)</f>
        <v>54556</v>
      </c>
      <c r="G11" s="54"/>
      <c r="H11" s="54">
        <f>SUM(H12:I18)</f>
        <v>52125</v>
      </c>
      <c r="I11" s="54"/>
      <c r="J11" s="54">
        <f>SUM(J12:K18)</f>
        <v>55089</v>
      </c>
      <c r="K11" s="54"/>
      <c r="L11" s="54">
        <f>+SUM(L12:M18)</f>
        <v>52668</v>
      </c>
      <c r="M11" s="54"/>
      <c r="N11" s="54">
        <f>+SUM(N12:O18)</f>
        <v>58193</v>
      </c>
      <c r="O11" s="54"/>
      <c r="P11" s="54">
        <f>+SUM(P12:Q18)</f>
        <v>57196</v>
      </c>
      <c r="Q11" s="54"/>
      <c r="R11" s="11">
        <f>+SUM(R12:R18)</f>
        <v>55288</v>
      </c>
      <c r="S11" s="11">
        <f>+SUM(S12:S18)</f>
        <v>56132</v>
      </c>
      <c r="T11" s="11">
        <f>+SUM(T12:T18)</f>
        <v>55990</v>
      </c>
      <c r="U11" s="11">
        <f>SUM(U12:U18)</f>
        <v>55325</v>
      </c>
      <c r="V11" s="11">
        <f>SUM(V12:V18)</f>
        <v>56697</v>
      </c>
      <c r="W11" s="39">
        <f>SUM(W12:W18)</f>
        <v>53945</v>
      </c>
      <c r="X11" s="39">
        <f>SUM(X12:X18)</f>
        <v>19260</v>
      </c>
      <c r="Y11" s="39">
        <f>SUM(Y12:Y18)</f>
        <v>18235</v>
      </c>
    </row>
    <row r="12" spans="1:25" ht="15.75">
      <c r="A12" s="65" t="s">
        <v>34</v>
      </c>
      <c r="B12" s="65"/>
      <c r="C12" s="65"/>
      <c r="D12" s="65"/>
      <c r="E12" s="65"/>
      <c r="F12" s="52">
        <v>40006</v>
      </c>
      <c r="G12" s="52"/>
      <c r="H12" s="52">
        <v>38619</v>
      </c>
      <c r="I12" s="52"/>
      <c r="J12" s="52">
        <v>40090</v>
      </c>
      <c r="K12" s="52"/>
      <c r="L12" s="52">
        <v>38873</v>
      </c>
      <c r="M12" s="52"/>
      <c r="N12" s="52">
        <v>42195</v>
      </c>
      <c r="O12" s="52"/>
      <c r="P12" s="52">
        <f>25284+11756+4257</f>
        <v>41297</v>
      </c>
      <c r="Q12" s="52"/>
      <c r="R12" s="9">
        <f>16364+8896+3018+3670+1882+463+4077+1065+274</f>
        <v>39709</v>
      </c>
      <c r="S12" s="9">
        <f>25058+10882+3241</f>
        <v>39181</v>
      </c>
      <c r="T12" s="9">
        <f>26671+11255+3109</f>
        <v>41035</v>
      </c>
      <c r="U12" s="9">
        <f>26360+11527+3334</f>
        <v>41221</v>
      </c>
      <c r="V12" s="9">
        <f>29116+9004+2805</f>
        <v>40925</v>
      </c>
      <c r="W12" s="40">
        <v>38840</v>
      </c>
      <c r="X12" s="40">
        <v>11995</v>
      </c>
      <c r="Y12" s="9">
        <v>11493</v>
      </c>
    </row>
    <row r="13" spans="1:25" ht="13.5">
      <c r="A13" s="65" t="s">
        <v>0</v>
      </c>
      <c r="B13" s="65"/>
      <c r="C13" s="65"/>
      <c r="D13" s="65"/>
      <c r="E13" s="65"/>
      <c r="F13" s="52">
        <v>1244</v>
      </c>
      <c r="G13" s="52"/>
      <c r="H13" s="52">
        <v>1251</v>
      </c>
      <c r="I13" s="52"/>
      <c r="J13" s="52">
        <v>1268</v>
      </c>
      <c r="K13" s="52"/>
      <c r="L13" s="52">
        <v>982</v>
      </c>
      <c r="M13" s="52"/>
      <c r="N13" s="52">
        <v>1181</v>
      </c>
      <c r="O13" s="52"/>
      <c r="P13" s="52">
        <v>1319</v>
      </c>
      <c r="Q13" s="52"/>
      <c r="R13" s="9">
        <f>1294+197+113</f>
        <v>1604</v>
      </c>
      <c r="S13" s="9">
        <v>1087</v>
      </c>
      <c r="T13" s="9">
        <v>1076</v>
      </c>
      <c r="U13" s="9">
        <v>1271</v>
      </c>
      <c r="V13" s="9">
        <v>1338</v>
      </c>
      <c r="W13" s="40">
        <v>1201</v>
      </c>
      <c r="X13" s="40">
        <v>557</v>
      </c>
      <c r="Y13" s="9">
        <v>539</v>
      </c>
    </row>
    <row r="14" spans="1:25" ht="13.5">
      <c r="A14" s="65" t="s">
        <v>1</v>
      </c>
      <c r="B14" s="65"/>
      <c r="C14" s="65"/>
      <c r="D14" s="65"/>
      <c r="E14" s="65"/>
      <c r="F14" s="52">
        <v>10036</v>
      </c>
      <c r="G14" s="52"/>
      <c r="H14" s="52">
        <v>9285</v>
      </c>
      <c r="I14" s="52"/>
      <c r="J14" s="52">
        <v>10446</v>
      </c>
      <c r="K14" s="52"/>
      <c r="L14" s="52">
        <v>10532</v>
      </c>
      <c r="M14" s="52"/>
      <c r="N14" s="52">
        <v>11673</v>
      </c>
      <c r="O14" s="52"/>
      <c r="P14" s="52">
        <v>11238</v>
      </c>
      <c r="Q14" s="52"/>
      <c r="R14" s="9">
        <f>7566+3500+27</f>
        <v>11093</v>
      </c>
      <c r="S14" s="9">
        <v>12285</v>
      </c>
      <c r="T14" s="9">
        <v>11059</v>
      </c>
      <c r="U14" s="9">
        <v>9665</v>
      </c>
      <c r="V14" s="9">
        <v>10848</v>
      </c>
      <c r="W14" s="40">
        <v>10641</v>
      </c>
      <c r="X14" s="40">
        <v>4806</v>
      </c>
      <c r="Y14" s="9">
        <v>4158</v>
      </c>
    </row>
    <row r="15" spans="1:25" ht="13.5">
      <c r="A15" s="65" t="s">
        <v>2</v>
      </c>
      <c r="B15" s="65"/>
      <c r="C15" s="65"/>
      <c r="D15" s="65"/>
      <c r="E15" s="65"/>
      <c r="F15" s="52">
        <v>2438</v>
      </c>
      <c r="G15" s="52"/>
      <c r="H15" s="52">
        <v>2308</v>
      </c>
      <c r="I15" s="52"/>
      <c r="J15" s="52">
        <v>2546</v>
      </c>
      <c r="K15" s="52"/>
      <c r="L15" s="52">
        <v>1560</v>
      </c>
      <c r="M15" s="52"/>
      <c r="N15" s="52">
        <v>2374</v>
      </c>
      <c r="O15" s="52"/>
      <c r="P15" s="52">
        <v>2374</v>
      </c>
      <c r="Q15" s="52"/>
      <c r="R15" s="9">
        <f>858+969+126</f>
        <v>1953</v>
      </c>
      <c r="S15" s="9">
        <v>2388</v>
      </c>
      <c r="T15" s="9">
        <v>1677</v>
      </c>
      <c r="U15" s="9">
        <v>1761</v>
      </c>
      <c r="V15" s="9">
        <v>1783</v>
      </c>
      <c r="W15" s="40">
        <v>1813</v>
      </c>
      <c r="X15" s="40">
        <v>1483</v>
      </c>
      <c r="Y15" s="9">
        <v>1597</v>
      </c>
    </row>
    <row r="16" spans="1:25" ht="13.5">
      <c r="A16" s="65" t="s">
        <v>5</v>
      </c>
      <c r="B16" s="65"/>
      <c r="C16" s="65"/>
      <c r="D16" s="65"/>
      <c r="E16" s="65"/>
      <c r="F16" s="52">
        <v>807</v>
      </c>
      <c r="G16" s="52"/>
      <c r="H16" s="52">
        <v>622</v>
      </c>
      <c r="I16" s="52"/>
      <c r="J16" s="52">
        <v>713</v>
      </c>
      <c r="K16" s="52"/>
      <c r="L16" s="52">
        <v>652</v>
      </c>
      <c r="M16" s="52"/>
      <c r="N16" s="52">
        <v>731</v>
      </c>
      <c r="O16" s="52"/>
      <c r="P16" s="52">
        <v>935</v>
      </c>
      <c r="Q16" s="52"/>
      <c r="R16" s="9">
        <f>563+231+88</f>
        <v>882</v>
      </c>
      <c r="S16" s="9">
        <v>1121</v>
      </c>
      <c r="T16" s="9">
        <v>1064</v>
      </c>
      <c r="U16" s="9">
        <v>1345</v>
      </c>
      <c r="V16" s="9">
        <v>1736</v>
      </c>
      <c r="W16" s="40">
        <v>1374</v>
      </c>
      <c r="X16" s="40">
        <v>347</v>
      </c>
      <c r="Y16" s="9">
        <v>401</v>
      </c>
    </row>
    <row r="17" spans="1:25" ht="13.5">
      <c r="A17" s="65" t="s">
        <v>3</v>
      </c>
      <c r="B17" s="65"/>
      <c r="C17" s="65"/>
      <c r="D17" s="65"/>
      <c r="E17" s="65"/>
      <c r="F17" s="52">
        <v>21</v>
      </c>
      <c r="G17" s="52"/>
      <c r="H17" s="52">
        <v>40</v>
      </c>
      <c r="I17" s="52"/>
      <c r="J17" s="52">
        <v>19</v>
      </c>
      <c r="K17" s="52"/>
      <c r="L17" s="52">
        <v>59</v>
      </c>
      <c r="M17" s="52"/>
      <c r="N17" s="52">
        <v>29</v>
      </c>
      <c r="O17" s="52"/>
      <c r="P17" s="52">
        <v>25</v>
      </c>
      <c r="Q17" s="52"/>
      <c r="R17" s="9">
        <f>23+4</f>
        <v>27</v>
      </c>
      <c r="S17" s="9">
        <v>54</v>
      </c>
      <c r="T17" s="9">
        <v>67</v>
      </c>
      <c r="U17" s="9">
        <v>41</v>
      </c>
      <c r="V17" s="9">
        <v>52</v>
      </c>
      <c r="W17" s="40">
        <v>40</v>
      </c>
      <c r="X17" s="40">
        <v>44</v>
      </c>
      <c r="Y17" s="9">
        <v>18</v>
      </c>
    </row>
    <row r="18" spans="1:25" s="31" customFormat="1" ht="13.5">
      <c r="A18" s="65" t="s">
        <v>4</v>
      </c>
      <c r="B18" s="65"/>
      <c r="C18" s="65"/>
      <c r="D18" s="65"/>
      <c r="E18" s="65"/>
      <c r="F18" s="52">
        <v>4</v>
      </c>
      <c r="G18" s="52"/>
      <c r="H18" s="52">
        <v>0</v>
      </c>
      <c r="I18" s="52"/>
      <c r="J18" s="52">
        <v>7</v>
      </c>
      <c r="K18" s="52"/>
      <c r="L18" s="52">
        <v>10</v>
      </c>
      <c r="M18" s="52"/>
      <c r="N18" s="52">
        <v>10</v>
      </c>
      <c r="O18" s="52"/>
      <c r="P18" s="52">
        <v>8</v>
      </c>
      <c r="Q18" s="52"/>
      <c r="R18" s="9">
        <v>20</v>
      </c>
      <c r="S18" s="9">
        <v>16</v>
      </c>
      <c r="T18" s="9">
        <v>12</v>
      </c>
      <c r="U18" s="9">
        <v>21</v>
      </c>
      <c r="V18" s="9">
        <v>15</v>
      </c>
      <c r="W18" s="41">
        <v>36</v>
      </c>
      <c r="X18" s="41">
        <v>28</v>
      </c>
      <c r="Y18" s="9">
        <v>29</v>
      </c>
    </row>
    <row r="19" spans="1:25" s="3" customFormat="1" ht="13.5">
      <c r="A19" s="63" t="s">
        <v>21</v>
      </c>
      <c r="B19" s="63"/>
      <c r="C19" s="63"/>
      <c r="D19" s="63"/>
      <c r="E19" s="63"/>
      <c r="F19" s="54">
        <f>SUM(F20:G26)</f>
        <v>90163</v>
      </c>
      <c r="G19" s="54"/>
      <c r="H19" s="54">
        <f>SUM(H20:I26)</f>
        <v>83139</v>
      </c>
      <c r="I19" s="54"/>
      <c r="J19" s="54">
        <f>SUM(J20:K26)</f>
        <v>73531</v>
      </c>
      <c r="K19" s="54"/>
      <c r="L19" s="54">
        <f>+SUM(L20:M26)</f>
        <v>64986</v>
      </c>
      <c r="M19" s="54"/>
      <c r="N19" s="57">
        <f>+SUM(N20:O26)</f>
        <v>70693</v>
      </c>
      <c r="O19" s="57"/>
      <c r="P19" s="57">
        <f>+SUM(P20:Q26)</f>
        <v>62471</v>
      </c>
      <c r="Q19" s="57"/>
      <c r="R19" s="11">
        <f>+SUM(R20:R26)</f>
        <v>59392</v>
      </c>
      <c r="S19" s="11">
        <f>+SUM(S20:S26)</f>
        <v>61561</v>
      </c>
      <c r="T19" s="11">
        <f>+SUM(T20:T26)</f>
        <v>60094</v>
      </c>
      <c r="U19" s="11">
        <f>+SUM(U20:U26)</f>
        <v>58703</v>
      </c>
      <c r="V19" s="11">
        <f>+SUM(V20:V26)</f>
        <v>59898</v>
      </c>
      <c r="W19" s="39">
        <f>SUM(W20:W26)</f>
        <v>58149</v>
      </c>
      <c r="X19" s="39">
        <f>SUM(X20:X26)</f>
        <v>30331</v>
      </c>
      <c r="Y19" s="39">
        <f>SUM(Y20:Y26)</f>
        <v>19797</v>
      </c>
    </row>
    <row r="20" spans="1:25" ht="15.75">
      <c r="A20" s="65" t="s">
        <v>34</v>
      </c>
      <c r="B20" s="65"/>
      <c r="C20" s="65"/>
      <c r="D20" s="65"/>
      <c r="E20" s="65"/>
      <c r="F20" s="52">
        <v>70437</v>
      </c>
      <c r="G20" s="52"/>
      <c r="H20" s="52">
        <v>63453</v>
      </c>
      <c r="I20" s="52"/>
      <c r="J20" s="52">
        <v>52182</v>
      </c>
      <c r="K20" s="52"/>
      <c r="L20" s="52">
        <v>45580</v>
      </c>
      <c r="M20" s="52"/>
      <c r="N20" s="53">
        <v>49185</v>
      </c>
      <c r="O20" s="53"/>
      <c r="P20" s="53">
        <f>25599+13102+4079</f>
        <v>42780</v>
      </c>
      <c r="Q20" s="53"/>
      <c r="R20" s="9">
        <f>23060+13437+3959</f>
        <v>40456</v>
      </c>
      <c r="S20" s="9">
        <f>25833+11423+3268</f>
        <v>40524</v>
      </c>
      <c r="T20" s="9">
        <f>26677+11308+3631</f>
        <v>41616</v>
      </c>
      <c r="U20" s="9">
        <f>26299+10813+3982</f>
        <v>41094</v>
      </c>
      <c r="V20" s="9">
        <f>29179+9198+3300</f>
        <v>41677</v>
      </c>
      <c r="W20" s="40">
        <v>40321</v>
      </c>
      <c r="X20" s="40">
        <v>19892</v>
      </c>
      <c r="Y20" s="9">
        <v>11053</v>
      </c>
    </row>
    <row r="21" spans="1:25" ht="13.5">
      <c r="A21" s="65" t="s">
        <v>0</v>
      </c>
      <c r="B21" s="65"/>
      <c r="C21" s="65"/>
      <c r="D21" s="65"/>
      <c r="E21" s="65"/>
      <c r="F21" s="52">
        <v>1465</v>
      </c>
      <c r="G21" s="52"/>
      <c r="H21" s="52">
        <v>1543</v>
      </c>
      <c r="I21" s="52"/>
      <c r="J21" s="52">
        <v>1492</v>
      </c>
      <c r="K21" s="52"/>
      <c r="L21" s="52">
        <v>1136</v>
      </c>
      <c r="M21" s="52"/>
      <c r="N21" s="53">
        <v>1413</v>
      </c>
      <c r="O21" s="53"/>
      <c r="P21" s="53">
        <v>1276</v>
      </c>
      <c r="Q21" s="53"/>
      <c r="R21" s="9">
        <v>1350</v>
      </c>
      <c r="S21" s="9">
        <v>1173</v>
      </c>
      <c r="T21" s="9">
        <v>1121</v>
      </c>
      <c r="U21" s="9">
        <v>1182</v>
      </c>
      <c r="V21" s="9">
        <v>1319</v>
      </c>
      <c r="W21" s="40">
        <v>1299</v>
      </c>
      <c r="X21" s="40">
        <v>1105</v>
      </c>
      <c r="Y21" s="9">
        <v>983</v>
      </c>
    </row>
    <row r="22" spans="1:25" ht="13.5">
      <c r="A22" s="65" t="s">
        <v>1</v>
      </c>
      <c r="B22" s="65"/>
      <c r="C22" s="65"/>
      <c r="D22" s="65"/>
      <c r="E22" s="65"/>
      <c r="F22" s="52">
        <v>12178</v>
      </c>
      <c r="G22" s="52"/>
      <c r="H22" s="52">
        <v>14102</v>
      </c>
      <c r="I22" s="52"/>
      <c r="J22" s="52">
        <v>15512</v>
      </c>
      <c r="K22" s="52"/>
      <c r="L22" s="52">
        <v>15082</v>
      </c>
      <c r="M22" s="52"/>
      <c r="N22" s="53">
        <v>15869</v>
      </c>
      <c r="O22" s="53"/>
      <c r="P22" s="53">
        <v>14327</v>
      </c>
      <c r="Q22" s="53"/>
      <c r="R22" s="9">
        <v>13748</v>
      </c>
      <c r="S22" s="9">
        <v>15151</v>
      </c>
      <c r="T22" s="9">
        <v>13516</v>
      </c>
      <c r="U22" s="9">
        <v>12196</v>
      </c>
      <c r="V22" s="9">
        <v>12782</v>
      </c>
      <c r="W22" s="40">
        <v>12406</v>
      </c>
      <c r="X22" s="40">
        <v>7078</v>
      </c>
      <c r="Y22" s="9">
        <v>5554</v>
      </c>
    </row>
    <row r="23" spans="1:25" ht="13.5">
      <c r="A23" s="65" t="s">
        <v>2</v>
      </c>
      <c r="B23" s="65"/>
      <c r="C23" s="65"/>
      <c r="D23" s="65"/>
      <c r="E23" s="65"/>
      <c r="F23" s="52">
        <v>3031</v>
      </c>
      <c r="G23" s="52"/>
      <c r="H23" s="52">
        <v>2716</v>
      </c>
      <c r="I23" s="52"/>
      <c r="J23" s="52">
        <v>3160</v>
      </c>
      <c r="K23" s="52"/>
      <c r="L23" s="52">
        <v>2111</v>
      </c>
      <c r="M23" s="52"/>
      <c r="N23" s="53">
        <v>3115</v>
      </c>
      <c r="O23" s="53"/>
      <c r="P23" s="53">
        <v>2847</v>
      </c>
      <c r="Q23" s="53"/>
      <c r="R23" s="9">
        <v>2449</v>
      </c>
      <c r="S23" s="9">
        <v>3078</v>
      </c>
      <c r="T23" s="9">
        <v>2410</v>
      </c>
      <c r="U23" s="9">
        <v>2499</v>
      </c>
      <c r="V23" s="9">
        <v>2072</v>
      </c>
      <c r="W23" s="40">
        <v>2159</v>
      </c>
      <c r="X23" s="40">
        <v>1720</v>
      </c>
      <c r="Y23" s="9">
        <v>1749</v>
      </c>
    </row>
    <row r="24" spans="1:25" ht="13.5">
      <c r="A24" s="65" t="s">
        <v>5</v>
      </c>
      <c r="B24" s="65"/>
      <c r="C24" s="65"/>
      <c r="D24" s="65"/>
      <c r="E24" s="65"/>
      <c r="F24" s="52">
        <v>2965</v>
      </c>
      <c r="G24" s="52"/>
      <c r="H24" s="52">
        <v>1241</v>
      </c>
      <c r="I24" s="52"/>
      <c r="J24" s="52">
        <v>1137</v>
      </c>
      <c r="K24" s="52"/>
      <c r="L24" s="52">
        <v>946</v>
      </c>
      <c r="M24" s="52"/>
      <c r="N24" s="53">
        <v>1062</v>
      </c>
      <c r="O24" s="53"/>
      <c r="P24" s="53">
        <v>1173</v>
      </c>
      <c r="Q24" s="53"/>
      <c r="R24" s="9">
        <v>1284</v>
      </c>
      <c r="S24" s="9">
        <v>1454</v>
      </c>
      <c r="T24" s="9">
        <v>1221</v>
      </c>
      <c r="U24" s="9">
        <v>1577</v>
      </c>
      <c r="V24" s="9">
        <v>1871</v>
      </c>
      <c r="W24" s="40">
        <v>1719</v>
      </c>
      <c r="X24" s="40">
        <v>478</v>
      </c>
      <c r="Y24" s="9">
        <v>414</v>
      </c>
    </row>
    <row r="25" spans="1:25" ht="13.5">
      <c r="A25" s="65" t="s">
        <v>3</v>
      </c>
      <c r="B25" s="65"/>
      <c r="C25" s="65"/>
      <c r="D25" s="65"/>
      <c r="E25" s="65"/>
      <c r="F25" s="52">
        <v>84</v>
      </c>
      <c r="G25" s="52"/>
      <c r="H25" s="52">
        <v>83</v>
      </c>
      <c r="I25" s="52"/>
      <c r="J25" s="52">
        <v>40</v>
      </c>
      <c r="K25" s="52"/>
      <c r="L25" s="52">
        <v>121</v>
      </c>
      <c r="M25" s="52"/>
      <c r="N25" s="53">
        <v>39</v>
      </c>
      <c r="O25" s="53"/>
      <c r="P25" s="53">
        <v>58</v>
      </c>
      <c r="Q25" s="53"/>
      <c r="R25" s="9">
        <v>80</v>
      </c>
      <c r="S25" s="9">
        <v>162</v>
      </c>
      <c r="T25" s="9">
        <v>194</v>
      </c>
      <c r="U25" s="9">
        <v>135</v>
      </c>
      <c r="V25" s="9">
        <v>160</v>
      </c>
      <c r="W25" s="40">
        <v>209</v>
      </c>
      <c r="X25" s="40">
        <v>35</v>
      </c>
      <c r="Y25" s="9">
        <v>11</v>
      </c>
    </row>
    <row r="26" spans="1:25" s="31" customFormat="1" ht="13.5">
      <c r="A26" s="65" t="s">
        <v>4</v>
      </c>
      <c r="B26" s="65"/>
      <c r="C26" s="65"/>
      <c r="D26" s="65"/>
      <c r="E26" s="65"/>
      <c r="F26" s="52">
        <v>3</v>
      </c>
      <c r="G26" s="52"/>
      <c r="H26" s="52">
        <v>1</v>
      </c>
      <c r="I26" s="52"/>
      <c r="J26" s="52">
        <v>8</v>
      </c>
      <c r="K26" s="52"/>
      <c r="L26" s="52">
        <v>10</v>
      </c>
      <c r="M26" s="52"/>
      <c r="N26" s="53">
        <v>10</v>
      </c>
      <c r="O26" s="53"/>
      <c r="P26" s="53">
        <v>10</v>
      </c>
      <c r="Q26" s="53"/>
      <c r="R26" s="9">
        <v>25</v>
      </c>
      <c r="S26" s="9">
        <v>19</v>
      </c>
      <c r="T26" s="9">
        <v>16</v>
      </c>
      <c r="U26" s="9">
        <v>20</v>
      </c>
      <c r="V26" s="9">
        <v>17</v>
      </c>
      <c r="W26" s="41">
        <v>36</v>
      </c>
      <c r="X26" s="41">
        <v>23</v>
      </c>
      <c r="Y26" s="9">
        <v>33</v>
      </c>
    </row>
    <row r="27" spans="1:25" s="3" customFormat="1" ht="13.5">
      <c r="A27" s="76" t="s">
        <v>35</v>
      </c>
      <c r="B27" s="76"/>
      <c r="C27" s="76"/>
      <c r="D27" s="76"/>
      <c r="E27" s="76"/>
      <c r="F27" s="54">
        <f>SUM(F28:F34)</f>
        <v>7645.731070999999</v>
      </c>
      <c r="G27" s="54"/>
      <c r="H27" s="54">
        <f>SUM(H28:H34)</f>
        <v>7380.308119000001</v>
      </c>
      <c r="I27" s="54"/>
      <c r="J27" s="54">
        <f>SUM(J28:J34)</f>
        <v>7317.717868999999</v>
      </c>
      <c r="K27" s="54"/>
      <c r="L27" s="54">
        <f>+SUM(L28:M34)</f>
        <v>7059.066904</v>
      </c>
      <c r="M27" s="54"/>
      <c r="N27" s="54">
        <f>+SUM(N28:O34)</f>
        <v>7334.86541</v>
      </c>
      <c r="O27" s="54"/>
      <c r="P27" s="57">
        <f>+SUM(P28:Q34)</f>
        <v>7171.85717</v>
      </c>
      <c r="Q27" s="57"/>
      <c r="R27" s="11">
        <f>+SUM(R28:R34)</f>
        <v>7210.817303</v>
      </c>
      <c r="S27" s="11">
        <f>+SUM(S28:S34)</f>
        <v>7615.145885000001</v>
      </c>
      <c r="T27" s="11">
        <f>+SUM(T28:T34)</f>
        <v>7773.940276999999</v>
      </c>
      <c r="U27" s="11">
        <f>+SUM(U28:U34)</f>
        <v>8148.742609000001</v>
      </c>
      <c r="V27" s="11">
        <f>+SUM(V28:V34)</f>
        <v>8336.752887</v>
      </c>
      <c r="W27" s="39">
        <f>SUM(W28:W34)</f>
        <v>8554.131480999999</v>
      </c>
      <c r="X27" s="39">
        <f>SUM(X28:X34)</f>
        <v>8519.102325</v>
      </c>
      <c r="Y27" s="39">
        <f>SUM(Y28:Y34)</f>
        <v>8229.775624</v>
      </c>
    </row>
    <row r="28" spans="1:25" ht="15.75">
      <c r="A28" s="65" t="s">
        <v>34</v>
      </c>
      <c r="B28" s="65"/>
      <c r="C28" s="65"/>
      <c r="D28" s="65"/>
      <c r="E28" s="65"/>
      <c r="F28" s="52">
        <f>3029.861563+1371.209547+510.598687</f>
        <v>4911.669797</v>
      </c>
      <c r="G28" s="52">
        <f>3029.861563+1371.209547+510.598687</f>
        <v>4911.669797</v>
      </c>
      <c r="H28" s="52">
        <f>2978.584127+1309.022201+492.859837</f>
        <v>4780.466165</v>
      </c>
      <c r="I28" s="52">
        <f>2978.584127+1309.022201+492.859837</f>
        <v>4780.466165</v>
      </c>
      <c r="J28" s="52">
        <v>4727.781426</v>
      </c>
      <c r="K28" s="52">
        <f>2915.883332+1334.447953+477.450141</f>
        <v>4727.7814260000005</v>
      </c>
      <c r="L28" s="52">
        <v>4584.62675</v>
      </c>
      <c r="M28" s="52"/>
      <c r="N28" s="52">
        <v>4567.103243</v>
      </c>
      <c r="O28" s="52"/>
      <c r="P28" s="53">
        <v>4538.665947</v>
      </c>
      <c r="Q28" s="53"/>
      <c r="R28" s="9">
        <v>4464.011294</v>
      </c>
      <c r="S28" s="9">
        <v>4554.000728</v>
      </c>
      <c r="T28" s="9">
        <v>4711.627796</v>
      </c>
      <c r="U28" s="9">
        <v>4926.371488</v>
      </c>
      <c r="V28" s="9">
        <v>4959.48325</v>
      </c>
      <c r="W28" s="40">
        <v>5064.828096</v>
      </c>
      <c r="X28" s="40">
        <v>5077.87991</v>
      </c>
      <c r="Y28" s="9">
        <v>4809.906978</v>
      </c>
    </row>
    <row r="29" spans="1:25" ht="13.5">
      <c r="A29" s="65" t="s">
        <v>0</v>
      </c>
      <c r="B29" s="65"/>
      <c r="C29" s="65"/>
      <c r="D29" s="65"/>
      <c r="E29" s="65"/>
      <c r="F29" s="52">
        <v>174.000077</v>
      </c>
      <c r="G29" s="52">
        <v>174.000077</v>
      </c>
      <c r="H29" s="52">
        <v>183.563959</v>
      </c>
      <c r="I29" s="52">
        <v>183.563959</v>
      </c>
      <c r="J29" s="52">
        <v>187.321032</v>
      </c>
      <c r="K29" s="52">
        <v>187.321032</v>
      </c>
      <c r="L29" s="52">
        <v>187.336419</v>
      </c>
      <c r="M29" s="52"/>
      <c r="N29" s="52">
        <v>273.685925</v>
      </c>
      <c r="O29" s="52"/>
      <c r="P29" s="53">
        <v>249.302476</v>
      </c>
      <c r="Q29" s="53"/>
      <c r="R29" s="9">
        <v>258.731737</v>
      </c>
      <c r="S29" s="9">
        <v>259.404303</v>
      </c>
      <c r="T29" s="9">
        <v>272.944289</v>
      </c>
      <c r="U29" s="9">
        <v>288.585623</v>
      </c>
      <c r="V29" s="9">
        <v>315.992183</v>
      </c>
      <c r="W29" s="42">
        <v>326.645516</v>
      </c>
      <c r="X29" s="42">
        <v>333.439252</v>
      </c>
      <c r="Y29" s="9">
        <v>333.544608</v>
      </c>
    </row>
    <row r="30" spans="1:25" ht="13.5">
      <c r="A30" s="65" t="s">
        <v>1</v>
      </c>
      <c r="B30" s="65"/>
      <c r="C30" s="65"/>
      <c r="D30" s="65"/>
      <c r="E30" s="65"/>
      <c r="F30" s="52">
        <v>2252.462303</v>
      </c>
      <c r="G30" s="52">
        <v>2252.462303</v>
      </c>
      <c r="H30" s="52">
        <v>2123.182878</v>
      </c>
      <c r="I30" s="52">
        <v>2252.462303</v>
      </c>
      <c r="J30" s="52">
        <v>2118.769679</v>
      </c>
      <c r="K30" s="52">
        <v>2118.769679</v>
      </c>
      <c r="L30" s="52">
        <v>1960.305314</v>
      </c>
      <c r="M30" s="52"/>
      <c r="N30" s="52">
        <v>2148.844066</v>
      </c>
      <c r="O30" s="52"/>
      <c r="P30" s="53">
        <v>2033.506007</v>
      </c>
      <c r="Q30" s="53"/>
      <c r="R30" s="9">
        <v>2156.893742</v>
      </c>
      <c r="S30" s="9">
        <v>2429.454599</v>
      </c>
      <c r="T30" s="9">
        <v>2392.834927</v>
      </c>
      <c r="U30" s="9">
        <v>2521.38752</v>
      </c>
      <c r="V30" s="9">
        <v>2632.186685</v>
      </c>
      <c r="W30" s="40">
        <v>2728.28811</v>
      </c>
      <c r="X30" s="40">
        <v>2687.973033</v>
      </c>
      <c r="Y30" s="9">
        <v>2666.7586</v>
      </c>
    </row>
    <row r="31" spans="1:25" ht="13.5">
      <c r="A31" s="65" t="s">
        <v>2</v>
      </c>
      <c r="B31" s="65"/>
      <c r="C31" s="65"/>
      <c r="D31" s="65"/>
      <c r="E31" s="65"/>
      <c r="F31" s="52">
        <v>285.861662</v>
      </c>
      <c r="G31" s="52">
        <v>285.861662</v>
      </c>
      <c r="H31" s="52">
        <v>273.938924</v>
      </c>
      <c r="I31" s="52">
        <v>273.938924</v>
      </c>
      <c r="J31" s="52">
        <v>261.87004</v>
      </c>
      <c r="K31" s="52">
        <v>261.87004</v>
      </c>
      <c r="L31" s="52">
        <v>302.598857</v>
      </c>
      <c r="M31" s="52"/>
      <c r="N31" s="52">
        <v>317.78628</v>
      </c>
      <c r="O31" s="52"/>
      <c r="P31" s="53">
        <v>321.557484</v>
      </c>
      <c r="Q31" s="53"/>
      <c r="R31" s="9">
        <v>302.216283</v>
      </c>
      <c r="S31" s="9">
        <v>310.706887</v>
      </c>
      <c r="T31" s="9">
        <v>359.632938</v>
      </c>
      <c r="U31" s="26">
        <v>374.017383</v>
      </c>
      <c r="V31" s="26">
        <f>388.476149</f>
        <v>388.476149</v>
      </c>
      <c r="W31" s="42">
        <v>389.87919</v>
      </c>
      <c r="X31" s="42">
        <v>379.631997</v>
      </c>
      <c r="Y31" s="9">
        <v>375.386801</v>
      </c>
    </row>
    <row r="32" spans="1:25" ht="13.5">
      <c r="A32" s="65" t="s">
        <v>5</v>
      </c>
      <c r="B32" s="65"/>
      <c r="C32" s="65"/>
      <c r="D32" s="65"/>
      <c r="E32" s="65"/>
      <c r="F32" s="52">
        <v>13.829398</v>
      </c>
      <c r="G32" s="52">
        <v>13.829398</v>
      </c>
      <c r="H32" s="52">
        <v>13.296991</v>
      </c>
      <c r="I32" s="52">
        <v>13.296991</v>
      </c>
      <c r="J32" s="52">
        <v>13.22109</v>
      </c>
      <c r="K32" s="52">
        <v>13.22109</v>
      </c>
      <c r="L32" s="52">
        <v>14.814835</v>
      </c>
      <c r="M32" s="52"/>
      <c r="N32" s="52">
        <v>16.651638</v>
      </c>
      <c r="O32" s="52"/>
      <c r="P32" s="53">
        <v>17.687878</v>
      </c>
      <c r="Q32" s="53"/>
      <c r="R32" s="9">
        <v>16.797522</v>
      </c>
      <c r="S32" s="9">
        <v>47.992971</v>
      </c>
      <c r="T32" s="9">
        <v>22.071333</v>
      </c>
      <c r="U32" s="9">
        <v>23.006991</v>
      </c>
      <c r="V32" s="9">
        <v>24.406758</v>
      </c>
      <c r="W32" s="42">
        <v>26.849347</v>
      </c>
      <c r="X32" s="42">
        <v>22.770799</v>
      </c>
      <c r="Y32" s="9">
        <v>25.171861</v>
      </c>
    </row>
    <row r="33" spans="1:25" ht="13.5">
      <c r="A33" s="65" t="s">
        <v>3</v>
      </c>
      <c r="B33" s="65"/>
      <c r="C33" s="65"/>
      <c r="D33" s="65"/>
      <c r="E33" s="65"/>
      <c r="F33" s="52">
        <v>2.025787</v>
      </c>
      <c r="G33" s="52">
        <v>2.025787</v>
      </c>
      <c r="H33" s="52">
        <v>2.324875</v>
      </c>
      <c r="I33" s="52">
        <v>2.324875</v>
      </c>
      <c r="J33" s="52">
        <v>3.2552</v>
      </c>
      <c r="K33" s="52">
        <v>3.2552</v>
      </c>
      <c r="L33" s="52">
        <v>4.220764</v>
      </c>
      <c r="M33" s="52"/>
      <c r="N33" s="52">
        <v>4.543397</v>
      </c>
      <c r="O33" s="52"/>
      <c r="P33" s="53">
        <v>4.658303</v>
      </c>
      <c r="Q33" s="53"/>
      <c r="R33" s="9">
        <v>5.857522</v>
      </c>
      <c r="S33" s="9">
        <v>7.699393</v>
      </c>
      <c r="T33" s="9">
        <v>8.669405</v>
      </c>
      <c r="U33" s="9">
        <v>9.979943</v>
      </c>
      <c r="V33" s="9">
        <v>9.928679</v>
      </c>
      <c r="W33" s="42">
        <v>9.878949</v>
      </c>
      <c r="X33" s="42">
        <v>9.720356</v>
      </c>
      <c r="Y33" s="9">
        <v>10.78652</v>
      </c>
    </row>
    <row r="34" spans="1:25" s="31" customFormat="1" ht="13.5">
      <c r="A34" s="65" t="s">
        <v>4</v>
      </c>
      <c r="B34" s="65"/>
      <c r="C34" s="65"/>
      <c r="D34" s="65"/>
      <c r="E34" s="65"/>
      <c r="F34" s="52">
        <v>5.882047</v>
      </c>
      <c r="G34" s="52">
        <v>3.534327</v>
      </c>
      <c r="H34" s="52">
        <v>3.534327</v>
      </c>
      <c r="I34" s="52">
        <v>3.534327</v>
      </c>
      <c r="J34" s="52">
        <v>5.499402</v>
      </c>
      <c r="K34" s="52">
        <v>5.499402</v>
      </c>
      <c r="L34" s="52">
        <v>5.163965</v>
      </c>
      <c r="M34" s="52"/>
      <c r="N34" s="52">
        <v>6.250861</v>
      </c>
      <c r="O34" s="52"/>
      <c r="P34" s="53">
        <v>6.479075</v>
      </c>
      <c r="Q34" s="53"/>
      <c r="R34" s="9">
        <v>6.309203</v>
      </c>
      <c r="S34" s="9">
        <v>5.887004</v>
      </c>
      <c r="T34" s="9">
        <v>6.159589</v>
      </c>
      <c r="U34" s="9">
        <v>5.393661</v>
      </c>
      <c r="V34" s="9">
        <v>6.279183</v>
      </c>
      <c r="W34" s="43">
        <v>7.762273</v>
      </c>
      <c r="X34" s="43">
        <v>7.686978</v>
      </c>
      <c r="Y34" s="9">
        <v>8.220256</v>
      </c>
    </row>
    <row r="35" spans="1:24" s="3" customFormat="1" ht="15.75">
      <c r="A35" s="63" t="s">
        <v>36</v>
      </c>
      <c r="B35" s="63"/>
      <c r="C35" s="63"/>
      <c r="D35" s="63"/>
      <c r="E35" s="63"/>
      <c r="F35" s="63"/>
      <c r="G35" s="63"/>
      <c r="H35" s="63"/>
      <c r="I35" s="63"/>
      <c r="J35" s="64"/>
      <c r="K35" s="64"/>
      <c r="L35" s="64"/>
      <c r="M35" s="64"/>
      <c r="N35" s="64"/>
      <c r="O35" s="64"/>
      <c r="P35" s="64"/>
      <c r="Q35" s="64"/>
      <c r="R35" s="64"/>
      <c r="S35" s="64"/>
      <c r="T35" s="64"/>
      <c r="U35" s="64"/>
      <c r="V35" s="64"/>
      <c r="W35" s="36"/>
      <c r="X35" s="36"/>
    </row>
    <row r="36" spans="1:25" s="3" customFormat="1" ht="13.5">
      <c r="A36" s="63" t="s">
        <v>23</v>
      </c>
      <c r="B36" s="63"/>
      <c r="C36" s="63"/>
      <c r="D36" s="63"/>
      <c r="E36" s="63"/>
      <c r="F36" s="73">
        <f>F3/F27*100</f>
        <v>4.433846768241896</v>
      </c>
      <c r="G36" s="73"/>
      <c r="H36" s="73">
        <f>H3/H27*100</f>
        <v>4.064870939841582</v>
      </c>
      <c r="I36" s="73"/>
      <c r="J36" s="73">
        <f>J3/J27*100</f>
        <v>3.73067129516578</v>
      </c>
      <c r="K36" s="73"/>
      <c r="L36" s="55">
        <f>L3/L27*100</f>
        <v>3.9806960866282783</v>
      </c>
      <c r="M36" s="55"/>
      <c r="N36" s="55">
        <f>N3/N27*100</f>
        <v>4.362724905132239</v>
      </c>
      <c r="O36" s="55"/>
      <c r="P36" s="55">
        <f>P3/P27*100</f>
        <v>3.8204888009502844</v>
      </c>
      <c r="Q36" s="55"/>
      <c r="R36" s="13">
        <f aca="true" t="shared" si="1" ref="R36:R43">+R3/(R27)*100</f>
        <v>3.6611661189940983</v>
      </c>
      <c r="S36" s="13">
        <f aca="true" t="shared" si="2" ref="S36:Y36">+S3/(S27)*100</f>
        <v>3.611224317339522</v>
      </c>
      <c r="T36" s="13">
        <f t="shared" si="2"/>
        <v>3.6789580291240522</v>
      </c>
      <c r="U36" s="13">
        <f t="shared" si="2"/>
        <v>3.6692777566659793</v>
      </c>
      <c r="V36" s="13">
        <f t="shared" si="2"/>
        <v>3.538547969437972</v>
      </c>
      <c r="W36" s="13">
        <f t="shared" si="2"/>
        <v>3.121298761809388</v>
      </c>
      <c r="X36" s="13">
        <f t="shared" si="2"/>
        <v>3.2867312695413595</v>
      </c>
      <c r="Y36" s="13">
        <f t="shared" si="2"/>
        <v>2.843333897434577</v>
      </c>
    </row>
    <row r="37" spans="1:25" ht="15.75">
      <c r="A37" s="65" t="s">
        <v>34</v>
      </c>
      <c r="B37" s="65"/>
      <c r="C37" s="65"/>
      <c r="D37" s="65"/>
      <c r="E37" s="65"/>
      <c r="F37" s="62">
        <f aca="true" t="shared" si="3" ref="F37:P43">F4/F28*100</f>
        <v>2.2395642326604883</v>
      </c>
      <c r="G37" s="62"/>
      <c r="H37" s="62">
        <f t="shared" si="3"/>
        <v>1.8408246594085034</v>
      </c>
      <c r="I37" s="62"/>
      <c r="J37" s="62">
        <f t="shared" si="3"/>
        <v>2.0940054346751014</v>
      </c>
      <c r="K37" s="62"/>
      <c r="L37" s="62">
        <f t="shared" si="3"/>
        <v>1.8103981965380278</v>
      </c>
      <c r="M37" s="62"/>
      <c r="N37" s="62">
        <f t="shared" si="3"/>
        <v>2.3647374331975444</v>
      </c>
      <c r="O37" s="62"/>
      <c r="P37" s="78">
        <f t="shared" si="3"/>
        <v>1.8066982888264984</v>
      </c>
      <c r="Q37" s="78"/>
      <c r="R37" s="12">
        <f t="shared" si="1"/>
        <v>2.2625390786029675</v>
      </c>
      <c r="S37" s="12">
        <f aca="true" t="shared" si="4" ref="S37:Y37">+S4/(S28)*100</f>
        <v>2.3934998369635743</v>
      </c>
      <c r="T37" s="12">
        <f t="shared" si="4"/>
        <v>2.3134255233942085</v>
      </c>
      <c r="U37" s="12">
        <f t="shared" si="4"/>
        <v>2.0704894108870744</v>
      </c>
      <c r="V37" s="12">
        <f t="shared" si="4"/>
        <v>1.814705191312018</v>
      </c>
      <c r="W37" s="12">
        <f t="shared" si="4"/>
        <v>1.8756806390927112</v>
      </c>
      <c r="X37" s="12">
        <f t="shared" si="4"/>
        <v>1.5360741368930877</v>
      </c>
      <c r="Y37" s="12">
        <f t="shared" si="4"/>
        <v>1.8087667890029617</v>
      </c>
    </row>
    <row r="38" spans="1:25" ht="13.5">
      <c r="A38" s="65" t="s">
        <v>0</v>
      </c>
      <c r="B38" s="65"/>
      <c r="C38" s="65"/>
      <c r="D38" s="65"/>
      <c r="E38" s="65"/>
      <c r="F38" s="62">
        <f t="shared" si="3"/>
        <v>4.022986725459897</v>
      </c>
      <c r="G38" s="62"/>
      <c r="H38" s="62">
        <f t="shared" si="3"/>
        <v>7.082000230775148</v>
      </c>
      <c r="I38" s="62"/>
      <c r="J38" s="62">
        <f t="shared" si="3"/>
        <v>4.8045859580786425</v>
      </c>
      <c r="K38" s="62"/>
      <c r="L38" s="62">
        <f t="shared" si="3"/>
        <v>8.006985550417722</v>
      </c>
      <c r="M38" s="62"/>
      <c r="N38" s="62">
        <f t="shared" si="3"/>
        <v>4.7499702441767875</v>
      </c>
      <c r="O38" s="62"/>
      <c r="P38" s="78">
        <f t="shared" si="3"/>
        <v>6.016787414498041</v>
      </c>
      <c r="Q38" s="78"/>
      <c r="R38" s="12">
        <f t="shared" si="1"/>
        <v>2.319004258839726</v>
      </c>
      <c r="S38" s="12">
        <f aca="true" t="shared" si="5" ref="S38:Y38">+S5/(S29)*100</f>
        <v>1.1564958504177163</v>
      </c>
      <c r="T38" s="12">
        <f t="shared" si="5"/>
        <v>8.426628043497915</v>
      </c>
      <c r="U38" s="12">
        <f t="shared" si="5"/>
        <v>5.890799348656396</v>
      </c>
      <c r="V38" s="12">
        <f t="shared" si="5"/>
        <v>9.493905740066994</v>
      </c>
      <c r="W38" s="12">
        <f t="shared" si="5"/>
        <v>6.428987685843513</v>
      </c>
      <c r="X38" s="12">
        <f t="shared" si="5"/>
        <v>3.8987611452535287</v>
      </c>
      <c r="Y38" s="12">
        <f t="shared" si="5"/>
        <v>5.096769545139821</v>
      </c>
    </row>
    <row r="39" spans="1:25" ht="13.5">
      <c r="A39" s="65" t="s">
        <v>1</v>
      </c>
      <c r="B39" s="65"/>
      <c r="C39" s="65"/>
      <c r="D39" s="65"/>
      <c r="E39" s="65"/>
      <c r="F39" s="62">
        <f t="shared" si="3"/>
        <v>5.194315564978404</v>
      </c>
      <c r="G39" s="62"/>
      <c r="H39" s="62">
        <f t="shared" si="3"/>
        <v>4.851207169540861</v>
      </c>
      <c r="I39" s="62"/>
      <c r="J39" s="62">
        <f t="shared" si="3"/>
        <v>4.294945359183611</v>
      </c>
      <c r="K39" s="62"/>
      <c r="L39" s="62">
        <f t="shared" si="3"/>
        <v>4.234034331654115</v>
      </c>
      <c r="M39" s="62"/>
      <c r="N39" s="62">
        <f t="shared" si="3"/>
        <v>3.9556150837051938</v>
      </c>
      <c r="O39" s="62"/>
      <c r="P39" s="78">
        <f t="shared" si="3"/>
        <v>3.8849159888417284</v>
      </c>
      <c r="Q39" s="78"/>
      <c r="R39" s="12">
        <f t="shared" si="1"/>
        <v>3.430859785025052</v>
      </c>
      <c r="S39" s="12">
        <f aca="true" t="shared" si="6" ref="S39:Y39">+S6/(S30)*100</f>
        <v>3.169435643361862</v>
      </c>
      <c r="T39" s="12">
        <f t="shared" si="6"/>
        <v>2.2567373699991133</v>
      </c>
      <c r="U39" s="12">
        <f t="shared" si="6"/>
        <v>3.3314989994080717</v>
      </c>
      <c r="V39" s="12">
        <f t="shared" si="6"/>
        <v>3.039298103584169</v>
      </c>
      <c r="W39" s="12">
        <f t="shared" si="6"/>
        <v>2.162528208943446</v>
      </c>
      <c r="X39" s="12">
        <f t="shared" si="6"/>
        <v>2.7158010554341745</v>
      </c>
      <c r="Y39" s="12">
        <f t="shared" si="6"/>
        <v>1.8374366543713403</v>
      </c>
    </row>
    <row r="40" spans="1:25" ht="13.5">
      <c r="A40" s="65" t="s">
        <v>2</v>
      </c>
      <c r="B40" s="65"/>
      <c r="C40" s="65"/>
      <c r="D40" s="65"/>
      <c r="E40" s="65"/>
      <c r="F40" s="62">
        <f t="shared" si="3"/>
        <v>36.38123394105223</v>
      </c>
      <c r="G40" s="62"/>
      <c r="H40" s="62">
        <f t="shared" si="3"/>
        <v>33.949173283603905</v>
      </c>
      <c r="I40" s="62"/>
      <c r="J40" s="62">
        <f t="shared" si="3"/>
        <v>28.258291784734134</v>
      </c>
      <c r="K40" s="62"/>
      <c r="L40" s="62">
        <f t="shared" si="3"/>
        <v>32.386110433986204</v>
      </c>
      <c r="M40" s="62"/>
      <c r="N40" s="62">
        <f t="shared" si="3"/>
        <v>35.24381228793138</v>
      </c>
      <c r="O40" s="62"/>
      <c r="P40" s="78">
        <f t="shared" si="3"/>
        <v>28.61074755765908</v>
      </c>
      <c r="Q40" s="78"/>
      <c r="R40" s="12">
        <f t="shared" si="1"/>
        <v>23.823997597111603</v>
      </c>
      <c r="S40" s="12">
        <f aca="true" t="shared" si="7" ref="S40:Y40">+S7/(S31)*100</f>
        <v>25.425892796512105</v>
      </c>
      <c r="T40" s="12">
        <f t="shared" si="7"/>
        <v>26.137761608476474</v>
      </c>
      <c r="U40" s="12">
        <f t="shared" si="7"/>
        <v>25.399888967192734</v>
      </c>
      <c r="V40" s="12">
        <f t="shared" si="7"/>
        <v>22.395197291764752</v>
      </c>
      <c r="W40" s="12">
        <f t="shared" si="7"/>
        <v>22.314604685620694</v>
      </c>
      <c r="X40" s="12">
        <f t="shared" si="7"/>
        <v>30.555907014339468</v>
      </c>
      <c r="Y40" s="12">
        <f t="shared" si="7"/>
        <v>20.512175653187125</v>
      </c>
    </row>
    <row r="41" spans="1:25" ht="13.5">
      <c r="A41" s="65" t="s">
        <v>5</v>
      </c>
      <c r="B41" s="65"/>
      <c r="C41" s="65"/>
      <c r="D41" s="65"/>
      <c r="E41" s="65"/>
      <c r="F41" s="72">
        <f t="shared" si="3"/>
        <v>0</v>
      </c>
      <c r="G41" s="72"/>
      <c r="H41" s="74">
        <f t="shared" si="3"/>
        <v>22.561495303711947</v>
      </c>
      <c r="I41" s="74"/>
      <c r="J41" s="72">
        <f t="shared" si="3"/>
        <v>0</v>
      </c>
      <c r="K41" s="72"/>
      <c r="L41" s="62">
        <f t="shared" si="3"/>
        <v>13.49998160627506</v>
      </c>
      <c r="M41" s="62"/>
      <c r="N41" s="62">
        <f t="shared" si="3"/>
        <v>12.010830405993694</v>
      </c>
      <c r="O41" s="62"/>
      <c r="P41" s="78">
        <f t="shared" si="3"/>
        <v>33.92153654610236</v>
      </c>
      <c r="Q41" s="78"/>
      <c r="R41" s="12">
        <f t="shared" si="1"/>
        <v>65.48584963901223</v>
      </c>
      <c r="S41" s="12">
        <f aca="true" t="shared" si="8" ref="S41:Y41">+S8/(S32)*100</f>
        <v>14.585469192978282</v>
      </c>
      <c r="T41" s="12">
        <f t="shared" si="8"/>
        <v>18.123055820869542</v>
      </c>
      <c r="U41" s="12">
        <f t="shared" si="8"/>
        <v>4.346504938433713</v>
      </c>
      <c r="V41" s="12">
        <f t="shared" si="8"/>
        <v>32.77780686808137</v>
      </c>
      <c r="W41" s="12">
        <f t="shared" si="8"/>
        <v>18.622426832205637</v>
      </c>
      <c r="X41" s="12">
        <f t="shared" si="8"/>
        <v>0</v>
      </c>
      <c r="Y41" s="12">
        <f t="shared" si="8"/>
        <v>15.890759924345682</v>
      </c>
    </row>
    <row r="42" spans="1:25" ht="13.5">
      <c r="A42" s="65" t="s">
        <v>3</v>
      </c>
      <c r="B42" s="65"/>
      <c r="C42" s="65"/>
      <c r="D42" s="65"/>
      <c r="E42" s="65"/>
      <c r="F42" s="72">
        <f t="shared" si="3"/>
        <v>0</v>
      </c>
      <c r="G42" s="72"/>
      <c r="H42" s="72">
        <f t="shared" si="3"/>
        <v>0</v>
      </c>
      <c r="I42" s="72"/>
      <c r="J42" s="72">
        <f t="shared" si="3"/>
        <v>0</v>
      </c>
      <c r="K42" s="72"/>
      <c r="L42" s="52">
        <f t="shared" si="3"/>
        <v>0</v>
      </c>
      <c r="M42" s="52"/>
      <c r="N42" s="52">
        <f t="shared" si="3"/>
        <v>0</v>
      </c>
      <c r="O42" s="52"/>
      <c r="P42" s="53">
        <f t="shared" si="3"/>
        <v>0</v>
      </c>
      <c r="Q42" s="53"/>
      <c r="R42" s="9">
        <f t="shared" si="1"/>
        <v>0</v>
      </c>
      <c r="S42" s="9">
        <f aca="true" t="shared" si="9" ref="S42:Y42">+S9/(S33)*100</f>
        <v>0</v>
      </c>
      <c r="T42" s="9">
        <f t="shared" si="9"/>
        <v>0</v>
      </c>
      <c r="U42" s="9">
        <f t="shared" si="9"/>
        <v>0</v>
      </c>
      <c r="V42" s="9">
        <f t="shared" si="9"/>
        <v>0</v>
      </c>
      <c r="W42" s="9">
        <f t="shared" si="9"/>
        <v>0</v>
      </c>
      <c r="X42" s="9">
        <f t="shared" si="9"/>
        <v>0</v>
      </c>
      <c r="Y42" s="9">
        <f t="shared" si="9"/>
        <v>0</v>
      </c>
    </row>
    <row r="43" spans="1:25" s="31" customFormat="1" ht="13.5">
      <c r="A43" s="65" t="s">
        <v>4</v>
      </c>
      <c r="B43" s="65"/>
      <c r="C43" s="65"/>
      <c r="D43" s="65"/>
      <c r="E43" s="65"/>
      <c r="F43" s="74">
        <f t="shared" si="3"/>
        <v>17.000884215988073</v>
      </c>
      <c r="G43" s="74"/>
      <c r="H43" s="72">
        <f t="shared" si="3"/>
        <v>0</v>
      </c>
      <c r="I43" s="72"/>
      <c r="J43" s="72">
        <f t="shared" si="3"/>
        <v>0</v>
      </c>
      <c r="K43" s="72"/>
      <c r="L43" s="52">
        <f t="shared" si="3"/>
        <v>0</v>
      </c>
      <c r="M43" s="52"/>
      <c r="N43" s="52">
        <f t="shared" si="3"/>
        <v>0</v>
      </c>
      <c r="O43" s="52"/>
      <c r="P43" s="53">
        <f t="shared" si="3"/>
        <v>0</v>
      </c>
      <c r="Q43" s="53"/>
      <c r="R43" s="9">
        <f t="shared" si="1"/>
        <v>0</v>
      </c>
      <c r="S43" s="9">
        <f aca="true" t="shared" si="10" ref="S43:Y43">+S10/(S34)*100</f>
        <v>0</v>
      </c>
      <c r="T43" s="9">
        <f t="shared" si="10"/>
        <v>32.469698871142214</v>
      </c>
      <c r="U43" s="9">
        <f t="shared" si="10"/>
        <v>0</v>
      </c>
      <c r="V43" s="9">
        <f t="shared" si="10"/>
        <v>0</v>
      </c>
      <c r="W43" s="9">
        <f t="shared" si="10"/>
        <v>0</v>
      </c>
      <c r="X43" s="9">
        <f t="shared" si="10"/>
        <v>0</v>
      </c>
      <c r="Y43" s="9">
        <f t="shared" si="10"/>
        <v>0</v>
      </c>
    </row>
    <row r="44" spans="1:25" s="30" customFormat="1" ht="13.5">
      <c r="A44" s="63" t="s">
        <v>24</v>
      </c>
      <c r="B44" s="63"/>
      <c r="C44" s="63"/>
      <c r="D44" s="63"/>
      <c r="E44" s="63"/>
      <c r="F44" s="54">
        <f>F11/F27*100</f>
        <v>713.5485082247932</v>
      </c>
      <c r="G44" s="54"/>
      <c r="H44" s="54">
        <f>H11/H27*100</f>
        <v>706.271325797475</v>
      </c>
      <c r="I44" s="54"/>
      <c r="J44" s="54">
        <f>J11/J27*100</f>
        <v>752.8166702541672</v>
      </c>
      <c r="K44" s="54"/>
      <c r="L44" s="54">
        <f>L11/L27*100</f>
        <v>746.1042757670398</v>
      </c>
      <c r="M44" s="54"/>
      <c r="N44" s="54">
        <f>N11/N27*100</f>
        <v>793.3751575136264</v>
      </c>
      <c r="O44" s="54"/>
      <c r="P44" s="54">
        <f>P11/P27*100</f>
        <v>797.506122113695</v>
      </c>
      <c r="Q44" s="54"/>
      <c r="R44" s="11">
        <f aca="true" t="shared" si="11" ref="R44:R51">+R11/(R27)*100</f>
        <v>766.7369408596428</v>
      </c>
      <c r="S44" s="11">
        <f aca="true" t="shared" si="12" ref="S44:Y44">+S11/(S27)*100</f>
        <v>737.109975930553</v>
      </c>
      <c r="T44" s="11">
        <f t="shared" si="12"/>
        <v>720.2267833939009</v>
      </c>
      <c r="U44" s="11">
        <f t="shared" si="12"/>
        <v>678.9391033028271</v>
      </c>
      <c r="V44" s="11">
        <f t="shared" si="12"/>
        <v>680.0849295702532</v>
      </c>
      <c r="W44" s="11">
        <f t="shared" si="12"/>
        <v>630.6309427183799</v>
      </c>
      <c r="X44" s="11">
        <f t="shared" si="12"/>
        <v>226.080158040595</v>
      </c>
      <c r="Y44" s="11">
        <f t="shared" si="12"/>
        <v>221.57347700734834</v>
      </c>
    </row>
    <row r="45" spans="1:25" ht="15.75">
      <c r="A45" s="65" t="s">
        <v>34</v>
      </c>
      <c r="B45" s="65"/>
      <c r="C45" s="65"/>
      <c r="D45" s="65"/>
      <c r="E45" s="65"/>
      <c r="F45" s="52">
        <f aca="true" t="shared" si="13" ref="F45:P51">F12/F28*100</f>
        <v>814.5091517437771</v>
      </c>
      <c r="G45" s="52"/>
      <c r="H45" s="52">
        <f t="shared" si="13"/>
        <v>807.8500854738296</v>
      </c>
      <c r="I45" s="52"/>
      <c r="J45" s="52">
        <f t="shared" si="13"/>
        <v>847.96644319318</v>
      </c>
      <c r="K45" s="52"/>
      <c r="L45" s="52">
        <f t="shared" si="13"/>
        <v>847.898904747262</v>
      </c>
      <c r="M45" s="52"/>
      <c r="N45" s="52">
        <f t="shared" si="13"/>
        <v>923.8897777200962</v>
      </c>
      <c r="O45" s="52"/>
      <c r="P45" s="52">
        <f t="shared" si="13"/>
        <v>909.8929174837549</v>
      </c>
      <c r="Q45" s="52"/>
      <c r="R45" s="9">
        <f t="shared" si="11"/>
        <v>889.53627992322</v>
      </c>
      <c r="S45" s="9">
        <f aca="true" t="shared" si="14" ref="S45:Y45">+S12/(S28)*100</f>
        <v>860.3643771749524</v>
      </c>
      <c r="T45" s="9">
        <f t="shared" si="14"/>
        <v>870.9304252521225</v>
      </c>
      <c r="U45" s="9">
        <f t="shared" si="14"/>
        <v>836.7416079036872</v>
      </c>
      <c r="V45" s="9">
        <f t="shared" si="14"/>
        <v>825.1867772716038</v>
      </c>
      <c r="W45" s="9">
        <f t="shared" si="14"/>
        <v>766.8572212880096</v>
      </c>
      <c r="X45" s="9">
        <f t="shared" si="14"/>
        <v>236.2206316927255</v>
      </c>
      <c r="Y45" s="9">
        <f t="shared" si="14"/>
        <v>238.9443299541499</v>
      </c>
    </row>
    <row r="46" spans="1:25" ht="13.5">
      <c r="A46" s="65" t="s">
        <v>0</v>
      </c>
      <c r="B46" s="65"/>
      <c r="C46" s="65"/>
      <c r="D46" s="65"/>
      <c r="E46" s="65"/>
      <c r="F46" s="52">
        <f t="shared" si="13"/>
        <v>714.9422123531589</v>
      </c>
      <c r="G46" s="52"/>
      <c r="H46" s="52">
        <f t="shared" si="13"/>
        <v>681.5063298999777</v>
      </c>
      <c r="I46" s="52"/>
      <c r="J46" s="52">
        <f t="shared" si="13"/>
        <v>676.9127772048577</v>
      </c>
      <c r="K46" s="52"/>
      <c r="L46" s="52">
        <f t="shared" si="13"/>
        <v>524.1906540340135</v>
      </c>
      <c r="M46" s="52"/>
      <c r="N46" s="52">
        <f t="shared" si="13"/>
        <v>431.5165275671374</v>
      </c>
      <c r="O46" s="52"/>
      <c r="P46" s="52">
        <f t="shared" si="13"/>
        <v>529.0761733148611</v>
      </c>
      <c r="Q46" s="52"/>
      <c r="R46" s="9">
        <f t="shared" si="11"/>
        <v>619.9471385298201</v>
      </c>
      <c r="S46" s="9">
        <f aca="true" t="shared" si="15" ref="S46:Y46">+S13/(S29)*100</f>
        <v>419.0369964680192</v>
      </c>
      <c r="T46" s="9">
        <f t="shared" si="15"/>
        <v>394.2196423827721</v>
      </c>
      <c r="U46" s="9">
        <f t="shared" si="15"/>
        <v>440.42388071425165</v>
      </c>
      <c r="V46" s="9">
        <f t="shared" si="15"/>
        <v>423.4281960069879</v>
      </c>
      <c r="W46" s="9">
        <f t="shared" si="15"/>
        <v>367.676867176098</v>
      </c>
      <c r="X46" s="9">
        <f t="shared" si="15"/>
        <v>167.04691983893966</v>
      </c>
      <c r="Y46" s="9">
        <f t="shared" si="15"/>
        <v>161.59757557825668</v>
      </c>
    </row>
    <row r="47" spans="1:25" ht="13.5">
      <c r="A47" s="65" t="s">
        <v>1</v>
      </c>
      <c r="B47" s="65"/>
      <c r="C47" s="65"/>
      <c r="D47" s="65"/>
      <c r="E47" s="65"/>
      <c r="F47" s="52">
        <f t="shared" si="13"/>
        <v>445.55684624036974</v>
      </c>
      <c r="G47" s="52"/>
      <c r="H47" s="52">
        <f t="shared" si="13"/>
        <v>437.31513173967863</v>
      </c>
      <c r="I47" s="52"/>
      <c r="J47" s="52">
        <f t="shared" si="13"/>
        <v>493.0219694728792</v>
      </c>
      <c r="K47" s="52"/>
      <c r="L47" s="52">
        <f t="shared" si="13"/>
        <v>537.2632479636283</v>
      </c>
      <c r="M47" s="52"/>
      <c r="N47" s="52">
        <f t="shared" si="13"/>
        <v>543.2222926128321</v>
      </c>
      <c r="O47" s="52"/>
      <c r="P47" s="52">
        <f t="shared" si="13"/>
        <v>552.6415934506753</v>
      </c>
      <c r="Q47" s="52"/>
      <c r="R47" s="9">
        <f t="shared" si="11"/>
        <v>514.3044269632824</v>
      </c>
      <c r="S47" s="9">
        <f aca="true" t="shared" si="16" ref="S47:Y47">+S14/(S30)*100</f>
        <v>505.6690503727334</v>
      </c>
      <c r="T47" s="9">
        <f t="shared" si="16"/>
        <v>462.17145508926285</v>
      </c>
      <c r="U47" s="9">
        <f t="shared" si="16"/>
        <v>383.32068844379774</v>
      </c>
      <c r="V47" s="9">
        <f t="shared" si="16"/>
        <v>412.12882284601324</v>
      </c>
      <c r="W47" s="9">
        <f t="shared" si="16"/>
        <v>390.02479104012224</v>
      </c>
      <c r="X47" s="9">
        <f t="shared" si="16"/>
        <v>178.79643660844718</v>
      </c>
      <c r="Y47" s="9">
        <f t="shared" si="16"/>
        <v>155.91962467093947</v>
      </c>
    </row>
    <row r="48" spans="1:25" ht="13.5">
      <c r="A48" s="65" t="s">
        <v>2</v>
      </c>
      <c r="B48" s="65"/>
      <c r="C48" s="65"/>
      <c r="D48" s="65"/>
      <c r="E48" s="65"/>
      <c r="F48" s="52">
        <f t="shared" si="13"/>
        <v>852.8600802719742</v>
      </c>
      <c r="G48" s="52"/>
      <c r="H48" s="52">
        <f t="shared" si="13"/>
        <v>842.5235692318043</v>
      </c>
      <c r="I48" s="52"/>
      <c r="J48" s="52">
        <f t="shared" si="13"/>
        <v>972.2379849180151</v>
      </c>
      <c r="K48" s="52"/>
      <c r="L48" s="52">
        <f t="shared" si="13"/>
        <v>515.5340028267192</v>
      </c>
      <c r="M48" s="52"/>
      <c r="N48" s="52">
        <f t="shared" si="13"/>
        <v>747.042949745974</v>
      </c>
      <c r="O48" s="52"/>
      <c r="P48" s="52">
        <f t="shared" si="13"/>
        <v>738.2816815422029</v>
      </c>
      <c r="Q48" s="52"/>
      <c r="R48" s="9">
        <f t="shared" si="11"/>
        <v>646.2259348216522</v>
      </c>
      <c r="S48" s="9">
        <f aca="true" t="shared" si="17" ref="S48:Y48">+S15/(S31)*100</f>
        <v>768.5700252920367</v>
      </c>
      <c r="T48" s="9">
        <f t="shared" si="17"/>
        <v>466.30878954696857</v>
      </c>
      <c r="U48" s="9">
        <f t="shared" si="17"/>
        <v>470.83373127606745</v>
      </c>
      <c r="V48" s="9">
        <f t="shared" si="17"/>
        <v>458.9728364507649</v>
      </c>
      <c r="W48" s="9">
        <f t="shared" si="17"/>
        <v>465.0158424716128</v>
      </c>
      <c r="X48" s="9">
        <f t="shared" si="17"/>
        <v>390.6414663988399</v>
      </c>
      <c r="Y48" s="9">
        <f t="shared" si="17"/>
        <v>425.427850884933</v>
      </c>
    </row>
    <row r="49" spans="1:25" ht="13.5">
      <c r="A49" s="65" t="s">
        <v>5</v>
      </c>
      <c r="B49" s="65"/>
      <c r="C49" s="65"/>
      <c r="D49" s="65"/>
      <c r="E49" s="65"/>
      <c r="F49" s="52">
        <f t="shared" si="13"/>
        <v>5835.395004178779</v>
      </c>
      <c r="G49" s="52"/>
      <c r="H49" s="52">
        <f t="shared" si="13"/>
        <v>4677.750026302943</v>
      </c>
      <c r="I49" s="52"/>
      <c r="J49" s="52">
        <f t="shared" si="13"/>
        <v>5392.898770071151</v>
      </c>
      <c r="K49" s="52"/>
      <c r="L49" s="52">
        <f t="shared" si="13"/>
        <v>4400.99400364567</v>
      </c>
      <c r="M49" s="52"/>
      <c r="N49" s="52">
        <f t="shared" si="13"/>
        <v>4389.958513390695</v>
      </c>
      <c r="O49" s="52"/>
      <c r="P49" s="52">
        <f t="shared" si="13"/>
        <v>5286.106111767618</v>
      </c>
      <c r="Q49" s="52"/>
      <c r="R49" s="9">
        <f t="shared" si="11"/>
        <v>5250.774489237162</v>
      </c>
      <c r="S49" s="9">
        <f aca="true" t="shared" si="18" ref="S49:Y49">+S16/(S32)*100</f>
        <v>2335.7587093326647</v>
      </c>
      <c r="T49" s="9">
        <f t="shared" si="18"/>
        <v>4820.732848351298</v>
      </c>
      <c r="U49" s="9">
        <f t="shared" si="18"/>
        <v>5846.049142193345</v>
      </c>
      <c r="V49" s="9">
        <f t="shared" si="18"/>
        <v>7112.784090373659</v>
      </c>
      <c r="W49" s="9">
        <f t="shared" si="18"/>
        <v>5117.44289349011</v>
      </c>
      <c r="X49" s="9">
        <f t="shared" si="18"/>
        <v>1523.8815291461667</v>
      </c>
      <c r="Y49" s="9">
        <f t="shared" si="18"/>
        <v>1593.0486824156546</v>
      </c>
    </row>
    <row r="50" spans="1:25" ht="13.5">
      <c r="A50" s="65" t="s">
        <v>3</v>
      </c>
      <c r="B50" s="65"/>
      <c r="C50" s="65"/>
      <c r="D50" s="65"/>
      <c r="E50" s="65"/>
      <c r="F50" s="52">
        <f t="shared" si="13"/>
        <v>1036.6341574903977</v>
      </c>
      <c r="G50" s="52"/>
      <c r="H50" s="52">
        <f t="shared" si="13"/>
        <v>1720.5226087424055</v>
      </c>
      <c r="I50" s="52"/>
      <c r="J50" s="52">
        <f t="shared" si="13"/>
        <v>583.6814942246252</v>
      </c>
      <c r="K50" s="52"/>
      <c r="L50" s="52">
        <f t="shared" si="13"/>
        <v>1397.851194712616</v>
      </c>
      <c r="M50" s="52"/>
      <c r="N50" s="52">
        <f t="shared" si="13"/>
        <v>638.2889278660879</v>
      </c>
      <c r="O50" s="52"/>
      <c r="P50" s="52">
        <f t="shared" si="13"/>
        <v>536.6761243311137</v>
      </c>
      <c r="Q50" s="52"/>
      <c r="R50" s="9">
        <f t="shared" si="11"/>
        <v>460.94577194929866</v>
      </c>
      <c r="S50" s="9">
        <f aca="true" t="shared" si="19" ref="S50:Y50">+S17/(S33)*100</f>
        <v>701.3539898534859</v>
      </c>
      <c r="T50" s="9">
        <f t="shared" si="19"/>
        <v>772.8327376561598</v>
      </c>
      <c r="U50" s="9">
        <f t="shared" si="19"/>
        <v>410.82398967609333</v>
      </c>
      <c r="V50" s="9">
        <f t="shared" si="19"/>
        <v>523.7353327668263</v>
      </c>
      <c r="W50" s="9">
        <f t="shared" si="19"/>
        <v>404.9013715932738</v>
      </c>
      <c r="X50" s="9">
        <f t="shared" si="19"/>
        <v>452.6583182755858</v>
      </c>
      <c r="Y50" s="9">
        <f t="shared" si="19"/>
        <v>166.87495132813922</v>
      </c>
    </row>
    <row r="51" spans="1:25" ht="13.5">
      <c r="A51" s="65" t="s">
        <v>4</v>
      </c>
      <c r="B51" s="65"/>
      <c r="C51" s="65"/>
      <c r="D51" s="65"/>
      <c r="E51" s="65"/>
      <c r="F51" s="52">
        <f t="shared" si="13"/>
        <v>68.00353686395229</v>
      </c>
      <c r="G51" s="52"/>
      <c r="H51" s="52">
        <f t="shared" si="13"/>
        <v>0</v>
      </c>
      <c r="I51" s="52"/>
      <c r="J51" s="52">
        <f t="shared" si="13"/>
        <v>127.28656679398959</v>
      </c>
      <c r="K51" s="52"/>
      <c r="L51" s="52">
        <f t="shared" si="13"/>
        <v>193.64964712193054</v>
      </c>
      <c r="M51" s="52"/>
      <c r="N51" s="52">
        <f t="shared" si="13"/>
        <v>159.9779614360326</v>
      </c>
      <c r="O51" s="52"/>
      <c r="P51" s="52">
        <f t="shared" si="13"/>
        <v>123.47441571520625</v>
      </c>
      <c r="Q51" s="52"/>
      <c r="R51" s="9">
        <f t="shared" si="11"/>
        <v>316.99724989035855</v>
      </c>
      <c r="S51" s="9">
        <f aca="true" t="shared" si="20" ref="S51:Y51">+S18/(S34)*100</f>
        <v>271.7851049532156</v>
      </c>
      <c r="T51" s="9">
        <f t="shared" si="20"/>
        <v>194.81819322685328</v>
      </c>
      <c r="U51" s="9">
        <f t="shared" si="20"/>
        <v>389.3459377591584</v>
      </c>
      <c r="V51" s="9">
        <f t="shared" si="20"/>
        <v>238.88458100361146</v>
      </c>
      <c r="W51" s="9">
        <f t="shared" si="20"/>
        <v>463.7816783820925</v>
      </c>
      <c r="X51" s="9">
        <f t="shared" si="20"/>
        <v>364.2523759011669</v>
      </c>
      <c r="Y51" s="9">
        <f t="shared" si="20"/>
        <v>352.7870664855207</v>
      </c>
    </row>
    <row r="52" spans="1:25" s="3" customFormat="1" ht="13.5">
      <c r="A52" s="63" t="s">
        <v>22</v>
      </c>
      <c r="B52" s="63"/>
      <c r="C52" s="63"/>
      <c r="D52" s="63"/>
      <c r="E52" s="63"/>
      <c r="F52" s="54">
        <f>F19/F27*100</f>
        <v>1179.2593692182716</v>
      </c>
      <c r="G52" s="54"/>
      <c r="H52" s="54">
        <f>H19/H27*100</f>
        <v>1126.497683558298</v>
      </c>
      <c r="I52" s="54"/>
      <c r="J52" s="54">
        <f>J19/J27*100</f>
        <v>1004.8351318858424</v>
      </c>
      <c r="K52" s="54"/>
      <c r="L52" s="54">
        <f>L19/L27*100</f>
        <v>920.6032593794495</v>
      </c>
      <c r="M52" s="54"/>
      <c r="N52" s="57">
        <f>N19/N27*100</f>
        <v>963.7940991203544</v>
      </c>
      <c r="O52" s="57"/>
      <c r="P52" s="54">
        <f>P19/P27*100</f>
        <v>871.0575032268803</v>
      </c>
      <c r="Q52" s="54"/>
      <c r="R52" s="11">
        <f aca="true" t="shared" si="21" ref="R52:R59">+R19/(R27)*100</f>
        <v>823.6514323458238</v>
      </c>
      <c r="S52" s="11">
        <f aca="true" t="shared" si="22" ref="S52:Y52">+S19/(S27)*100</f>
        <v>808.4021098172302</v>
      </c>
      <c r="T52" s="11">
        <f t="shared" si="22"/>
        <v>773.0185447628699</v>
      </c>
      <c r="U52" s="11">
        <f t="shared" si="22"/>
        <v>720.3933516707791</v>
      </c>
      <c r="V52" s="11">
        <f t="shared" si="22"/>
        <v>718.4811738081207</v>
      </c>
      <c r="W52" s="11">
        <f t="shared" si="22"/>
        <v>679.7767853949591</v>
      </c>
      <c r="X52" s="11">
        <f t="shared" si="22"/>
        <v>356.03516477306783</v>
      </c>
      <c r="Y52" s="11">
        <f t="shared" si="22"/>
        <v>240.55333832270227</v>
      </c>
    </row>
    <row r="53" spans="1:25" ht="15.75">
      <c r="A53" s="65" t="s">
        <v>34</v>
      </c>
      <c r="B53" s="65"/>
      <c r="C53" s="65"/>
      <c r="D53" s="65"/>
      <c r="E53" s="65"/>
      <c r="F53" s="52">
        <f aca="true" t="shared" si="23" ref="F53:P59">F20/F28*100</f>
        <v>1434.0744168718802</v>
      </c>
      <c r="G53" s="52"/>
      <c r="H53" s="52">
        <f t="shared" si="23"/>
        <v>1327.3391717437248</v>
      </c>
      <c r="I53" s="52"/>
      <c r="J53" s="52">
        <f t="shared" si="23"/>
        <v>1103.7312282042035</v>
      </c>
      <c r="K53" s="52"/>
      <c r="L53" s="52">
        <f t="shared" si="23"/>
        <v>994.1921662434133</v>
      </c>
      <c r="M53" s="52"/>
      <c r="N53" s="53">
        <f t="shared" si="23"/>
        <v>1076.9408393687152</v>
      </c>
      <c r="O53" s="53"/>
      <c r="P53" s="52">
        <f t="shared" si="23"/>
        <v>942.567717024361</v>
      </c>
      <c r="Q53" s="52"/>
      <c r="R53" s="9">
        <f t="shared" si="21"/>
        <v>906.2701085540757</v>
      </c>
      <c r="S53" s="9">
        <f aca="true" t="shared" si="24" ref="S53:Y53">+S20/(S28)*100</f>
        <v>889.8549302120358</v>
      </c>
      <c r="T53" s="9">
        <f t="shared" si="24"/>
        <v>883.2616200144347</v>
      </c>
      <c r="U53" s="9">
        <f t="shared" si="24"/>
        <v>834.1636455979749</v>
      </c>
      <c r="V53" s="9">
        <f t="shared" si="24"/>
        <v>840.3496473145665</v>
      </c>
      <c r="W53" s="9">
        <f t="shared" si="24"/>
        <v>796.0980952511285</v>
      </c>
      <c r="X53" s="9">
        <f t="shared" si="24"/>
        <v>391.738291424068</v>
      </c>
      <c r="Y53" s="9">
        <f t="shared" si="24"/>
        <v>229.79654389482457</v>
      </c>
    </row>
    <row r="54" spans="1:25" ht="13.5">
      <c r="A54" s="65" t="s">
        <v>0</v>
      </c>
      <c r="B54" s="65"/>
      <c r="C54" s="65"/>
      <c r="D54" s="65"/>
      <c r="E54" s="65"/>
      <c r="F54" s="52">
        <f t="shared" si="23"/>
        <v>841.9536503998213</v>
      </c>
      <c r="G54" s="52"/>
      <c r="H54" s="52">
        <f t="shared" si="23"/>
        <v>840.578950468158</v>
      </c>
      <c r="I54" s="52"/>
      <c r="J54" s="52">
        <f t="shared" si="23"/>
        <v>796.4935832725927</v>
      </c>
      <c r="K54" s="52"/>
      <c r="L54" s="52">
        <f t="shared" si="23"/>
        <v>606.3957056849688</v>
      </c>
      <c r="M54" s="52"/>
      <c r="N54" s="53">
        <f t="shared" si="23"/>
        <v>516.2852273093694</v>
      </c>
      <c r="O54" s="53"/>
      <c r="P54" s="52">
        <f t="shared" si="23"/>
        <v>511.8280493933001</v>
      </c>
      <c r="Q54" s="52"/>
      <c r="R54" s="9">
        <f t="shared" si="21"/>
        <v>521.7759582389384</v>
      </c>
      <c r="S54" s="9">
        <f aca="true" t="shared" si="25" ref="S54:Y54">+S21/(S29)*100</f>
        <v>452.1898775133271</v>
      </c>
      <c r="T54" s="9">
        <f t="shared" si="25"/>
        <v>410.70652333744187</v>
      </c>
      <c r="U54" s="9">
        <f t="shared" si="25"/>
        <v>409.5838135359917</v>
      </c>
      <c r="V54" s="9">
        <f t="shared" si="25"/>
        <v>417.4153890382788</v>
      </c>
      <c r="W54" s="9">
        <f t="shared" si="25"/>
        <v>397.67880971003444</v>
      </c>
      <c r="X54" s="9">
        <f t="shared" si="25"/>
        <v>331.39469734654995</v>
      </c>
      <c r="Y54" s="9">
        <f t="shared" si="25"/>
        <v>294.7132036983791</v>
      </c>
    </row>
    <row r="55" spans="1:25" ht="13.5">
      <c r="A55" s="65" t="s">
        <v>1</v>
      </c>
      <c r="B55" s="65"/>
      <c r="C55" s="65"/>
      <c r="D55" s="65"/>
      <c r="E55" s="65"/>
      <c r="F55" s="52">
        <f t="shared" si="23"/>
        <v>540.6527773530513</v>
      </c>
      <c r="G55" s="52"/>
      <c r="H55" s="52">
        <f t="shared" si="23"/>
        <v>664.1914903384973</v>
      </c>
      <c r="I55" s="52"/>
      <c r="J55" s="52">
        <f t="shared" si="23"/>
        <v>732.1229935346832</v>
      </c>
      <c r="K55" s="52"/>
      <c r="L55" s="52">
        <f t="shared" si="23"/>
        <v>769.3699492771972</v>
      </c>
      <c r="M55" s="52"/>
      <c r="N55" s="53">
        <f t="shared" si="23"/>
        <v>738.4900678037379</v>
      </c>
      <c r="O55" s="53"/>
      <c r="P55" s="52">
        <f t="shared" si="23"/>
        <v>704.5467262295626</v>
      </c>
      <c r="Q55" s="52"/>
      <c r="R55" s="9">
        <f t="shared" si="21"/>
        <v>637.3981124935731</v>
      </c>
      <c r="S55" s="9">
        <f aca="true" t="shared" si="26" ref="S55:Y55">+S22/(S30)*100</f>
        <v>623.6379147087737</v>
      </c>
      <c r="T55" s="9">
        <f t="shared" si="26"/>
        <v>564.8530054242225</v>
      </c>
      <c r="U55" s="9">
        <f t="shared" si="26"/>
        <v>483.70192615215285</v>
      </c>
      <c r="V55" s="9">
        <f t="shared" si="26"/>
        <v>485.60385450016054</v>
      </c>
      <c r="W55" s="9">
        <f t="shared" si="26"/>
        <v>454.71737220597277</v>
      </c>
      <c r="X55" s="9">
        <f t="shared" si="26"/>
        <v>263.32109411456287</v>
      </c>
      <c r="Y55" s="9">
        <f t="shared" si="26"/>
        <v>208.26781996690661</v>
      </c>
    </row>
    <row r="56" spans="1:25" ht="13.5">
      <c r="A56" s="65" t="s">
        <v>2</v>
      </c>
      <c r="B56" s="65"/>
      <c r="C56" s="65"/>
      <c r="D56" s="65"/>
      <c r="E56" s="65"/>
      <c r="F56" s="52">
        <f t="shared" si="23"/>
        <v>1060.303077647397</v>
      </c>
      <c r="G56" s="52"/>
      <c r="H56" s="52">
        <f t="shared" si="23"/>
        <v>991.4618778308409</v>
      </c>
      <c r="I56" s="52"/>
      <c r="J56" s="52">
        <f t="shared" si="23"/>
        <v>1206.705432969728</v>
      </c>
      <c r="K56" s="52"/>
      <c r="L56" s="52">
        <f t="shared" si="23"/>
        <v>697.6232563892335</v>
      </c>
      <c r="M56" s="52"/>
      <c r="N56" s="53">
        <f t="shared" si="23"/>
        <v>980.2185292580914</v>
      </c>
      <c r="O56" s="53"/>
      <c r="P56" s="52">
        <f t="shared" si="23"/>
        <v>885.3782423549502</v>
      </c>
      <c r="Q56" s="52"/>
      <c r="R56" s="9">
        <f t="shared" si="21"/>
        <v>810.3468071573101</v>
      </c>
      <c r="S56" s="9">
        <f aca="true" t="shared" si="27" ref="S56:Y56">+S23/(S31)*100</f>
        <v>990.6442788311931</v>
      </c>
      <c r="T56" s="9">
        <f t="shared" si="27"/>
        <v>670.1277178343436</v>
      </c>
      <c r="U56" s="9">
        <f t="shared" si="27"/>
        <v>668.1507634633122</v>
      </c>
      <c r="V56" s="9">
        <f t="shared" si="27"/>
        <v>533.3660780291558</v>
      </c>
      <c r="W56" s="9">
        <f t="shared" si="27"/>
        <v>553.7612817960353</v>
      </c>
      <c r="X56" s="9">
        <f t="shared" si="27"/>
        <v>453.0703453850335</v>
      </c>
      <c r="Y56" s="9">
        <f t="shared" si="27"/>
        <v>465.9194184081075</v>
      </c>
    </row>
    <row r="57" spans="1:25" ht="13.5">
      <c r="A57" s="65" t="s">
        <v>5</v>
      </c>
      <c r="B57" s="65"/>
      <c r="C57" s="65"/>
      <c r="D57" s="65"/>
      <c r="E57" s="65"/>
      <c r="F57" s="52">
        <f t="shared" si="23"/>
        <v>21439.83418511782</v>
      </c>
      <c r="G57" s="52"/>
      <c r="H57" s="52">
        <f t="shared" si="23"/>
        <v>9332.938557302174</v>
      </c>
      <c r="I57" s="52"/>
      <c r="J57" s="52">
        <f t="shared" si="23"/>
        <v>8599.8960751345</v>
      </c>
      <c r="K57" s="52"/>
      <c r="L57" s="52">
        <f t="shared" si="23"/>
        <v>6385.491299768104</v>
      </c>
      <c r="M57" s="52"/>
      <c r="N57" s="53">
        <f t="shared" si="23"/>
        <v>6377.750945582651</v>
      </c>
      <c r="O57" s="53"/>
      <c r="P57" s="52">
        <f t="shared" si="23"/>
        <v>6631.660394763011</v>
      </c>
      <c r="Q57" s="52"/>
      <c r="R57" s="9">
        <f t="shared" si="21"/>
        <v>7643.984630590154</v>
      </c>
      <c r="S57" s="9">
        <f aca="true" t="shared" si="28" ref="S57:Y57">+S24/(S32)*100</f>
        <v>3029.610315227203</v>
      </c>
      <c r="T57" s="9">
        <f t="shared" si="28"/>
        <v>5532.062789320427</v>
      </c>
      <c r="U57" s="9">
        <f t="shared" si="28"/>
        <v>6854.438287909966</v>
      </c>
      <c r="V57" s="9">
        <f t="shared" si="28"/>
        <v>7665.909581272531</v>
      </c>
      <c r="W57" s="9">
        <f t="shared" si="28"/>
        <v>6402.390344912298</v>
      </c>
      <c r="X57" s="9">
        <f t="shared" si="28"/>
        <v>2099.1797433195034</v>
      </c>
      <c r="Y57" s="9">
        <f t="shared" si="28"/>
        <v>1644.693652169778</v>
      </c>
    </row>
    <row r="58" spans="1:25" ht="13.5">
      <c r="A58" s="65" t="s">
        <v>3</v>
      </c>
      <c r="B58" s="65"/>
      <c r="C58" s="65"/>
      <c r="D58" s="65"/>
      <c r="E58" s="65"/>
      <c r="F58" s="52">
        <f t="shared" si="23"/>
        <v>4146.536629961591</v>
      </c>
      <c r="G58" s="52"/>
      <c r="H58" s="52">
        <f t="shared" si="23"/>
        <v>3570.0844131404915</v>
      </c>
      <c r="I58" s="52"/>
      <c r="J58" s="52">
        <f t="shared" si="23"/>
        <v>1228.8031457360532</v>
      </c>
      <c r="K58" s="52"/>
      <c r="L58" s="52">
        <f t="shared" si="23"/>
        <v>2866.7795688173987</v>
      </c>
      <c r="M58" s="52"/>
      <c r="N58" s="53">
        <f t="shared" si="23"/>
        <v>858.3885581647388</v>
      </c>
      <c r="O58" s="53"/>
      <c r="P58" s="52">
        <f t="shared" si="23"/>
        <v>1245.0886084481838</v>
      </c>
      <c r="Q58" s="52"/>
      <c r="R58" s="9">
        <f t="shared" si="21"/>
        <v>1365.7652502201443</v>
      </c>
      <c r="S58" s="9">
        <f aca="true" t="shared" si="29" ref="S58:Y58">+S25/(S33)*100</f>
        <v>2104.061969560458</v>
      </c>
      <c r="T58" s="9">
        <f t="shared" si="29"/>
        <v>2237.754494108881</v>
      </c>
      <c r="U58" s="9">
        <f t="shared" si="29"/>
        <v>1352.713136738356</v>
      </c>
      <c r="V58" s="9">
        <f t="shared" si="29"/>
        <v>1611.4933315902344</v>
      </c>
      <c r="W58" s="9">
        <f t="shared" si="29"/>
        <v>2115.6096665748555</v>
      </c>
      <c r="X58" s="9">
        <f t="shared" si="29"/>
        <v>360.0691168101251</v>
      </c>
      <c r="Y58" s="9">
        <f t="shared" si="29"/>
        <v>101.97913692275174</v>
      </c>
    </row>
    <row r="59" spans="1:25" ht="14.25" thickBot="1">
      <c r="A59" s="75" t="s">
        <v>4</v>
      </c>
      <c r="B59" s="75"/>
      <c r="C59" s="75"/>
      <c r="D59" s="75"/>
      <c r="E59" s="75"/>
      <c r="F59" s="61">
        <f t="shared" si="23"/>
        <v>51.00265264796422</v>
      </c>
      <c r="G59" s="61"/>
      <c r="H59" s="61">
        <f t="shared" si="23"/>
        <v>28.293929792008495</v>
      </c>
      <c r="I59" s="61"/>
      <c r="J59" s="61">
        <f t="shared" si="23"/>
        <v>145.47036205027385</v>
      </c>
      <c r="K59" s="61"/>
      <c r="L59" s="61">
        <f t="shared" si="23"/>
        <v>193.64964712193054</v>
      </c>
      <c r="M59" s="61"/>
      <c r="N59" s="58">
        <f t="shared" si="23"/>
        <v>159.9779614360326</v>
      </c>
      <c r="O59" s="58"/>
      <c r="P59" s="61">
        <f t="shared" si="23"/>
        <v>154.34301964400782</v>
      </c>
      <c r="Q59" s="61"/>
      <c r="R59" s="32">
        <f t="shared" si="21"/>
        <v>396.2465623629482</v>
      </c>
      <c r="S59" s="32">
        <f aca="true" t="shared" si="30" ref="S59:Y59">+S26/(S34)*100</f>
        <v>322.74481213194355</v>
      </c>
      <c r="T59" s="32">
        <f t="shared" si="30"/>
        <v>259.7575909691377</v>
      </c>
      <c r="U59" s="32">
        <f t="shared" si="30"/>
        <v>370.8056550087223</v>
      </c>
      <c r="V59" s="32">
        <f t="shared" si="30"/>
        <v>270.7358584707597</v>
      </c>
      <c r="W59" s="32">
        <f t="shared" si="30"/>
        <v>463.7816783820925</v>
      </c>
      <c r="X59" s="32">
        <f t="shared" si="30"/>
        <v>299.20730877595855</v>
      </c>
      <c r="Y59" s="32">
        <f t="shared" si="30"/>
        <v>401.44735151800626</v>
      </c>
    </row>
    <row r="60" spans="1:24" s="3" customFormat="1" ht="9" customHeight="1">
      <c r="A60" s="10"/>
      <c r="B60" s="10"/>
      <c r="C60" s="10"/>
      <c r="D60" s="10"/>
      <c r="E60" s="10"/>
      <c r="F60" s="11"/>
      <c r="G60" s="11"/>
      <c r="H60" s="11"/>
      <c r="I60" s="11"/>
      <c r="J60" s="11"/>
      <c r="K60" s="11"/>
      <c r="L60" s="20"/>
      <c r="M60" s="20"/>
      <c r="N60" s="20"/>
      <c r="O60" s="11"/>
      <c r="P60" s="11"/>
      <c r="Q60" s="11"/>
      <c r="R60" s="11"/>
      <c r="S60" s="11"/>
      <c r="T60" s="11"/>
      <c r="U60" s="11"/>
      <c r="W60" s="36"/>
      <c r="X60" s="36"/>
    </row>
    <row r="61" spans="1:24" s="4" customFormat="1" ht="24.75" customHeight="1">
      <c r="A61" s="82" t="s">
        <v>40</v>
      </c>
      <c r="B61" s="82"/>
      <c r="C61" s="82"/>
      <c r="D61" s="82"/>
      <c r="E61" s="82"/>
      <c r="F61" s="82"/>
      <c r="G61" s="82"/>
      <c r="H61" s="82"/>
      <c r="I61" s="82"/>
      <c r="J61" s="82"/>
      <c r="K61" s="82"/>
      <c r="L61" s="82"/>
      <c r="M61" s="82"/>
      <c r="N61" s="82"/>
      <c r="O61" s="82"/>
      <c r="P61" s="82"/>
      <c r="Q61" s="82"/>
      <c r="R61" s="1"/>
      <c r="S61" s="1"/>
      <c r="T61" s="1"/>
      <c r="W61" s="37"/>
      <c r="X61" s="37"/>
    </row>
    <row r="62" spans="1:24" s="4" customFormat="1" ht="15.75" customHeight="1">
      <c r="A62" s="15"/>
      <c r="B62" s="16">
        <v>1990</v>
      </c>
      <c r="C62" s="16">
        <v>1991</v>
      </c>
      <c r="D62" s="16">
        <v>1992</v>
      </c>
      <c r="E62" s="16">
        <v>1993</v>
      </c>
      <c r="F62" s="16">
        <v>1994</v>
      </c>
      <c r="G62" s="16">
        <v>1995</v>
      </c>
      <c r="H62" s="16">
        <v>1996</v>
      </c>
      <c r="I62" s="16">
        <v>1997</v>
      </c>
      <c r="J62" s="16">
        <v>1998</v>
      </c>
      <c r="K62" s="16">
        <v>1999</v>
      </c>
      <c r="L62" s="27">
        <v>2000</v>
      </c>
      <c r="M62" s="28">
        <v>2001</v>
      </c>
      <c r="N62" s="28">
        <v>2002</v>
      </c>
      <c r="O62" s="28">
        <v>2003</v>
      </c>
      <c r="P62" s="46"/>
      <c r="Q62" s="46"/>
      <c r="R62" s="5"/>
      <c r="S62" s="5"/>
      <c r="T62" s="5"/>
      <c r="W62" s="37"/>
      <c r="X62" s="37"/>
    </row>
    <row r="63" spans="1:24" s="4" customFormat="1" ht="15" customHeight="1">
      <c r="A63" s="17" t="s">
        <v>7</v>
      </c>
      <c r="B63" s="17">
        <v>2</v>
      </c>
      <c r="C63" s="17">
        <v>1</v>
      </c>
      <c r="D63" s="17">
        <v>0</v>
      </c>
      <c r="E63" s="17">
        <v>1</v>
      </c>
      <c r="F63" s="17">
        <v>0</v>
      </c>
      <c r="G63" s="17">
        <v>0</v>
      </c>
      <c r="H63" s="17">
        <v>1</v>
      </c>
      <c r="I63" s="17">
        <v>0</v>
      </c>
      <c r="J63" s="17">
        <v>0</v>
      </c>
      <c r="K63" s="17">
        <v>0</v>
      </c>
      <c r="L63" s="28">
        <v>0</v>
      </c>
      <c r="M63" s="28">
        <v>1</v>
      </c>
      <c r="N63" s="28">
        <v>2</v>
      </c>
      <c r="O63" s="28">
        <v>12</v>
      </c>
      <c r="P63" s="46"/>
      <c r="Q63" s="46"/>
      <c r="R63" s="5"/>
      <c r="S63" s="5"/>
      <c r="T63" s="5"/>
      <c r="W63" s="37"/>
      <c r="X63" s="37"/>
    </row>
    <row r="64" spans="1:24" s="4" customFormat="1" ht="15" customHeight="1">
      <c r="A64" s="17" t="s">
        <v>6</v>
      </c>
      <c r="B64" s="17">
        <v>378</v>
      </c>
      <c r="C64" s="17">
        <v>327</v>
      </c>
      <c r="D64" s="17">
        <v>399</v>
      </c>
      <c r="E64" s="17">
        <v>383</v>
      </c>
      <c r="F64" s="17">
        <v>616</v>
      </c>
      <c r="G64" s="17">
        <v>598</v>
      </c>
      <c r="H64" s="17">
        <v>354</v>
      </c>
      <c r="I64" s="17">
        <v>357</v>
      </c>
      <c r="J64" s="17">
        <v>379</v>
      </c>
      <c r="K64" s="19">
        <v>1091</v>
      </c>
      <c r="L64" s="29">
        <v>762</v>
      </c>
      <c r="M64" s="28">
        <v>897</v>
      </c>
      <c r="N64" s="28">
        <v>35</v>
      </c>
      <c r="O64" s="28">
        <v>133</v>
      </c>
      <c r="P64" s="46"/>
      <c r="Q64" s="46"/>
      <c r="R64" s="5"/>
      <c r="S64" s="5"/>
      <c r="T64" s="5"/>
      <c r="W64" s="37"/>
      <c r="X64" s="37"/>
    </row>
    <row r="65" spans="1:24" s="4" customFormat="1" ht="14.25" customHeight="1">
      <c r="A65" s="17" t="s">
        <v>8</v>
      </c>
      <c r="B65" s="17">
        <v>186</v>
      </c>
      <c r="C65" s="17">
        <v>411</v>
      </c>
      <c r="D65" s="17">
        <v>400</v>
      </c>
      <c r="E65" s="17">
        <v>411</v>
      </c>
      <c r="F65" s="17">
        <v>650</v>
      </c>
      <c r="G65" s="17">
        <v>536</v>
      </c>
      <c r="H65" s="17">
        <v>301</v>
      </c>
      <c r="I65" s="17">
        <v>353</v>
      </c>
      <c r="J65" s="17">
        <v>253</v>
      </c>
      <c r="K65" s="19">
        <v>1078</v>
      </c>
      <c r="L65" s="29">
        <v>745</v>
      </c>
      <c r="M65" s="28">
        <v>891</v>
      </c>
      <c r="N65" s="28">
        <v>69</v>
      </c>
      <c r="O65" s="28">
        <v>90</v>
      </c>
      <c r="P65" s="46"/>
      <c r="Q65" s="46"/>
      <c r="R65" s="5"/>
      <c r="S65" s="5"/>
      <c r="T65" s="5"/>
      <c r="W65" s="37"/>
      <c r="X65" s="37"/>
    </row>
    <row r="66" spans="1:24" s="4" customFormat="1" ht="25.5" customHeight="1">
      <c r="A66" s="59" t="s">
        <v>37</v>
      </c>
      <c r="B66" s="59"/>
      <c r="C66" s="59"/>
      <c r="D66" s="59"/>
      <c r="E66" s="59"/>
      <c r="F66" s="59"/>
      <c r="G66" s="59"/>
      <c r="H66" s="59"/>
      <c r="I66" s="59"/>
      <c r="J66" s="59"/>
      <c r="K66" s="59"/>
      <c r="L66" s="59"/>
      <c r="M66" s="59"/>
      <c r="N66" s="59"/>
      <c r="O66" s="60"/>
      <c r="P66" s="60"/>
      <c r="Q66" s="60"/>
      <c r="R66" s="6"/>
      <c r="S66" s="6"/>
      <c r="T66" s="6"/>
      <c r="W66" s="37"/>
      <c r="X66" s="37"/>
    </row>
    <row r="67" spans="1:24" s="4" customFormat="1" ht="12.75" customHeight="1">
      <c r="A67" s="68" t="s">
        <v>9</v>
      </c>
      <c r="B67" s="69"/>
      <c r="C67" s="69"/>
      <c r="D67" s="69"/>
      <c r="E67" s="69"/>
      <c r="F67" s="69"/>
      <c r="G67" s="69"/>
      <c r="H67" s="69"/>
      <c r="I67" s="69"/>
      <c r="J67" s="69"/>
      <c r="K67" s="69"/>
      <c r="L67" s="69"/>
      <c r="M67" s="69"/>
      <c r="N67" s="69"/>
      <c r="O67" s="69"/>
      <c r="P67" s="69"/>
      <c r="Q67" s="69"/>
      <c r="R67" s="5"/>
      <c r="S67" s="5"/>
      <c r="T67" s="5"/>
      <c r="W67" s="37"/>
      <c r="X67" s="37"/>
    </row>
    <row r="68" spans="1:24" s="4" customFormat="1" ht="24.75" customHeight="1">
      <c r="A68" s="70" t="s">
        <v>11</v>
      </c>
      <c r="B68" s="60"/>
      <c r="C68" s="60"/>
      <c r="D68" s="60"/>
      <c r="E68" s="60"/>
      <c r="F68" s="60"/>
      <c r="G68" s="60"/>
      <c r="H68" s="60"/>
      <c r="I68" s="60"/>
      <c r="J68" s="60"/>
      <c r="K68" s="60"/>
      <c r="L68" s="60"/>
      <c r="M68" s="60"/>
      <c r="N68" s="60"/>
      <c r="O68" s="60"/>
      <c r="P68" s="60"/>
      <c r="Q68" s="60"/>
      <c r="R68" s="5"/>
      <c r="S68" s="5"/>
      <c r="T68" s="5"/>
      <c r="W68" s="37"/>
      <c r="X68" s="37"/>
    </row>
    <row r="69" spans="1:24" s="4" customFormat="1" ht="25.5" customHeight="1">
      <c r="A69" s="59" t="s">
        <v>10</v>
      </c>
      <c r="B69" s="59"/>
      <c r="C69" s="59"/>
      <c r="D69" s="59"/>
      <c r="E69" s="59"/>
      <c r="F69" s="59"/>
      <c r="G69" s="59"/>
      <c r="H69" s="59"/>
      <c r="I69" s="59"/>
      <c r="J69" s="59"/>
      <c r="K69" s="59"/>
      <c r="L69" s="59"/>
      <c r="M69" s="59"/>
      <c r="N69" s="59"/>
      <c r="O69" s="60"/>
      <c r="P69" s="60"/>
      <c r="Q69" s="60"/>
      <c r="R69" s="6"/>
      <c r="S69" s="6"/>
      <c r="T69" s="6"/>
      <c r="W69" s="37"/>
      <c r="X69" s="37"/>
    </row>
    <row r="70" spans="1:24" s="4" customFormat="1" ht="49.5" customHeight="1">
      <c r="A70" s="59" t="s">
        <v>41</v>
      </c>
      <c r="B70" s="60"/>
      <c r="C70" s="60"/>
      <c r="D70" s="60"/>
      <c r="E70" s="60"/>
      <c r="F70" s="60"/>
      <c r="G70" s="60"/>
      <c r="H70" s="60"/>
      <c r="I70" s="60"/>
      <c r="J70" s="60"/>
      <c r="K70" s="60"/>
      <c r="L70" s="60"/>
      <c r="M70" s="60"/>
      <c r="N70" s="60"/>
      <c r="O70" s="60"/>
      <c r="P70" s="60"/>
      <c r="Q70" s="60"/>
      <c r="R70" s="44"/>
      <c r="S70" s="6"/>
      <c r="T70" s="6"/>
      <c r="W70" s="37"/>
      <c r="X70" s="37"/>
    </row>
    <row r="71" spans="1:24" s="4" customFormat="1" ht="12" customHeight="1">
      <c r="A71" s="47"/>
      <c r="B71" s="47"/>
      <c r="C71" s="47"/>
      <c r="D71" s="47"/>
      <c r="E71" s="47"/>
      <c r="F71" s="47"/>
      <c r="G71" s="47"/>
      <c r="H71" s="47"/>
      <c r="I71" s="47"/>
      <c r="J71" s="47"/>
      <c r="K71" s="47"/>
      <c r="L71" s="48"/>
      <c r="M71" s="48"/>
      <c r="N71" s="48"/>
      <c r="O71" s="47"/>
      <c r="P71" s="47"/>
      <c r="Q71" s="47"/>
      <c r="R71" s="6"/>
      <c r="S71" s="6"/>
      <c r="T71" s="6"/>
      <c r="W71" s="37"/>
      <c r="X71" s="37"/>
    </row>
    <row r="72" spans="1:24" s="4" customFormat="1" ht="12.75" customHeight="1">
      <c r="A72" s="71" t="s">
        <v>17</v>
      </c>
      <c r="B72" s="71"/>
      <c r="C72" s="71"/>
      <c r="D72" s="71"/>
      <c r="E72" s="71"/>
      <c r="F72" s="71"/>
      <c r="G72" s="71"/>
      <c r="H72" s="71"/>
      <c r="I72" s="71"/>
      <c r="J72" s="71"/>
      <c r="K72" s="71"/>
      <c r="L72" s="71"/>
      <c r="M72" s="71"/>
      <c r="N72" s="71"/>
      <c r="O72" s="71"/>
      <c r="P72" s="71"/>
      <c r="Q72" s="71"/>
      <c r="R72" s="6"/>
      <c r="S72" s="6"/>
      <c r="T72" s="6"/>
      <c r="W72" s="37"/>
      <c r="X72" s="37"/>
    </row>
    <row r="73" spans="1:24" s="25" customFormat="1" ht="36.75" customHeight="1">
      <c r="A73" s="56" t="s">
        <v>18</v>
      </c>
      <c r="B73" s="71"/>
      <c r="C73" s="71"/>
      <c r="D73" s="71"/>
      <c r="E73" s="71"/>
      <c r="F73" s="71"/>
      <c r="G73" s="71"/>
      <c r="H73" s="71"/>
      <c r="I73" s="71"/>
      <c r="J73" s="71"/>
      <c r="K73" s="71"/>
      <c r="L73" s="71"/>
      <c r="M73" s="71"/>
      <c r="N73" s="71"/>
      <c r="O73" s="71"/>
      <c r="P73" s="71"/>
      <c r="Q73" s="71"/>
      <c r="W73" s="35"/>
      <c r="X73" s="35"/>
    </row>
    <row r="74" spans="1:17" ht="24.75" customHeight="1">
      <c r="A74" s="56" t="s">
        <v>15</v>
      </c>
      <c r="B74" s="56"/>
      <c r="C74" s="56"/>
      <c r="D74" s="56"/>
      <c r="E74" s="56"/>
      <c r="F74" s="56"/>
      <c r="G74" s="56"/>
      <c r="H74" s="56"/>
      <c r="I74" s="56"/>
      <c r="J74" s="56"/>
      <c r="K74" s="56"/>
      <c r="L74" s="56"/>
      <c r="M74" s="56"/>
      <c r="N74" s="56"/>
      <c r="O74" s="56"/>
      <c r="P74" s="56"/>
      <c r="Q74" s="56"/>
    </row>
    <row r="75" spans="1:17" s="25" customFormat="1" ht="25.5" customHeight="1">
      <c r="A75" s="56" t="s">
        <v>42</v>
      </c>
      <c r="B75" s="56"/>
      <c r="C75" s="56"/>
      <c r="D75" s="56"/>
      <c r="E75" s="56"/>
      <c r="F75" s="56"/>
      <c r="G75" s="56"/>
      <c r="H75" s="56"/>
      <c r="I75" s="56"/>
      <c r="J75" s="56"/>
      <c r="K75" s="56"/>
      <c r="L75" s="56"/>
      <c r="M75" s="56"/>
      <c r="N75" s="56"/>
      <c r="O75" s="56"/>
      <c r="P75" s="56"/>
      <c r="Q75" s="56"/>
    </row>
    <row r="76" spans="1:24" s="25" customFormat="1" ht="7.5" customHeight="1">
      <c r="A76" s="51"/>
      <c r="B76" s="51"/>
      <c r="C76" s="51"/>
      <c r="D76" s="51"/>
      <c r="E76" s="51"/>
      <c r="F76" s="51"/>
      <c r="G76" s="51"/>
      <c r="H76" s="51"/>
      <c r="I76" s="51"/>
      <c r="J76" s="51"/>
      <c r="K76" s="51"/>
      <c r="L76" s="51"/>
      <c r="M76" s="51"/>
      <c r="N76" s="51"/>
      <c r="O76" s="51"/>
      <c r="P76" s="51"/>
      <c r="Q76" s="51"/>
      <c r="W76" s="35"/>
      <c r="X76" s="35"/>
    </row>
    <row r="77" spans="1:24" s="25" customFormat="1" ht="12" customHeight="1">
      <c r="A77" s="49" t="s">
        <v>16</v>
      </c>
      <c r="B77" s="46"/>
      <c r="C77" s="46"/>
      <c r="D77" s="46"/>
      <c r="E77" s="46"/>
      <c r="F77" s="46"/>
      <c r="G77" s="46"/>
      <c r="H77" s="46"/>
      <c r="I77" s="46"/>
      <c r="J77" s="46"/>
      <c r="K77" s="46"/>
      <c r="L77" s="46"/>
      <c r="M77" s="46"/>
      <c r="N77" s="46"/>
      <c r="O77" s="46"/>
      <c r="P77" s="46"/>
      <c r="Q77" s="46"/>
      <c r="W77" s="35"/>
      <c r="X77" s="35"/>
    </row>
    <row r="78" spans="1:24" s="25" customFormat="1" ht="24.75" customHeight="1">
      <c r="A78" s="56" t="s">
        <v>39</v>
      </c>
      <c r="B78" s="71"/>
      <c r="C78" s="71"/>
      <c r="D78" s="71"/>
      <c r="E78" s="71"/>
      <c r="F78" s="71"/>
      <c r="G78" s="71"/>
      <c r="H78" s="71"/>
      <c r="I78" s="71"/>
      <c r="J78" s="71"/>
      <c r="K78" s="71"/>
      <c r="L78" s="71"/>
      <c r="M78" s="71"/>
      <c r="N78" s="71"/>
      <c r="O78" s="71"/>
      <c r="P78" s="71"/>
      <c r="Q78" s="71"/>
      <c r="W78" s="35"/>
      <c r="X78" s="35"/>
    </row>
    <row r="79" spans="1:24" s="4" customFormat="1" ht="13.5">
      <c r="A79" s="5"/>
      <c r="B79" s="15"/>
      <c r="C79" s="15"/>
      <c r="D79" s="15"/>
      <c r="E79" s="15"/>
      <c r="F79" s="15"/>
      <c r="G79" s="15"/>
      <c r="H79" s="15"/>
      <c r="I79" s="15"/>
      <c r="J79" s="15"/>
      <c r="K79" s="15"/>
      <c r="L79" s="21"/>
      <c r="M79" s="21"/>
      <c r="N79" s="21"/>
      <c r="O79" s="15"/>
      <c r="P79" s="15"/>
      <c r="Q79" s="15"/>
      <c r="R79" s="5"/>
      <c r="S79" s="5"/>
      <c r="T79" s="5"/>
      <c r="W79" s="37"/>
      <c r="X79" s="37"/>
    </row>
    <row r="80" spans="1:24" s="4" customFormat="1" ht="13.5">
      <c r="A80" s="2"/>
      <c r="B80" s="15"/>
      <c r="C80" s="15"/>
      <c r="D80" s="15"/>
      <c r="E80" s="15"/>
      <c r="F80" s="15"/>
      <c r="G80" s="15"/>
      <c r="H80" s="15"/>
      <c r="I80" s="15"/>
      <c r="J80" s="15"/>
      <c r="K80" s="15"/>
      <c r="L80" s="21"/>
      <c r="M80" s="21"/>
      <c r="N80" s="21"/>
      <c r="O80" s="15"/>
      <c r="P80" s="15"/>
      <c r="Q80" s="15"/>
      <c r="R80" s="7"/>
      <c r="S80" s="7"/>
      <c r="T80" s="7"/>
      <c r="W80" s="37"/>
      <c r="X80" s="37"/>
    </row>
    <row r="81" spans="1:24" s="4" customFormat="1" ht="22.5" customHeight="1">
      <c r="A81" s="2"/>
      <c r="B81" s="18"/>
      <c r="C81" s="18"/>
      <c r="D81" s="18"/>
      <c r="E81" s="18"/>
      <c r="F81" s="18"/>
      <c r="G81" s="18"/>
      <c r="H81" s="18"/>
      <c r="I81" s="18"/>
      <c r="J81" s="18"/>
      <c r="K81" s="18"/>
      <c r="L81" s="22"/>
      <c r="M81" s="22"/>
      <c r="N81" s="22"/>
      <c r="O81" s="45"/>
      <c r="P81" s="45"/>
      <c r="Q81" s="45"/>
      <c r="R81" s="14"/>
      <c r="S81" s="14"/>
      <c r="T81" s="14"/>
      <c r="W81" s="37"/>
      <c r="X81" s="37"/>
    </row>
    <row r="82" spans="1:24" s="4" customFormat="1" ht="13.5">
      <c r="A82" s="2"/>
      <c r="B82" s="5"/>
      <c r="C82" s="5"/>
      <c r="D82" s="5"/>
      <c r="E82" s="5"/>
      <c r="F82" s="5"/>
      <c r="G82" s="5"/>
      <c r="H82" s="5"/>
      <c r="I82" s="5"/>
      <c r="J82" s="5"/>
      <c r="K82" s="5"/>
      <c r="L82" s="23"/>
      <c r="M82" s="23"/>
      <c r="N82" s="23"/>
      <c r="O82" s="5"/>
      <c r="P82" s="5"/>
      <c r="Q82" s="5"/>
      <c r="R82" s="5"/>
      <c r="S82" s="5"/>
      <c r="W82" s="37"/>
      <c r="X82" s="37"/>
    </row>
    <row r="90" spans="13:16" ht="13.5">
      <c r="M90" s="24"/>
      <c r="N90" s="24"/>
      <c r="O90" s="8"/>
      <c r="P90" s="8"/>
    </row>
    <row r="91" spans="13:16" ht="13.5">
      <c r="M91" s="24"/>
      <c r="N91" s="24"/>
      <c r="O91" s="8"/>
      <c r="P91" s="8"/>
    </row>
  </sheetData>
  <mergeCells count="412">
    <mergeCell ref="A1:Y1"/>
    <mergeCell ref="A75:Q75"/>
    <mergeCell ref="P40:Q40"/>
    <mergeCell ref="P41:Q41"/>
    <mergeCell ref="P56:Q56"/>
    <mergeCell ref="P49:Q49"/>
    <mergeCell ref="P50:Q50"/>
    <mergeCell ref="P51:Q51"/>
    <mergeCell ref="P42:Q42"/>
    <mergeCell ref="P53:Q53"/>
    <mergeCell ref="P54:Q54"/>
    <mergeCell ref="P55:Q55"/>
    <mergeCell ref="P48:Q48"/>
    <mergeCell ref="P43:Q43"/>
    <mergeCell ref="P44:Q44"/>
    <mergeCell ref="P45:Q45"/>
    <mergeCell ref="P46:Q46"/>
    <mergeCell ref="P47:Q47"/>
    <mergeCell ref="P30:Q30"/>
    <mergeCell ref="P37:Q37"/>
    <mergeCell ref="P38:Q38"/>
    <mergeCell ref="P32:Q32"/>
    <mergeCell ref="P33:Q33"/>
    <mergeCell ref="P34:Q34"/>
    <mergeCell ref="P31:Q31"/>
    <mergeCell ref="P36:Q36"/>
    <mergeCell ref="P39:Q39"/>
    <mergeCell ref="P29:Q29"/>
    <mergeCell ref="P14:Q14"/>
    <mergeCell ref="P20:Q20"/>
    <mergeCell ref="P21:Q21"/>
    <mergeCell ref="P16:Q16"/>
    <mergeCell ref="P17:Q17"/>
    <mergeCell ref="P18:Q18"/>
    <mergeCell ref="P15:Q15"/>
    <mergeCell ref="P26:Q26"/>
    <mergeCell ref="P19:Q19"/>
    <mergeCell ref="P8:Q8"/>
    <mergeCell ref="P9:Q9"/>
    <mergeCell ref="P27:Q27"/>
    <mergeCell ref="P11:Q11"/>
    <mergeCell ref="P12:Q12"/>
    <mergeCell ref="P13:Q13"/>
    <mergeCell ref="P28:Q28"/>
    <mergeCell ref="P22:Q22"/>
    <mergeCell ref="P23:Q23"/>
    <mergeCell ref="P24:Q24"/>
    <mergeCell ref="P25:Q25"/>
    <mergeCell ref="P2:Q2"/>
    <mergeCell ref="P4:Q4"/>
    <mergeCell ref="P5:Q5"/>
    <mergeCell ref="P10:Q10"/>
    <mergeCell ref="P3:Q3"/>
    <mergeCell ref="P6:Q6"/>
    <mergeCell ref="P7:Q7"/>
    <mergeCell ref="A2:E2"/>
    <mergeCell ref="A5:E5"/>
    <mergeCell ref="A3:E3"/>
    <mergeCell ref="F3:G3"/>
    <mergeCell ref="H3:I3"/>
    <mergeCell ref="H2:I2"/>
    <mergeCell ref="H4:I4"/>
    <mergeCell ref="F10:G10"/>
    <mergeCell ref="F2:G2"/>
    <mergeCell ref="H5:I5"/>
    <mergeCell ref="H6:I6"/>
    <mergeCell ref="H7:I7"/>
    <mergeCell ref="H8:I8"/>
    <mergeCell ref="H9:I9"/>
    <mergeCell ref="F19:G19"/>
    <mergeCell ref="A6:E6"/>
    <mergeCell ref="F4:G4"/>
    <mergeCell ref="F5:G5"/>
    <mergeCell ref="F6:G6"/>
    <mergeCell ref="A4:E4"/>
    <mergeCell ref="F17:G17"/>
    <mergeCell ref="F18:G18"/>
    <mergeCell ref="F11:G11"/>
    <mergeCell ref="F13:G13"/>
    <mergeCell ref="F14:G14"/>
    <mergeCell ref="F15:G15"/>
    <mergeCell ref="F16:G16"/>
    <mergeCell ref="F12:G12"/>
    <mergeCell ref="F20:G20"/>
    <mergeCell ref="F21:G21"/>
    <mergeCell ref="F22:G22"/>
    <mergeCell ref="F28:G28"/>
    <mergeCell ref="F24:G24"/>
    <mergeCell ref="F25:G25"/>
    <mergeCell ref="F26:G26"/>
    <mergeCell ref="F23:G23"/>
    <mergeCell ref="F27:G27"/>
    <mergeCell ref="A23:E23"/>
    <mergeCell ref="A24:E24"/>
    <mergeCell ref="F29:G29"/>
    <mergeCell ref="F30:G30"/>
    <mergeCell ref="A25:E25"/>
    <mergeCell ref="A27:E27"/>
    <mergeCell ref="F31:G31"/>
    <mergeCell ref="F32:G32"/>
    <mergeCell ref="F48:G48"/>
    <mergeCell ref="F43:G43"/>
    <mergeCell ref="F44:G44"/>
    <mergeCell ref="F40:G40"/>
    <mergeCell ref="F41:G41"/>
    <mergeCell ref="F42:G42"/>
    <mergeCell ref="F45:G45"/>
    <mergeCell ref="F46:G46"/>
    <mergeCell ref="A10:E10"/>
    <mergeCell ref="A12:E12"/>
    <mergeCell ref="A13:E13"/>
    <mergeCell ref="F55:G55"/>
    <mergeCell ref="F52:G52"/>
    <mergeCell ref="F53:G53"/>
    <mergeCell ref="F54:G54"/>
    <mergeCell ref="F49:G49"/>
    <mergeCell ref="F50:G50"/>
    <mergeCell ref="F51:G51"/>
    <mergeCell ref="A7:E7"/>
    <mergeCell ref="A8:E8"/>
    <mergeCell ref="A9:E9"/>
    <mergeCell ref="F7:G7"/>
    <mergeCell ref="F8:G8"/>
    <mergeCell ref="F9:G9"/>
    <mergeCell ref="F59:G59"/>
    <mergeCell ref="F56:G56"/>
    <mergeCell ref="F57:G57"/>
    <mergeCell ref="F58:G58"/>
    <mergeCell ref="F47:G47"/>
    <mergeCell ref="A32:E32"/>
    <mergeCell ref="A33:E33"/>
    <mergeCell ref="A18:E18"/>
    <mergeCell ref="A20:E20"/>
    <mergeCell ref="A21:E21"/>
    <mergeCell ref="A22:E22"/>
    <mergeCell ref="A19:E19"/>
    <mergeCell ref="A26:E26"/>
    <mergeCell ref="A46:E46"/>
    <mergeCell ref="A42:E42"/>
    <mergeCell ref="A43:E43"/>
    <mergeCell ref="A44:E44"/>
    <mergeCell ref="A36:E36"/>
    <mergeCell ref="A37:E37"/>
    <mergeCell ref="A38:E38"/>
    <mergeCell ref="A39:E39"/>
    <mergeCell ref="A40:E40"/>
    <mergeCell ref="A41:E41"/>
    <mergeCell ref="A53:E53"/>
    <mergeCell ref="A54:E54"/>
    <mergeCell ref="A55:E55"/>
    <mergeCell ref="A52:E52"/>
    <mergeCell ref="A56:E56"/>
    <mergeCell ref="A57:E57"/>
    <mergeCell ref="A58:E58"/>
    <mergeCell ref="A59:E59"/>
    <mergeCell ref="A47:E47"/>
    <mergeCell ref="A48:E48"/>
    <mergeCell ref="A49:E49"/>
    <mergeCell ref="A50:E50"/>
    <mergeCell ref="A11:E11"/>
    <mergeCell ref="A45:E45"/>
    <mergeCell ref="A14:E14"/>
    <mergeCell ref="A15:E15"/>
    <mergeCell ref="A16:E16"/>
    <mergeCell ref="A17:E17"/>
    <mergeCell ref="A28:E28"/>
    <mergeCell ref="A29:E29"/>
    <mergeCell ref="A30:E30"/>
    <mergeCell ref="A31:E31"/>
    <mergeCell ref="H10:I10"/>
    <mergeCell ref="H15:I15"/>
    <mergeCell ref="H16:I16"/>
    <mergeCell ref="H17:I17"/>
    <mergeCell ref="H12:I12"/>
    <mergeCell ref="H13:I13"/>
    <mergeCell ref="H14:I14"/>
    <mergeCell ref="H11:I11"/>
    <mergeCell ref="H18:I18"/>
    <mergeCell ref="H20:I20"/>
    <mergeCell ref="H21:I21"/>
    <mergeCell ref="H22:I22"/>
    <mergeCell ref="H19:I19"/>
    <mergeCell ref="H23:I23"/>
    <mergeCell ref="H24:I24"/>
    <mergeCell ref="H25:I25"/>
    <mergeCell ref="H26:I26"/>
    <mergeCell ref="H28:I28"/>
    <mergeCell ref="H29:I29"/>
    <mergeCell ref="H30:I30"/>
    <mergeCell ref="H27:I27"/>
    <mergeCell ref="H31:I31"/>
    <mergeCell ref="H32:I32"/>
    <mergeCell ref="H33:I33"/>
    <mergeCell ref="H34:I34"/>
    <mergeCell ref="H39:I39"/>
    <mergeCell ref="H36:I36"/>
    <mergeCell ref="H37:I37"/>
    <mergeCell ref="F36:G36"/>
    <mergeCell ref="F37:G37"/>
    <mergeCell ref="F39:G39"/>
    <mergeCell ref="H38:I38"/>
    <mergeCell ref="F38:G38"/>
    <mergeCell ref="H44:I44"/>
    <mergeCell ref="H45:I45"/>
    <mergeCell ref="H40:I40"/>
    <mergeCell ref="H41:I41"/>
    <mergeCell ref="H42:I42"/>
    <mergeCell ref="H43:I43"/>
    <mergeCell ref="H46:I46"/>
    <mergeCell ref="H47:I47"/>
    <mergeCell ref="H48:I48"/>
    <mergeCell ref="H49:I49"/>
    <mergeCell ref="J10:K10"/>
    <mergeCell ref="H56:I56"/>
    <mergeCell ref="H57:I57"/>
    <mergeCell ref="H58:I58"/>
    <mergeCell ref="H52:I52"/>
    <mergeCell ref="H53:I53"/>
    <mergeCell ref="H54:I54"/>
    <mergeCell ref="H55:I55"/>
    <mergeCell ref="H50:I50"/>
    <mergeCell ref="H51:I51"/>
    <mergeCell ref="J6:K6"/>
    <mergeCell ref="J7:K7"/>
    <mergeCell ref="J8:K8"/>
    <mergeCell ref="J9:K9"/>
    <mergeCell ref="J2:K2"/>
    <mergeCell ref="J4:K4"/>
    <mergeCell ref="J5:K5"/>
    <mergeCell ref="J3:K3"/>
    <mergeCell ref="J12:K12"/>
    <mergeCell ref="J13:K13"/>
    <mergeCell ref="J14:K14"/>
    <mergeCell ref="J11:K11"/>
    <mergeCell ref="J19:K19"/>
    <mergeCell ref="J15:K15"/>
    <mergeCell ref="J16:K16"/>
    <mergeCell ref="J17:K17"/>
    <mergeCell ref="J18:K18"/>
    <mergeCell ref="J20:K20"/>
    <mergeCell ref="J21:K21"/>
    <mergeCell ref="J22:K22"/>
    <mergeCell ref="J27:K27"/>
    <mergeCell ref="J23:K23"/>
    <mergeCell ref="J24:K24"/>
    <mergeCell ref="J25:K25"/>
    <mergeCell ref="J26:K26"/>
    <mergeCell ref="J31:K31"/>
    <mergeCell ref="J39:K39"/>
    <mergeCell ref="J40:K40"/>
    <mergeCell ref="J28:K28"/>
    <mergeCell ref="J29:K29"/>
    <mergeCell ref="J30:K30"/>
    <mergeCell ref="J41:K41"/>
    <mergeCell ref="J36:K36"/>
    <mergeCell ref="J33:K33"/>
    <mergeCell ref="J34:K34"/>
    <mergeCell ref="J42:K42"/>
    <mergeCell ref="J43:K43"/>
    <mergeCell ref="J49:K49"/>
    <mergeCell ref="J50:K50"/>
    <mergeCell ref="J48:K48"/>
    <mergeCell ref="J47:K47"/>
    <mergeCell ref="J44:K44"/>
    <mergeCell ref="J45:K45"/>
    <mergeCell ref="J46:K46"/>
    <mergeCell ref="J51:K51"/>
    <mergeCell ref="A73:Q73"/>
    <mergeCell ref="J57:K57"/>
    <mergeCell ref="J58:K58"/>
    <mergeCell ref="J59:K59"/>
    <mergeCell ref="P57:Q57"/>
    <mergeCell ref="P58:Q58"/>
    <mergeCell ref="P59:Q59"/>
    <mergeCell ref="L59:M59"/>
    <mergeCell ref="A72:Q72"/>
    <mergeCell ref="A70:Q70"/>
    <mergeCell ref="A51:E51"/>
    <mergeCell ref="L52:M52"/>
    <mergeCell ref="A69:Q69"/>
    <mergeCell ref="A67:Q67"/>
    <mergeCell ref="A68:Q68"/>
    <mergeCell ref="P52:Q52"/>
    <mergeCell ref="A61:Q61"/>
    <mergeCell ref="J52:K52"/>
    <mergeCell ref="J53:K53"/>
    <mergeCell ref="L3:M3"/>
    <mergeCell ref="L12:M12"/>
    <mergeCell ref="L13:M13"/>
    <mergeCell ref="L18:M18"/>
    <mergeCell ref="L11:M11"/>
    <mergeCell ref="L14:M14"/>
    <mergeCell ref="L15:M15"/>
    <mergeCell ref="L16:M16"/>
    <mergeCell ref="L17:M17"/>
    <mergeCell ref="L2:M2"/>
    <mergeCell ref="L37:M37"/>
    <mergeCell ref="L5:M5"/>
    <mergeCell ref="L6:M6"/>
    <mergeCell ref="L9:M9"/>
    <mergeCell ref="L7:M7"/>
    <mergeCell ref="L8:M8"/>
    <mergeCell ref="L4:M4"/>
    <mergeCell ref="L20:M20"/>
    <mergeCell ref="L10:M10"/>
    <mergeCell ref="L25:M25"/>
    <mergeCell ref="L26:M26"/>
    <mergeCell ref="L19:M19"/>
    <mergeCell ref="L21:M21"/>
    <mergeCell ref="L22:M22"/>
    <mergeCell ref="L23:M23"/>
    <mergeCell ref="L24:M24"/>
    <mergeCell ref="L28:M28"/>
    <mergeCell ref="L29:M29"/>
    <mergeCell ref="L30:M30"/>
    <mergeCell ref="L31:M31"/>
    <mergeCell ref="L27:M27"/>
    <mergeCell ref="L42:M42"/>
    <mergeCell ref="L43:M43"/>
    <mergeCell ref="L36:M36"/>
    <mergeCell ref="L39:M39"/>
    <mergeCell ref="L40:M40"/>
    <mergeCell ref="L41:M41"/>
    <mergeCell ref="L32:M32"/>
    <mergeCell ref="L33:M33"/>
    <mergeCell ref="L34:M34"/>
    <mergeCell ref="L45:M45"/>
    <mergeCell ref="L46:M46"/>
    <mergeCell ref="L47:M47"/>
    <mergeCell ref="L44:M44"/>
    <mergeCell ref="N2:O2"/>
    <mergeCell ref="N4:O4"/>
    <mergeCell ref="N5:O5"/>
    <mergeCell ref="N6:O6"/>
    <mergeCell ref="N3:O3"/>
    <mergeCell ref="N7:O7"/>
    <mergeCell ref="N8:O8"/>
    <mergeCell ref="N9:O9"/>
    <mergeCell ref="N10:O10"/>
    <mergeCell ref="N12:O12"/>
    <mergeCell ref="N13:O13"/>
    <mergeCell ref="N14:O14"/>
    <mergeCell ref="N11:O11"/>
    <mergeCell ref="N15:O15"/>
    <mergeCell ref="N16:O16"/>
    <mergeCell ref="N17:O17"/>
    <mergeCell ref="N18:O18"/>
    <mergeCell ref="N20:O20"/>
    <mergeCell ref="N21:O21"/>
    <mergeCell ref="N22:O22"/>
    <mergeCell ref="N19:O19"/>
    <mergeCell ref="N27:O27"/>
    <mergeCell ref="N23:O23"/>
    <mergeCell ref="N24:O24"/>
    <mergeCell ref="N25:O25"/>
    <mergeCell ref="N26:O26"/>
    <mergeCell ref="N28:O28"/>
    <mergeCell ref="N29:O29"/>
    <mergeCell ref="N30:O30"/>
    <mergeCell ref="N31:O31"/>
    <mergeCell ref="N32:O32"/>
    <mergeCell ref="N33:O33"/>
    <mergeCell ref="N34:O34"/>
    <mergeCell ref="A35:V35"/>
    <mergeCell ref="A34:E34"/>
    <mergeCell ref="F33:G33"/>
    <mergeCell ref="F34:G34"/>
    <mergeCell ref="J32:K32"/>
    <mergeCell ref="N37:O37"/>
    <mergeCell ref="N38:O38"/>
    <mergeCell ref="L38:M38"/>
    <mergeCell ref="J37:K37"/>
    <mergeCell ref="J38:K38"/>
    <mergeCell ref="N45:O45"/>
    <mergeCell ref="N39:O39"/>
    <mergeCell ref="N40:O40"/>
    <mergeCell ref="N41:O41"/>
    <mergeCell ref="N42:O42"/>
    <mergeCell ref="A74:Q74"/>
    <mergeCell ref="A78:Q78"/>
    <mergeCell ref="N54:O54"/>
    <mergeCell ref="N52:O52"/>
    <mergeCell ref="N56:O56"/>
    <mergeCell ref="N57:O57"/>
    <mergeCell ref="N58:O58"/>
    <mergeCell ref="N59:O59"/>
    <mergeCell ref="A66:Q66"/>
    <mergeCell ref="H59:I59"/>
    <mergeCell ref="J56:K56"/>
    <mergeCell ref="J55:K55"/>
    <mergeCell ref="J54:K54"/>
    <mergeCell ref="L58:M58"/>
    <mergeCell ref="L56:M56"/>
    <mergeCell ref="L57:M57"/>
    <mergeCell ref="N55:O55"/>
    <mergeCell ref="N50:O50"/>
    <mergeCell ref="N51:O51"/>
    <mergeCell ref="N44:O44"/>
    <mergeCell ref="N46:O46"/>
    <mergeCell ref="N47:O47"/>
    <mergeCell ref="N49:O49"/>
    <mergeCell ref="N43:O43"/>
    <mergeCell ref="N36:O36"/>
    <mergeCell ref="N48:O48"/>
    <mergeCell ref="L53:M53"/>
    <mergeCell ref="L54:M54"/>
    <mergeCell ref="L55:M55"/>
    <mergeCell ref="L48:M48"/>
    <mergeCell ref="L49:M49"/>
    <mergeCell ref="L50:M50"/>
    <mergeCell ref="L51:M51"/>
    <mergeCell ref="N53:O53"/>
  </mergeCells>
  <printOptions/>
  <pageMargins left="0.5" right="0.5" top="0.5" bottom="0.5" header="0.25" footer="0.25"/>
  <pageSetup fitToHeight="1" fitToWidth="1" horizontalDpi="300" verticalDpi="300" orientation="portrait"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DTS-49</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Sarah Maccalous</dc:creator>
  <cp:keywords/>
  <dc:description/>
  <cp:lastModifiedBy>long.nguyen</cp:lastModifiedBy>
  <cp:lastPrinted>2005-05-19T14:53:13Z</cp:lastPrinted>
  <dcterms:created xsi:type="dcterms:W3CDTF">1999-07-20T12:04:07Z</dcterms:created>
  <dcterms:modified xsi:type="dcterms:W3CDTF">2005-06-29T14:50:00Z</dcterms:modified>
  <cp:category/>
  <cp:version/>
  <cp:contentType/>
  <cp:contentStatus/>
</cp:coreProperties>
</file>