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41" windowWidth="9720" windowHeight="7320" tabRatio="601" firstSheet="4" activeTab="4"/>
  </bookViews>
  <sheets>
    <sheet name="Field Data" sheetId="1" r:id="rId1"/>
    <sheet name="alkalinity" sheetId="2" r:id="rId2"/>
    <sheet name="ICP-AES data" sheetId="3" r:id="rId3"/>
    <sheet name="added ICP-AES data" sheetId="4" r:id="rId4"/>
    <sheet name="Table 07" sheetId="5" r:id="rId5"/>
  </sheets>
  <definedNames>
    <definedName name="_xlnm.Print_Area" localSheetId="4">'Table 07'!$A$1:$CG$37</definedName>
    <definedName name="_xlnm.Print_Titles" localSheetId="4">'Table 07'!$A:$A</definedName>
  </definedNames>
  <calcPr fullCalcOnLoad="1"/>
</workbook>
</file>

<file path=xl/sharedStrings.xml><?xml version="1.0" encoding="utf-8"?>
<sst xmlns="http://schemas.openxmlformats.org/spreadsheetml/2006/main" count="2419" uniqueCount="294">
  <si>
    <t>98AK-25</t>
  </si>
  <si>
    <t>98AK-30</t>
  </si>
  <si>
    <t>98AK-31</t>
  </si>
  <si>
    <t>98AK-32</t>
  </si>
  <si>
    <t>98AK-33</t>
  </si>
  <si>
    <t>98AK-34</t>
  </si>
  <si>
    <t>Field No.</t>
  </si>
  <si>
    <t>Description</t>
  </si>
  <si>
    <t>Latitude</t>
  </si>
  <si>
    <t xml:space="preserve"> Longitude</t>
  </si>
  <si>
    <t>Date sampled</t>
  </si>
  <si>
    <t>T°C</t>
  </si>
  <si>
    <t>conductivity</t>
  </si>
  <si>
    <t>turbidity</t>
  </si>
  <si>
    <t>discharge</t>
  </si>
  <si>
    <t>Flat Creek</t>
  </si>
  <si>
    <t>Steele Creek</t>
  </si>
  <si>
    <t>Polly Creek</t>
  </si>
  <si>
    <t>Moose Creek</t>
  </si>
  <si>
    <t>Snow Creek</t>
  </si>
  <si>
    <t>Sam Patch Creek</t>
  </si>
  <si>
    <t>Smith Creek</t>
  </si>
  <si>
    <t>Discovery Creek</t>
  </si>
  <si>
    <t>98AK-9</t>
  </si>
  <si>
    <t>Canyon Creek at mouth</t>
  </si>
  <si>
    <t>Nugget gulch</t>
  </si>
  <si>
    <t>98AK-11</t>
  </si>
  <si>
    <t>Twin Creek</t>
  </si>
  <si>
    <t>98AK-12</t>
  </si>
  <si>
    <t>Bow Creek</t>
  </si>
  <si>
    <t>98AK-13</t>
  </si>
  <si>
    <t>North Fork Fortymile above forks</t>
  </si>
  <si>
    <t>South Fork Fortymile above forks</t>
  </si>
  <si>
    <t>Fortymile River above Polly Creek</t>
  </si>
  <si>
    <t>Fortymile River 1km below Moose Cr.</t>
  </si>
  <si>
    <t>O'Brien Creek at Taylor Highway bridge</t>
  </si>
  <si>
    <t>Buck Creek at Taylor residence</t>
  </si>
  <si>
    <t>Canyon Creek above Hall Creek</t>
  </si>
  <si>
    <t>Hall Creek</t>
  </si>
  <si>
    <t>Squaw Gulch above cat mining</t>
  </si>
  <si>
    <t>Squaw Gulch above Canyon Cr.</t>
  </si>
  <si>
    <t>Mariner Creek</t>
  </si>
  <si>
    <t>Canyon Creek above Mariner Creek</t>
  </si>
  <si>
    <t>Sonora Creek near Pogo prospect</t>
  </si>
  <si>
    <t>Central Creek near Pogo prospect</t>
  </si>
  <si>
    <t>Goodpaster River at Liese Creek</t>
  </si>
  <si>
    <t>Antimony Creek above Tibbs Creek</t>
  </si>
  <si>
    <t>Tibbs Creek</t>
  </si>
  <si>
    <t>Sample No.</t>
  </si>
  <si>
    <t>description</t>
  </si>
  <si>
    <t>pH</t>
  </si>
  <si>
    <t>Flat Cr.</t>
  </si>
  <si>
    <t>Steele Cr.</t>
  </si>
  <si>
    <t>Polly Cr.</t>
  </si>
  <si>
    <t>Moose Cr.</t>
  </si>
  <si>
    <t>Snow Cr.</t>
  </si>
  <si>
    <t>Sam Patch Cr.</t>
  </si>
  <si>
    <t>Smith Cr.</t>
  </si>
  <si>
    <t>Discovery Cr.</t>
  </si>
  <si>
    <t>Canyon Cr.</t>
  </si>
  <si>
    <t>98AK-9a</t>
  </si>
  <si>
    <t>98AK-9b</t>
  </si>
  <si>
    <t>Canyon Cr. sample duplicate</t>
  </si>
  <si>
    <t>Nugget Gulch</t>
  </si>
  <si>
    <t>Twin Cr.</t>
  </si>
  <si>
    <t>Bow Cr.</t>
  </si>
  <si>
    <t>N. Fork Fortymile River</t>
  </si>
  <si>
    <t>S. Fork Fortymile River</t>
  </si>
  <si>
    <t>Fortymile R. above Polly Cr.</t>
  </si>
  <si>
    <t>Fortymile R. below Moose Cr.</t>
  </si>
  <si>
    <t>O’Brien Cr.</t>
  </si>
  <si>
    <t>Buck Cr.</t>
  </si>
  <si>
    <t>field blank</t>
  </si>
  <si>
    <t>n.m.</t>
  </si>
  <si>
    <t>Canyon Cr. above Hall Cr.</t>
  </si>
  <si>
    <t>Hall Cr.</t>
  </si>
  <si>
    <t>Squaw Gulch above cat-mining operations</t>
  </si>
  <si>
    <t>Squaw Gulch below cat-mining operations</t>
  </si>
  <si>
    <t>Mariner Cr.</t>
  </si>
  <si>
    <t>Canyon Cr. above Mariner Cr.</t>
  </si>
  <si>
    <t>Sonora Cr.</t>
  </si>
  <si>
    <t>Central Cr.</t>
  </si>
  <si>
    <t>Goodpaster R. above Liese Cr.</t>
  </si>
  <si>
    <t>Antimony Cr.</t>
  </si>
  <si>
    <t>Tibbs Cr.</t>
  </si>
  <si>
    <t>98AK-13a</t>
  </si>
  <si>
    <t>98AK-13b</t>
  </si>
  <si>
    <t>N. Fork Fortymile River sample duplicate</t>
  </si>
  <si>
    <t>Alkalinity as ppm CaCO3</t>
  </si>
  <si>
    <t>Ref Value</t>
  </si>
  <si>
    <t>ref m140</t>
  </si>
  <si>
    <t>ref m-130</t>
  </si>
  <si>
    <t>114+/-3</t>
  </si>
  <si>
    <t>60+/-2</t>
  </si>
  <si>
    <t>ref m-140</t>
  </si>
  <si>
    <t>not run</t>
  </si>
  <si>
    <t>98ak-3r</t>
  </si>
  <si>
    <t>98AK-18r</t>
  </si>
  <si>
    <t>Indx</t>
  </si>
  <si>
    <t>Job</t>
  </si>
  <si>
    <t>Lab No</t>
  </si>
  <si>
    <t>Field No</t>
  </si>
  <si>
    <t xml:space="preserve">  Al ppm</t>
  </si>
  <si>
    <t xml:space="preserve">  B  ppb</t>
  </si>
  <si>
    <t xml:space="preserve">  Ba ppb</t>
  </si>
  <si>
    <t xml:space="preserve">  Be ppb</t>
  </si>
  <si>
    <t xml:space="preserve">  Ca ppm</t>
  </si>
  <si>
    <t xml:space="preserve">  Cd ppb</t>
  </si>
  <si>
    <t xml:space="preserve">  Co ppb</t>
  </si>
  <si>
    <t xml:space="preserve">  Cr ppb</t>
  </si>
  <si>
    <t xml:space="preserve">  Cu ppb</t>
  </si>
  <si>
    <t xml:space="preserve">  Fe ppm</t>
  </si>
  <si>
    <t xml:space="preserve">  K  ppm</t>
  </si>
  <si>
    <t xml:space="preserve">  Li ppb</t>
  </si>
  <si>
    <t xml:space="preserve">  Mg ppm</t>
  </si>
  <si>
    <t xml:space="preserve">  Mn ppb</t>
  </si>
  <si>
    <t xml:space="preserve">  Mo ppb</t>
  </si>
  <si>
    <t xml:space="preserve">  Na ppm</t>
  </si>
  <si>
    <t xml:space="preserve">  Ni ppb</t>
  </si>
  <si>
    <t xml:space="preserve">   P ppb</t>
  </si>
  <si>
    <t xml:space="preserve">  Pb ppb</t>
  </si>
  <si>
    <t xml:space="preserve">  Si ppm</t>
  </si>
  <si>
    <t xml:space="preserve">  Sr ppb</t>
  </si>
  <si>
    <t xml:space="preserve">  Ti ppb</t>
  </si>
  <si>
    <t xml:space="preserve">  V  ppb</t>
  </si>
  <si>
    <t xml:space="preserve">  Zn ppb</t>
  </si>
  <si>
    <t>WV22</t>
  </si>
  <si>
    <t>F-030357</t>
  </si>
  <si>
    <t>&lt; 10</t>
  </si>
  <si>
    <t>&lt; 20</t>
  </si>
  <si>
    <t>&lt; 50</t>
  </si>
  <si>
    <t>F-030358</t>
  </si>
  <si>
    <t>F-030359</t>
  </si>
  <si>
    <t>&lt; 1</t>
  </si>
  <si>
    <t>F-030360</t>
  </si>
  <si>
    <t>F-030361</t>
  </si>
  <si>
    <t>F-030362</t>
  </si>
  <si>
    <t>F-030363</t>
  </si>
  <si>
    <t>F-030364</t>
  </si>
  <si>
    <t>F-030365</t>
  </si>
  <si>
    <t>F-030366</t>
  </si>
  <si>
    <t>F-030367</t>
  </si>
  <si>
    <t>F-030368</t>
  </si>
  <si>
    <t>98AK-11a</t>
  </si>
  <si>
    <t>F-030369</t>
  </si>
  <si>
    <t>98AK-11b</t>
  </si>
  <si>
    <t>F-030370</t>
  </si>
  <si>
    <t>98AK-12a</t>
  </si>
  <si>
    <t>F-030371</t>
  </si>
  <si>
    <t>98AK-12b</t>
  </si>
  <si>
    <t>F-030372</t>
  </si>
  <si>
    <t>F-030373</t>
  </si>
  <si>
    <t>F-030374</t>
  </si>
  <si>
    <t>F-030375</t>
  </si>
  <si>
    <t>F-030376</t>
  </si>
  <si>
    <t>F-030377</t>
  </si>
  <si>
    <t>F-030378</t>
  </si>
  <si>
    <t>F-030379</t>
  </si>
  <si>
    <t>&lt; 0.01</t>
  </si>
  <si>
    <t>&lt; 5</t>
  </si>
  <si>
    <t>&lt; 0.05</t>
  </si>
  <si>
    <t>F-030380</t>
  </si>
  <si>
    <t>F-030381</t>
  </si>
  <si>
    <t>F-030382</t>
  </si>
  <si>
    <t>F-030383</t>
  </si>
  <si>
    <t>F-030384</t>
  </si>
  <si>
    <t>F-030385</t>
  </si>
  <si>
    <t>F-030386</t>
  </si>
  <si>
    <t>F-030387</t>
  </si>
  <si>
    <t>F-030388</t>
  </si>
  <si>
    <t>F-030389</t>
  </si>
  <si>
    <t>F-030390</t>
  </si>
  <si>
    <t>F-030391</t>
  </si>
  <si>
    <t>waldorf, 10/98</t>
  </si>
  <si>
    <t>SO4 ppm</t>
  </si>
  <si>
    <t>&lt;1</t>
  </si>
  <si>
    <t>&lt; 0.1</t>
  </si>
  <si>
    <t>&lt; 0.2</t>
  </si>
  <si>
    <t>&lt; 0.03</t>
  </si>
  <si>
    <t>&lt; 0.02</t>
  </si>
  <si>
    <t>&lt; 0.5</t>
  </si>
  <si>
    <t>&lt; 3</t>
  </si>
  <si>
    <t>&lt; 0.005</t>
  </si>
  <si>
    <t>98AK-1</t>
  </si>
  <si>
    <t>98AK-2</t>
  </si>
  <si>
    <t>98AK-3</t>
  </si>
  <si>
    <t>98AK-4</t>
  </si>
  <si>
    <t>98AK-5</t>
  </si>
  <si>
    <t>98AK-6</t>
  </si>
  <si>
    <t>98AK-7</t>
  </si>
  <si>
    <t>98AK-8</t>
  </si>
  <si>
    <t>98AK-10</t>
  </si>
  <si>
    <t>98AK-14</t>
  </si>
  <si>
    <t>98AK-15</t>
  </si>
  <si>
    <t>98AK-16</t>
  </si>
  <si>
    <t>98AK-17</t>
  </si>
  <si>
    <t>98AK-18</t>
  </si>
  <si>
    <t>98AK-19</t>
  </si>
  <si>
    <t>98AK-20</t>
  </si>
  <si>
    <t>98AK-21</t>
  </si>
  <si>
    <t>98AK-22</t>
  </si>
  <si>
    <t>98AK-23</t>
  </si>
  <si>
    <t>98AK-24</t>
  </si>
  <si>
    <t>ICP-MS</t>
  </si>
  <si>
    <t>ICP-AES</t>
  </si>
  <si>
    <t>Na, mg/L</t>
  </si>
  <si>
    <t>Mg, mg/L</t>
  </si>
  <si>
    <t>Si, mg/L</t>
  </si>
  <si>
    <t>P, mg/L</t>
  </si>
  <si>
    <t>K, mg/L</t>
  </si>
  <si>
    <t>Ca, mg/L</t>
  </si>
  <si>
    <t>Ba, ppb</t>
  </si>
  <si>
    <t>Be, ppb</t>
  </si>
  <si>
    <t>B, ppb</t>
  </si>
  <si>
    <t>Cd, ppb</t>
  </si>
  <si>
    <t>Co, ppb</t>
  </si>
  <si>
    <t>Cr, ppb</t>
  </si>
  <si>
    <t>Cu, ppb</t>
  </si>
  <si>
    <t>Li, ppb</t>
  </si>
  <si>
    <t>Mn, ppb</t>
  </si>
  <si>
    <t>Mo, ppb</t>
  </si>
  <si>
    <t>Ni, ppb</t>
  </si>
  <si>
    <t>Pb, ppb</t>
  </si>
  <si>
    <t>P, ppb</t>
  </si>
  <si>
    <t>Sr, ppb</t>
  </si>
  <si>
    <t>Ti, ppb</t>
  </si>
  <si>
    <t>V, ppb</t>
  </si>
  <si>
    <t>Zn, ppb</t>
  </si>
  <si>
    <t>Al, ppm</t>
  </si>
  <si>
    <t>Ca, ppm</t>
  </si>
  <si>
    <t>Fe, ppm</t>
  </si>
  <si>
    <t>K, ppm</t>
  </si>
  <si>
    <t>Mg, ppm</t>
  </si>
  <si>
    <t>Na, ppm</t>
  </si>
  <si>
    <t>Si, ppm</t>
  </si>
  <si>
    <t>Field Number</t>
  </si>
  <si>
    <t>&lt;0.005</t>
  </si>
  <si>
    <t>--</t>
  </si>
  <si>
    <t>Hg, ppb</t>
  </si>
  <si>
    <t>CV-AFS</t>
  </si>
  <si>
    <t>Table 7. Chemical results for the analyses of major and minor elements in water samples from the Fortymile River watershed, Alaska.</t>
  </si>
  <si>
    <t>Table 7. Chemical results for the analyses of major and minor elements in water samples from the Fortymile River watershed, Alaska (continued).</t>
  </si>
  <si>
    <r>
      <t>Alkalinity as ppm CaCO</t>
    </r>
    <r>
      <rPr>
        <vertAlign val="subscript"/>
        <sz val="10"/>
        <rFont val="Arial"/>
        <family val="2"/>
      </rPr>
      <t>3</t>
    </r>
  </si>
  <si>
    <t>Ag, μg/L</t>
  </si>
  <si>
    <t>Al, μg/L</t>
  </si>
  <si>
    <t>As, μg/L</t>
  </si>
  <si>
    <t>Ba, μg/L</t>
  </si>
  <si>
    <t>Be, μg/L</t>
  </si>
  <si>
    <t>Bi, μg/L</t>
  </si>
  <si>
    <t>Cd, μg/L</t>
  </si>
  <si>
    <t>Ce, μg/L</t>
  </si>
  <si>
    <t>Co, μg/L</t>
  </si>
  <si>
    <t>Cr, μg/L</t>
  </si>
  <si>
    <t>Cs, μg/L</t>
  </si>
  <si>
    <t>Cu, μg/L</t>
  </si>
  <si>
    <t>Dy, μg/L</t>
  </si>
  <si>
    <t>Er, μg/L</t>
  </si>
  <si>
    <t>Eu, μg/L</t>
  </si>
  <si>
    <t>Fe, μg/L</t>
  </si>
  <si>
    <t>Ga, μg/L</t>
  </si>
  <si>
    <t>Gd, μg/L</t>
  </si>
  <si>
    <t>Ge, μg/L</t>
  </si>
  <si>
    <t>Ho, μg/L</t>
  </si>
  <si>
    <t>La, μg/L</t>
  </si>
  <si>
    <t>Li, μg/L</t>
  </si>
  <si>
    <t>Lu, μg/L</t>
  </si>
  <si>
    <t>Mn, μg/L</t>
  </si>
  <si>
    <t>Mo, μg/L</t>
  </si>
  <si>
    <t>Nb, μg/L</t>
  </si>
  <si>
    <t>Nd, μg/L</t>
  </si>
  <si>
    <t>Ni, μg/L</t>
  </si>
  <si>
    <t>Pb, μg/L</t>
  </si>
  <si>
    <t>Pr, μg/L</t>
  </si>
  <si>
    <t>Rb, μg/L</t>
  </si>
  <si>
    <t>Sb, μg/L</t>
  </si>
  <si>
    <t>Sc, μg/L</t>
  </si>
  <si>
    <t>Se, μg/L</t>
  </si>
  <si>
    <t>Sm, μg/L</t>
  </si>
  <si>
    <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 mg/L</t>
    </r>
  </si>
  <si>
    <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, ppm</t>
    </r>
  </si>
  <si>
    <t>Sr, μg/L</t>
  </si>
  <si>
    <t>Ta, μg/L</t>
  </si>
  <si>
    <t>Tb, μg/L</t>
  </si>
  <si>
    <t>Th, μg/L</t>
  </si>
  <si>
    <t>Ti, μg/L</t>
  </si>
  <si>
    <t>Tl, μg/L</t>
  </si>
  <si>
    <t>Tm, μg/L</t>
  </si>
  <si>
    <t>U, μg/L</t>
  </si>
  <si>
    <t>V, μg/L</t>
  </si>
  <si>
    <t>W, μg/L</t>
  </si>
  <si>
    <t>Y, μg/L</t>
  </si>
  <si>
    <t>Yb, μg/L</t>
  </si>
  <si>
    <t>Zn, μg/L</t>
  </si>
  <si>
    <t>Zr, μg/L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</si>
</sst>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98AK-&quot;0"/>
    <numFmt numFmtId="165" formatCode="0_)"/>
    <numFmt numFmtId="166" formatCode="0.00_)"/>
    <numFmt numFmtId="167" formatCode="0.0_)"/>
    <numFmt numFmtId="168" formatCode="0.000_)"/>
    <numFmt numFmtId="169" formatCode="&quot;98AK-&quot;00"/>
    <numFmt numFmtId="170" formatCode="0.0%"/>
    <numFmt numFmtId="171" formatCode="0.0"/>
    <numFmt numFmtId="172" formatCode="0.0000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illSans"/>
      <family val="0"/>
    </font>
    <font>
      <sz val="10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8" fontId="4" fillId="0" borderId="0" xfId="0" applyNumberFormat="1" applyFont="1" applyAlignment="1" applyProtection="1">
      <alignment/>
      <protection/>
    </xf>
    <xf numFmtId="169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171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>
      <alignment/>
    </xf>
    <xf numFmtId="168" fontId="0" fillId="0" borderId="1" xfId="0" applyNumberFormat="1" applyBorder="1" applyAlignment="1" applyProtection="1">
      <alignment/>
      <protection/>
    </xf>
    <xf numFmtId="15" fontId="0" fillId="0" borderId="1" xfId="0" applyNumberFormat="1" applyBorder="1" applyAlignment="1" applyProtection="1">
      <alignment/>
      <protection/>
    </xf>
    <xf numFmtId="166" fontId="0" fillId="0" borderId="1" xfId="0" applyNumberFormat="1" applyBorder="1" applyAlignment="1" applyProtection="1">
      <alignment/>
      <protection/>
    </xf>
    <xf numFmtId="167" fontId="0" fillId="0" borderId="1" xfId="0" applyNumberFormat="1" applyBorder="1" applyAlignment="1" applyProtection="1">
      <alignment/>
      <protection/>
    </xf>
    <xf numFmtId="1" fontId="0" fillId="0" borderId="1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165" fontId="5" fillId="0" borderId="0" xfId="0" applyNumberFormat="1" applyFont="1" applyAlignment="1" applyProtection="1">
      <alignment horizontal="center"/>
      <protection/>
    </xf>
    <xf numFmtId="167" fontId="5" fillId="0" borderId="0" xfId="0" applyNumberFormat="1" applyFont="1" applyAlignment="1" applyProtection="1">
      <alignment horizontal="center"/>
      <protection/>
    </xf>
    <xf numFmtId="166" fontId="5" fillId="0" borderId="0" xfId="0" applyNumberFormat="1" applyFont="1" applyAlignment="1" applyProtection="1">
      <alignment horizontal="center"/>
      <protection/>
    </xf>
    <xf numFmtId="168" fontId="5" fillId="0" borderId="0" xfId="0" applyNumberFormat="1" applyFont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165" fontId="5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  <xf numFmtId="167" fontId="5" fillId="0" borderId="2" xfId="0" applyNumberFormat="1" applyFont="1" applyBorder="1" applyAlignment="1" applyProtection="1">
      <alignment horizontal="center"/>
      <protection/>
    </xf>
    <xf numFmtId="166" fontId="5" fillId="0" borderId="2" xfId="0" applyNumberFormat="1" applyFont="1" applyBorder="1" applyAlignment="1" applyProtection="1">
      <alignment horizontal="center"/>
      <protection/>
    </xf>
    <xf numFmtId="168" fontId="5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Alignment="1">
      <alignment wrapText="1"/>
    </xf>
    <xf numFmtId="1" fontId="0" fillId="0" borderId="0" xfId="0" applyNumberFormat="1" applyAlignment="1">
      <alignment horizontal="center"/>
    </xf>
    <xf numFmtId="1" fontId="5" fillId="0" borderId="0" xfId="0" applyNumberFormat="1" applyFont="1" applyBorder="1" applyAlignment="1" quotePrefix="1">
      <alignment horizontal="center" vertical="top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/>
      <protection/>
    </xf>
    <xf numFmtId="1" fontId="5" fillId="0" borderId="0" xfId="0" applyNumberFormat="1" applyFont="1" applyAlignment="1" applyProtection="1">
      <alignment horizontal="center"/>
      <protection/>
    </xf>
    <xf numFmtId="1" fontId="5" fillId="0" borderId="2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1" fontId="5" fillId="0" borderId="0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C1">
      <selection activeCell="A1" sqref="A1:IV1"/>
    </sheetView>
  </sheetViews>
  <sheetFormatPr defaultColWidth="9.00390625" defaultRowHeight="12"/>
  <cols>
    <col min="1" max="1" width="11.375" style="0" customWidth="1"/>
    <col min="2" max="2" width="34.25390625" style="0" customWidth="1"/>
    <col min="3" max="4" width="11.375" style="0" customWidth="1"/>
    <col min="5" max="5" width="13.25390625" style="0" customWidth="1"/>
    <col min="6" max="16384" width="11.375" style="0" customWidth="1"/>
  </cols>
  <sheetData>
    <row r="1" spans="1:10" s="1" customFormat="1" ht="12">
      <c r="A1" s="20" t="s">
        <v>6</v>
      </c>
      <c r="B1" s="20" t="s">
        <v>7</v>
      </c>
      <c r="C1" s="20" t="s">
        <v>8</v>
      </c>
      <c r="D1" s="20" t="s">
        <v>9</v>
      </c>
      <c r="E1" s="34" t="s">
        <v>10</v>
      </c>
      <c r="F1" s="1" t="s">
        <v>50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1:9" ht="12">
      <c r="A2" s="14" t="s">
        <v>183</v>
      </c>
      <c r="B2" s="14" t="s">
        <v>15</v>
      </c>
      <c r="C2" s="19">
        <f>64+17.542/60</f>
        <v>64.29236666666667</v>
      </c>
      <c r="D2" s="19">
        <f>-141-19.669/60</f>
        <v>-141.32781666666668</v>
      </c>
      <c r="E2" s="21">
        <v>34501</v>
      </c>
      <c r="F2" s="17">
        <v>7.95</v>
      </c>
      <c r="G2" s="22">
        <v>4.8</v>
      </c>
      <c r="H2" s="23">
        <v>120</v>
      </c>
      <c r="I2" s="22">
        <f>AVERAGE(8.25,7.8,8.7)</f>
        <v>8.25</v>
      </c>
    </row>
    <row r="3" spans="1:9" ht="12">
      <c r="A3" s="14" t="s">
        <v>184</v>
      </c>
      <c r="B3" s="14" t="s">
        <v>16</v>
      </c>
      <c r="C3" s="19">
        <f>64+16.26/60</f>
        <v>64.271</v>
      </c>
      <c r="D3" s="19">
        <f>-141-17.042/60</f>
        <v>-141.28403333333333</v>
      </c>
      <c r="E3" s="21">
        <v>34501</v>
      </c>
      <c r="F3" s="17">
        <v>7.71</v>
      </c>
      <c r="G3" s="22">
        <v>4.7</v>
      </c>
      <c r="H3" s="23">
        <v>140</v>
      </c>
      <c r="I3" s="22">
        <f>AVERAGE(3.4,4.7,3.2)</f>
        <v>3.766666666666667</v>
      </c>
    </row>
    <row r="4" spans="1:9" ht="12">
      <c r="A4" s="14" t="s">
        <v>185</v>
      </c>
      <c r="B4" s="14" t="s">
        <v>17</v>
      </c>
      <c r="C4" s="19">
        <f>64+18.43/60</f>
        <v>64.30716666666666</v>
      </c>
      <c r="D4" s="19">
        <f>-141-26.195/60</f>
        <v>-141.43658333333335</v>
      </c>
      <c r="E4" s="21">
        <v>34501</v>
      </c>
      <c r="F4" s="17">
        <v>7.6</v>
      </c>
      <c r="G4" s="22">
        <v>5.9</v>
      </c>
      <c r="H4" s="23">
        <v>50</v>
      </c>
      <c r="I4" s="22">
        <v>2.7</v>
      </c>
    </row>
    <row r="5" spans="1:9" ht="12">
      <c r="A5" s="14" t="s">
        <v>186</v>
      </c>
      <c r="B5" s="14" t="s">
        <v>18</v>
      </c>
      <c r="C5" s="19">
        <f>64+17.204/60</f>
        <v>64.28673333333333</v>
      </c>
      <c r="D5" s="19">
        <f>-141-1.639/60</f>
        <v>-141.02731666666668</v>
      </c>
      <c r="E5" s="21">
        <v>34502</v>
      </c>
      <c r="F5" s="17">
        <v>7.98</v>
      </c>
      <c r="G5" s="22">
        <v>4.8</v>
      </c>
      <c r="H5" s="23">
        <v>90</v>
      </c>
      <c r="I5" s="22">
        <f>AVERAGE(11.9,12,10.5,10)</f>
        <v>11.1</v>
      </c>
    </row>
    <row r="6" spans="1:9" ht="12">
      <c r="A6" s="14" t="s">
        <v>187</v>
      </c>
      <c r="B6" s="14" t="s">
        <v>19</v>
      </c>
      <c r="C6" s="19">
        <f>64+18.35/60</f>
        <v>64.30583333333334</v>
      </c>
      <c r="D6" s="19">
        <f>-141-1.89/60</f>
        <v>-141.0315</v>
      </c>
      <c r="E6" s="21">
        <v>34502</v>
      </c>
      <c r="F6" s="17">
        <v>8.15</v>
      </c>
      <c r="G6" s="22">
        <v>5.8</v>
      </c>
      <c r="H6" s="23">
        <v>140</v>
      </c>
      <c r="I6" s="22">
        <f>AVERAGE(0.97,0.76,0.93,0.88)</f>
        <v>0.885</v>
      </c>
    </row>
    <row r="7" spans="1:9" ht="12">
      <c r="A7" s="14" t="s">
        <v>188</v>
      </c>
      <c r="B7" s="14" t="s">
        <v>20</v>
      </c>
      <c r="C7" s="19">
        <f>64+(15+(5*2840/3520))/60</f>
        <v>64.31723484848484</v>
      </c>
      <c r="D7" s="19">
        <f>-141-(1200/3060)/60</f>
        <v>-141.00653594771242</v>
      </c>
      <c r="E7" s="21">
        <v>34503</v>
      </c>
      <c r="F7" s="17">
        <v>7.52</v>
      </c>
      <c r="G7" s="22">
        <v>5.6</v>
      </c>
      <c r="H7" s="23">
        <v>60</v>
      </c>
      <c r="I7" s="22">
        <v>6.65</v>
      </c>
    </row>
    <row r="8" spans="1:9" ht="12">
      <c r="A8" s="14" t="s">
        <v>189</v>
      </c>
      <c r="B8" s="14" t="s">
        <v>21</v>
      </c>
      <c r="C8" s="19">
        <f>64+16.065/60</f>
        <v>64.26775</v>
      </c>
      <c r="D8" s="19">
        <f>-141-4.939/60</f>
        <v>-141.08231666666666</v>
      </c>
      <c r="E8" s="21">
        <v>34503</v>
      </c>
      <c r="F8" s="17">
        <v>7.7</v>
      </c>
      <c r="G8" s="22">
        <v>5.6</v>
      </c>
      <c r="H8" s="23">
        <v>160</v>
      </c>
      <c r="I8" s="22">
        <f>(3.62+3.95)/2</f>
        <v>3.785</v>
      </c>
    </row>
    <row r="9" spans="1:9" ht="12">
      <c r="A9" s="14" t="s">
        <v>190</v>
      </c>
      <c r="B9" s="14" t="s">
        <v>22</v>
      </c>
      <c r="C9" s="19">
        <f>64+15.565/60</f>
        <v>64.25941666666667</v>
      </c>
      <c r="D9" s="19">
        <f>-141-6.378/60</f>
        <v>-141.1063</v>
      </c>
      <c r="E9" s="21">
        <v>34503</v>
      </c>
      <c r="F9" s="17">
        <v>6.83</v>
      </c>
      <c r="G9" s="22">
        <v>4.8</v>
      </c>
      <c r="H9" s="23">
        <v>150</v>
      </c>
      <c r="I9" s="22">
        <v>0.51</v>
      </c>
    </row>
    <row r="10" spans="1:9" ht="12">
      <c r="A10" s="14" t="s">
        <v>23</v>
      </c>
      <c r="B10" s="14" t="s">
        <v>24</v>
      </c>
      <c r="C10" s="19">
        <f>64+14.829/60</f>
        <v>64.24715</v>
      </c>
      <c r="D10" s="19">
        <f>-141-8.993/60</f>
        <v>-141.14988333333332</v>
      </c>
      <c r="E10" s="21">
        <v>34504</v>
      </c>
      <c r="F10" s="17">
        <v>8.195</v>
      </c>
      <c r="G10" s="22">
        <v>5.2</v>
      </c>
      <c r="H10" s="23">
        <v>180</v>
      </c>
      <c r="I10" s="22">
        <f>AVERAGE(7.71,5.39,4,4.6)</f>
        <v>5.425000000000001</v>
      </c>
    </row>
    <row r="11" spans="1:9" ht="12">
      <c r="A11" s="14" t="s">
        <v>191</v>
      </c>
      <c r="B11" s="14" t="s">
        <v>25</v>
      </c>
      <c r="C11" s="19">
        <f>64+15.54/60</f>
        <v>64.259</v>
      </c>
      <c r="D11" s="19">
        <f>-141-12.411/60</f>
        <v>-141.20685</v>
      </c>
      <c r="E11" s="21">
        <v>34504</v>
      </c>
      <c r="F11" s="17">
        <v>8.741</v>
      </c>
      <c r="G11" s="22">
        <v>4.3</v>
      </c>
      <c r="H11" s="23">
        <v>140</v>
      </c>
      <c r="I11" s="22">
        <f>AVERAGE(8.39,7.63,8.02,8.45)</f>
        <v>8.122499999999999</v>
      </c>
    </row>
    <row r="12" spans="1:9" ht="12">
      <c r="A12" s="14" t="s">
        <v>26</v>
      </c>
      <c r="B12" s="14" t="s">
        <v>27</v>
      </c>
      <c r="C12" s="19">
        <f>64+15.975/60</f>
        <v>64.26625</v>
      </c>
      <c r="D12" s="19">
        <f>-141-15.686/60</f>
        <v>-141.26143333333334</v>
      </c>
      <c r="E12" s="21">
        <v>34504</v>
      </c>
      <c r="F12" s="17">
        <v>8.123</v>
      </c>
      <c r="G12" s="22">
        <v>6.3</v>
      </c>
      <c r="H12" s="23">
        <v>80</v>
      </c>
      <c r="I12" s="22">
        <f>AVERAGE(2.67,2.42,2.04,2.27)</f>
        <v>2.35</v>
      </c>
    </row>
    <row r="13" spans="1:9" ht="12">
      <c r="A13" s="14" t="s">
        <v>28</v>
      </c>
      <c r="B13" s="14" t="s">
        <v>29</v>
      </c>
      <c r="C13" s="19">
        <f>64+16.708/60</f>
        <v>64.27846666666667</v>
      </c>
      <c r="D13" s="19">
        <f>-141-19.037/60</f>
        <v>-141.31728333333334</v>
      </c>
      <c r="E13" s="21">
        <v>34504</v>
      </c>
      <c r="F13" s="17">
        <v>7.143</v>
      </c>
      <c r="G13" s="22">
        <v>6.8</v>
      </c>
      <c r="H13" s="23">
        <v>20</v>
      </c>
      <c r="I13" s="22">
        <f>AVERAGE(0.74,0.63,0.73,0.57)</f>
        <v>0.6675</v>
      </c>
    </row>
    <row r="14" spans="1:9" ht="12">
      <c r="A14" s="14" t="s">
        <v>30</v>
      </c>
      <c r="B14" s="14" t="s">
        <v>31</v>
      </c>
      <c r="C14" s="19">
        <f>64+14.15/60</f>
        <v>64.23583333333333</v>
      </c>
      <c r="D14" s="19">
        <f>-141-45.333/60</f>
        <v>-141.75555</v>
      </c>
      <c r="E14" s="21">
        <v>34505</v>
      </c>
      <c r="F14" s="17">
        <v>8.09</v>
      </c>
      <c r="G14" s="22">
        <v>11.1</v>
      </c>
      <c r="H14" s="23">
        <v>110</v>
      </c>
      <c r="I14" s="22">
        <f>AVERAGE(0.81,0.83,0.88,0.77)</f>
        <v>0.8225</v>
      </c>
    </row>
    <row r="15" spans="1:9" ht="12">
      <c r="A15" s="14" t="s">
        <v>192</v>
      </c>
      <c r="B15" s="14" t="s">
        <v>32</v>
      </c>
      <c r="C15" s="19">
        <f>64+13.81/60</f>
        <v>64.23016666666666</v>
      </c>
      <c r="D15" s="19">
        <f>-141-45.216/60</f>
        <v>-141.7536</v>
      </c>
      <c r="E15" s="21">
        <v>34505</v>
      </c>
      <c r="F15" s="17">
        <v>7.59</v>
      </c>
      <c r="G15" s="22">
        <v>13</v>
      </c>
      <c r="H15" s="23">
        <v>60</v>
      </c>
      <c r="I15" s="22">
        <f>AVERAGE(2.93,2.75,2.65,2.75)</f>
        <v>2.77</v>
      </c>
    </row>
    <row r="16" spans="1:9" ht="12">
      <c r="A16" s="14" t="s">
        <v>193</v>
      </c>
      <c r="B16" s="14" t="s">
        <v>33</v>
      </c>
      <c r="C16" s="19">
        <f>64+(15+(5*2340/3500))/60</f>
        <v>64.30571428571429</v>
      </c>
      <c r="D16" s="19">
        <f>-141.5+(10/3)/60</f>
        <v>-141.44444444444446</v>
      </c>
      <c r="E16" s="21">
        <v>34506</v>
      </c>
      <c r="F16" s="16">
        <v>7.5</v>
      </c>
      <c r="G16" s="22">
        <v>11.5</v>
      </c>
      <c r="H16" s="23">
        <v>90</v>
      </c>
      <c r="I16" s="22">
        <v>1.3</v>
      </c>
    </row>
    <row r="17" spans="1:9" ht="12">
      <c r="A17" s="14" t="s">
        <v>194</v>
      </c>
      <c r="B17" s="14" t="s">
        <v>34</v>
      </c>
      <c r="C17" s="19">
        <f>64+(15+(5*2000/3520))/60</f>
        <v>64.29734848484848</v>
      </c>
      <c r="D17" s="19">
        <f>-141-(5100/3060)/60</f>
        <v>-141.02777777777777</v>
      </c>
      <c r="E17" s="21">
        <v>34506</v>
      </c>
      <c r="F17" s="17">
        <v>7.78</v>
      </c>
      <c r="G17" s="22">
        <v>11.6</v>
      </c>
      <c r="H17" s="23">
        <v>100</v>
      </c>
      <c r="I17" s="22">
        <f>AVERAGE(2.65,2.23,2.57,2.17)</f>
        <v>2.405</v>
      </c>
    </row>
    <row r="18" spans="1:9" ht="12">
      <c r="A18" s="14" t="s">
        <v>195</v>
      </c>
      <c r="B18" s="14" t="s">
        <v>35</v>
      </c>
      <c r="C18" s="19">
        <f>64+19.981/60</f>
        <v>64.33301666666667</v>
      </c>
      <c r="D18" s="19">
        <f>-141-25.042/60</f>
        <v>-141.41736666666668</v>
      </c>
      <c r="E18" s="21">
        <v>34507</v>
      </c>
      <c r="F18" s="17">
        <v>7.44</v>
      </c>
      <c r="G18" s="22">
        <v>5.9</v>
      </c>
      <c r="H18" s="23">
        <v>80</v>
      </c>
      <c r="I18" s="23">
        <f>AVERAGE(190,195,191)</f>
        <v>192</v>
      </c>
    </row>
    <row r="19" spans="1:9" ht="12">
      <c r="A19" s="14" t="s">
        <v>196</v>
      </c>
      <c r="B19" s="14" t="s">
        <v>36</v>
      </c>
      <c r="C19" s="19">
        <f>64+19.042/60</f>
        <v>64.31736666666667</v>
      </c>
      <c r="D19" s="19">
        <f>-141-25.133/60</f>
        <v>-141.41888333333333</v>
      </c>
      <c r="E19" s="21">
        <v>34507</v>
      </c>
      <c r="F19" s="17">
        <v>7.97</v>
      </c>
      <c r="G19" s="22">
        <v>3.3</v>
      </c>
      <c r="H19" s="23">
        <v>110</v>
      </c>
      <c r="I19" s="23">
        <f>AVERAGE(233,230,250,239)</f>
        <v>238</v>
      </c>
    </row>
    <row r="20" spans="1:9" ht="12">
      <c r="A20" s="14" t="s">
        <v>197</v>
      </c>
      <c r="B20" s="14" t="s">
        <v>72</v>
      </c>
      <c r="C20" s="19">
        <v>0</v>
      </c>
      <c r="D20" s="19">
        <v>0</v>
      </c>
      <c r="E20" s="21">
        <v>34507</v>
      </c>
      <c r="F20" s="24" t="s">
        <v>73</v>
      </c>
      <c r="G20" s="24" t="s">
        <v>73</v>
      </c>
      <c r="H20" s="25" t="s">
        <v>73</v>
      </c>
      <c r="I20" s="24" t="s">
        <v>73</v>
      </c>
    </row>
    <row r="21" spans="1:9" ht="12">
      <c r="A21" s="14" t="s">
        <v>198</v>
      </c>
      <c r="B21" s="14" t="s">
        <v>37</v>
      </c>
      <c r="C21" s="19">
        <f>64+9.266/60</f>
        <v>64.15443333333333</v>
      </c>
      <c r="D21" s="19">
        <f>-141-7.399/60</f>
        <v>-141.12331666666665</v>
      </c>
      <c r="E21" s="21">
        <v>34508</v>
      </c>
      <c r="F21" s="17">
        <v>7.58</v>
      </c>
      <c r="G21" s="16">
        <v>5.8</v>
      </c>
      <c r="H21" s="26">
        <v>210</v>
      </c>
      <c r="I21" s="18">
        <f>AVERAGE(319,314,320,324)</f>
        <v>319.25</v>
      </c>
    </row>
    <row r="22" spans="1:9" ht="12">
      <c r="A22" s="14" t="s">
        <v>199</v>
      </c>
      <c r="B22" s="14" t="s">
        <v>38</v>
      </c>
      <c r="C22" s="19">
        <f>64+9.307/60</f>
        <v>64.15511666666667</v>
      </c>
      <c r="D22" s="19">
        <f>-141-7.35/60</f>
        <v>-141.1225</v>
      </c>
      <c r="E22" s="21">
        <v>34508</v>
      </c>
      <c r="F22" s="17">
        <v>7.82</v>
      </c>
      <c r="G22" s="16">
        <v>3.3</v>
      </c>
      <c r="H22" s="26">
        <v>100</v>
      </c>
      <c r="I22" s="16">
        <f>AVERAGE(21.3,18.9,19.8,20.2)</f>
        <v>20.05</v>
      </c>
    </row>
    <row r="23" spans="1:9" ht="12">
      <c r="A23" s="14" t="s">
        <v>200</v>
      </c>
      <c r="B23" s="14" t="s">
        <v>39</v>
      </c>
      <c r="C23" s="19">
        <f>64+8.129/60</f>
        <v>64.13548333333334</v>
      </c>
      <c r="D23" s="19">
        <f>-141-13.813/60</f>
        <v>-141.23021666666668</v>
      </c>
      <c r="E23" s="21">
        <v>34508</v>
      </c>
      <c r="F23" s="17">
        <v>7.26</v>
      </c>
      <c r="G23" s="16">
        <v>4.4</v>
      </c>
      <c r="H23" s="26">
        <v>30</v>
      </c>
      <c r="I23" s="16">
        <f>AVERAGE(16.8,16.9,18.2,18.4)</f>
        <v>17.575000000000003</v>
      </c>
    </row>
    <row r="24" spans="1:9" ht="12">
      <c r="A24" s="14" t="s">
        <v>201</v>
      </c>
      <c r="B24" s="14" t="s">
        <v>40</v>
      </c>
      <c r="C24" s="19">
        <f>64+9.85/60</f>
        <v>64.16416666666667</v>
      </c>
      <c r="D24" s="19">
        <f>-141-7.998/60</f>
        <v>-141.1333</v>
      </c>
      <c r="E24" s="21">
        <v>34508</v>
      </c>
      <c r="F24" s="17">
        <v>7.63</v>
      </c>
      <c r="G24" s="16">
        <v>8.7</v>
      </c>
      <c r="H24" s="26">
        <v>70</v>
      </c>
      <c r="I24" s="16">
        <f>AVERAGE(13.2,12.6,12.7,11.9)</f>
        <v>12.6</v>
      </c>
    </row>
    <row r="25" spans="1:9" ht="12">
      <c r="A25" s="14" t="s">
        <v>202</v>
      </c>
      <c r="B25" s="14" t="s">
        <v>41</v>
      </c>
      <c r="C25" s="19">
        <f>64+14.003/60</f>
        <v>64.23338333333334</v>
      </c>
      <c r="D25" s="19">
        <f>-141-8.366/60</f>
        <v>-141.13943333333333</v>
      </c>
      <c r="E25" s="21">
        <v>34508</v>
      </c>
      <c r="F25" s="17">
        <v>7.2</v>
      </c>
      <c r="G25" s="16">
        <v>6.9</v>
      </c>
      <c r="H25" s="26">
        <v>50</v>
      </c>
      <c r="I25" s="16">
        <f>AVERAGE(15.5,13.1,10.9,13)</f>
        <v>13.125</v>
      </c>
    </row>
    <row r="26" spans="1:9" ht="12">
      <c r="A26" s="15" t="s">
        <v>0</v>
      </c>
      <c r="B26" s="15" t="s">
        <v>42</v>
      </c>
      <c r="C26" s="29">
        <f>64+13.82/60</f>
        <v>64.23033333333333</v>
      </c>
      <c r="D26" s="29">
        <f>-141-7.86/60</f>
        <v>-141.131</v>
      </c>
      <c r="E26" s="30">
        <v>34508</v>
      </c>
      <c r="F26" s="31">
        <v>7.97</v>
      </c>
      <c r="G26" s="32">
        <v>9.9</v>
      </c>
      <c r="H26" s="33">
        <v>150</v>
      </c>
      <c r="I26" s="32">
        <f>AVERAGE(89.9,97,104,93.8)</f>
        <v>96.175</v>
      </c>
    </row>
    <row r="27" spans="1:9" ht="12">
      <c r="A27" s="14" t="s">
        <v>1</v>
      </c>
      <c r="B27" s="14" t="s">
        <v>43</v>
      </c>
      <c r="C27" s="19">
        <f>64+22.66/60</f>
        <v>64.37766666666667</v>
      </c>
      <c r="D27" s="19">
        <f>-144-48.71/60</f>
        <v>-144.81183333333334</v>
      </c>
      <c r="E27" s="21">
        <v>34511</v>
      </c>
      <c r="F27" s="17">
        <v>7.73</v>
      </c>
      <c r="G27" s="16">
        <v>8.6</v>
      </c>
      <c r="H27" s="26">
        <v>210</v>
      </c>
      <c r="I27" s="27" t="s">
        <v>73</v>
      </c>
    </row>
    <row r="28" spans="1:9" ht="12">
      <c r="A28" s="14" t="s">
        <v>2</v>
      </c>
      <c r="B28" s="14" t="s">
        <v>44</v>
      </c>
      <c r="C28" s="19">
        <f>64+(20+(5*1820/3500))/60</f>
        <v>64.37666666666667</v>
      </c>
      <c r="D28" s="19">
        <f>-144-0.8333-(19600/3050)/60</f>
        <v>-144.94040382513663</v>
      </c>
      <c r="E28" s="21">
        <v>34511</v>
      </c>
      <c r="F28" s="17">
        <v>7.48</v>
      </c>
      <c r="G28" s="16">
        <v>10.1</v>
      </c>
      <c r="H28" s="26">
        <v>110</v>
      </c>
      <c r="I28" s="27" t="s">
        <v>73</v>
      </c>
    </row>
    <row r="29" spans="1:9" ht="12">
      <c r="A29" s="14" t="s">
        <v>3</v>
      </c>
      <c r="B29" s="14" t="s">
        <v>45</v>
      </c>
      <c r="C29" s="19">
        <f>64+(25+(5*2180/3490))/60</f>
        <v>64.46872015281757</v>
      </c>
      <c r="D29" s="19">
        <f>-144-0.8333-(17100/3050)/60</f>
        <v>-144.92674262295083</v>
      </c>
      <c r="E29" s="21">
        <v>34512</v>
      </c>
      <c r="F29" s="17">
        <v>7.9</v>
      </c>
      <c r="G29" s="16">
        <v>11.4</v>
      </c>
      <c r="H29" s="26">
        <v>90</v>
      </c>
      <c r="I29" s="27" t="s">
        <v>73</v>
      </c>
    </row>
    <row r="30" spans="1:9" ht="12">
      <c r="A30" s="14" t="s">
        <v>4</v>
      </c>
      <c r="B30" s="14" t="s">
        <v>46</v>
      </c>
      <c r="C30" s="19">
        <f>64+(20+1690*5/3500)/60</f>
        <v>64.37357142857142</v>
      </c>
      <c r="D30" s="19">
        <f>-144-(10+10*0.552631578947368)/60</f>
        <v>-144.25877192982455</v>
      </c>
      <c r="E30" s="21">
        <v>34512</v>
      </c>
      <c r="F30" s="17">
        <v>8.28</v>
      </c>
      <c r="G30" s="16">
        <v>6.7</v>
      </c>
      <c r="H30" s="26">
        <v>340</v>
      </c>
      <c r="I30" s="27" t="s">
        <v>73</v>
      </c>
    </row>
    <row r="31" spans="1:9" ht="12">
      <c r="A31" s="14" t="s">
        <v>5</v>
      </c>
      <c r="B31" s="14" t="s">
        <v>47</v>
      </c>
      <c r="C31" s="19">
        <f>64+(20+1650*5/3500)/60</f>
        <v>64.37261904761905</v>
      </c>
      <c r="D31" s="19">
        <f>-144-(10+10*1760/3040)/60</f>
        <v>-144.26315789473685</v>
      </c>
      <c r="E31" s="21">
        <v>34512</v>
      </c>
      <c r="F31" s="17">
        <v>7.01</v>
      </c>
      <c r="G31" s="16">
        <v>2.2</v>
      </c>
      <c r="H31" s="26">
        <v>160</v>
      </c>
      <c r="I31" s="27" t="s">
        <v>73</v>
      </c>
    </row>
    <row r="32" ht="12">
      <c r="I32" s="28">
        <f>AVERAGE(I22,I23,I25)</f>
        <v>16.916666666666668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21" sqref="A1:A16384"/>
    </sheetView>
  </sheetViews>
  <sheetFormatPr defaultColWidth="9.00390625" defaultRowHeight="12"/>
  <cols>
    <col min="1" max="1" width="11.00390625" style="35" customWidth="1"/>
    <col min="2" max="2" width="32.375" style="0" customWidth="1"/>
    <col min="3" max="3" width="11.00390625" style="0" customWidth="1"/>
    <col min="4" max="4" width="22.00390625" style="1" customWidth="1"/>
    <col min="5" max="5" width="22.00390625" style="0" customWidth="1"/>
    <col min="6" max="16384" width="11.00390625" style="0" customWidth="1"/>
  </cols>
  <sheetData>
    <row r="1" spans="1:5" ht="12">
      <c r="A1" s="35" t="s">
        <v>48</v>
      </c>
      <c r="B1" t="s">
        <v>49</v>
      </c>
      <c r="C1" t="s">
        <v>50</v>
      </c>
      <c r="D1" s="1" t="s">
        <v>88</v>
      </c>
      <c r="E1" t="s">
        <v>89</v>
      </c>
    </row>
    <row r="2" spans="1:5" ht="12">
      <c r="A2" s="35" t="s">
        <v>90</v>
      </c>
      <c r="D2" s="1">
        <v>112.1</v>
      </c>
      <c r="E2" t="s">
        <v>92</v>
      </c>
    </row>
    <row r="3" spans="1:5" ht="12">
      <c r="A3" s="35" t="s">
        <v>91</v>
      </c>
      <c r="D3" s="1">
        <v>56.82</v>
      </c>
      <c r="E3" t="s">
        <v>93</v>
      </c>
    </row>
    <row r="4" spans="1:4" ht="12">
      <c r="A4" s="36">
        <v>1</v>
      </c>
      <c r="B4" t="s">
        <v>51</v>
      </c>
      <c r="C4">
        <v>7.95</v>
      </c>
      <c r="D4" s="1">
        <v>33</v>
      </c>
    </row>
    <row r="5" spans="1:4" ht="12">
      <c r="A5" s="36">
        <v>2</v>
      </c>
      <c r="B5" t="s">
        <v>52</v>
      </c>
      <c r="C5">
        <v>7.71</v>
      </c>
      <c r="D5" s="1">
        <v>9.5</v>
      </c>
    </row>
    <row r="6" spans="1:4" ht="12">
      <c r="A6" s="36">
        <v>3</v>
      </c>
      <c r="B6" t="s">
        <v>53</v>
      </c>
      <c r="C6">
        <v>7.6</v>
      </c>
      <c r="D6" s="1">
        <v>13.73</v>
      </c>
    </row>
    <row r="7" spans="1:4" ht="12">
      <c r="A7" s="36">
        <v>4</v>
      </c>
      <c r="B7" t="s">
        <v>54</v>
      </c>
      <c r="C7">
        <v>7.98</v>
      </c>
      <c r="D7" s="1">
        <v>38</v>
      </c>
    </row>
    <row r="8" spans="1:4" ht="12">
      <c r="A8" s="36">
        <v>5</v>
      </c>
      <c r="B8" t="s">
        <v>55</v>
      </c>
      <c r="C8">
        <v>8.15</v>
      </c>
      <c r="D8" s="1">
        <v>72</v>
      </c>
    </row>
    <row r="9" spans="1:4" ht="12">
      <c r="A9" s="36">
        <v>6</v>
      </c>
      <c r="B9" t="s">
        <v>56</v>
      </c>
      <c r="C9">
        <v>7.52</v>
      </c>
      <c r="D9" s="1">
        <v>18</v>
      </c>
    </row>
    <row r="10" spans="1:4" ht="12">
      <c r="A10" s="36">
        <v>7</v>
      </c>
      <c r="B10" t="s">
        <v>57</v>
      </c>
      <c r="C10">
        <v>7.7</v>
      </c>
      <c r="D10" s="1">
        <v>33</v>
      </c>
    </row>
    <row r="11" spans="1:4" ht="12">
      <c r="A11" s="36">
        <v>8</v>
      </c>
      <c r="B11" t="s">
        <v>58</v>
      </c>
      <c r="C11">
        <v>6.83</v>
      </c>
      <c r="D11" s="1">
        <v>74</v>
      </c>
    </row>
    <row r="12" spans="1:4" ht="12">
      <c r="A12" s="36" t="s">
        <v>60</v>
      </c>
      <c r="B12" t="s">
        <v>59</v>
      </c>
      <c r="C12">
        <v>8.2</v>
      </c>
      <c r="D12" s="1">
        <v>77.74</v>
      </c>
    </row>
    <row r="13" spans="1:4" ht="12">
      <c r="A13" s="36" t="s">
        <v>61</v>
      </c>
      <c r="B13" t="s">
        <v>62</v>
      </c>
      <c r="C13">
        <v>8.2</v>
      </c>
      <c r="D13" s="1">
        <v>77.83</v>
      </c>
    </row>
    <row r="14" spans="1:4" ht="12">
      <c r="A14" s="36">
        <v>10</v>
      </c>
      <c r="B14" t="s">
        <v>63</v>
      </c>
      <c r="C14">
        <v>8.74</v>
      </c>
      <c r="D14" s="1">
        <v>97</v>
      </c>
    </row>
    <row r="15" spans="1:4" ht="12">
      <c r="A15" s="36">
        <v>11</v>
      </c>
      <c r="B15" t="s">
        <v>64</v>
      </c>
      <c r="C15">
        <v>8.12</v>
      </c>
      <c r="D15" s="1">
        <v>34</v>
      </c>
    </row>
    <row r="16" spans="1:4" ht="12">
      <c r="A16" s="36">
        <v>12</v>
      </c>
      <c r="B16" t="s">
        <v>65</v>
      </c>
      <c r="C16">
        <v>7.14</v>
      </c>
      <c r="D16" s="1">
        <v>11</v>
      </c>
    </row>
    <row r="17" spans="1:4" ht="12">
      <c r="A17" s="36" t="s">
        <v>85</v>
      </c>
      <c r="B17" t="s">
        <v>66</v>
      </c>
      <c r="C17">
        <v>8.09</v>
      </c>
      <c r="D17" s="1">
        <v>45.82</v>
      </c>
    </row>
    <row r="18" spans="1:4" ht="12">
      <c r="A18" s="36" t="s">
        <v>86</v>
      </c>
      <c r="B18" t="s">
        <v>87</v>
      </c>
      <c r="C18">
        <v>8.09</v>
      </c>
      <c r="D18" s="1">
        <v>45.05</v>
      </c>
    </row>
    <row r="19" spans="1:4" ht="12">
      <c r="A19" s="36">
        <v>14</v>
      </c>
      <c r="B19" t="s">
        <v>67</v>
      </c>
      <c r="C19">
        <v>7.59</v>
      </c>
      <c r="D19" s="1">
        <v>29</v>
      </c>
    </row>
    <row r="20" spans="1:4" ht="12">
      <c r="A20" s="36">
        <v>15</v>
      </c>
      <c r="B20" t="s">
        <v>68</v>
      </c>
      <c r="C20">
        <v>7.46</v>
      </c>
      <c r="D20" s="1">
        <v>39</v>
      </c>
    </row>
    <row r="21" spans="1:4" ht="12">
      <c r="A21" s="36">
        <v>16</v>
      </c>
      <c r="B21" t="s">
        <v>69</v>
      </c>
      <c r="C21">
        <v>7.78</v>
      </c>
      <c r="D21" s="1">
        <v>41</v>
      </c>
    </row>
    <row r="22" spans="1:4" ht="12">
      <c r="A22" s="36">
        <v>17</v>
      </c>
      <c r="B22" t="s">
        <v>70</v>
      </c>
      <c r="C22">
        <v>7.45</v>
      </c>
      <c r="D22" s="1">
        <v>38</v>
      </c>
    </row>
    <row r="23" spans="1:4" ht="12">
      <c r="A23" s="36">
        <v>18</v>
      </c>
      <c r="B23" t="s">
        <v>71</v>
      </c>
      <c r="C23">
        <v>7.98</v>
      </c>
      <c r="D23" s="1">
        <v>87.28</v>
      </c>
    </row>
    <row r="24" spans="1:5" ht="12">
      <c r="A24" s="35" t="s">
        <v>91</v>
      </c>
      <c r="D24" s="1">
        <v>55.01</v>
      </c>
      <c r="E24" t="s">
        <v>93</v>
      </c>
    </row>
    <row r="25" spans="1:4" ht="12">
      <c r="A25" s="36">
        <v>19</v>
      </c>
      <c r="B25" t="s">
        <v>72</v>
      </c>
      <c r="C25" t="s">
        <v>73</v>
      </c>
      <c r="D25" s="1" t="s">
        <v>95</v>
      </c>
    </row>
    <row r="26" spans="1:4" ht="12">
      <c r="A26" s="36">
        <v>20</v>
      </c>
      <c r="B26" t="s">
        <v>74</v>
      </c>
      <c r="C26">
        <v>7.59</v>
      </c>
      <c r="D26" s="1">
        <v>102</v>
      </c>
    </row>
    <row r="27" spans="1:4" ht="12">
      <c r="A27" s="36">
        <v>21</v>
      </c>
      <c r="B27" t="s">
        <v>75</v>
      </c>
      <c r="C27">
        <v>7.82</v>
      </c>
      <c r="D27" s="1">
        <v>55</v>
      </c>
    </row>
    <row r="28" spans="1:4" ht="12">
      <c r="A28" s="36">
        <v>22</v>
      </c>
      <c r="B28" t="s">
        <v>76</v>
      </c>
      <c r="C28">
        <v>7.26</v>
      </c>
      <c r="D28" s="1">
        <v>16</v>
      </c>
    </row>
    <row r="29" spans="1:4" ht="12">
      <c r="A29" s="36">
        <v>23</v>
      </c>
      <c r="B29" t="s">
        <v>77</v>
      </c>
      <c r="C29">
        <v>7.62</v>
      </c>
      <c r="D29" s="1">
        <v>34</v>
      </c>
    </row>
    <row r="30" spans="1:4" ht="12">
      <c r="A30" s="36">
        <v>24</v>
      </c>
      <c r="B30" t="s">
        <v>78</v>
      </c>
      <c r="C30">
        <v>7.2</v>
      </c>
      <c r="D30" s="1">
        <v>11</v>
      </c>
    </row>
    <row r="31" spans="1:4" ht="12">
      <c r="A31" s="36">
        <v>25</v>
      </c>
      <c r="B31" t="s">
        <v>79</v>
      </c>
      <c r="C31">
        <v>7.97</v>
      </c>
      <c r="D31" s="1">
        <v>67</v>
      </c>
    </row>
    <row r="32" spans="1:4" ht="12">
      <c r="A32" s="36">
        <v>30</v>
      </c>
      <c r="B32" t="s">
        <v>80</v>
      </c>
      <c r="C32">
        <v>7.73</v>
      </c>
      <c r="D32" s="1">
        <v>65</v>
      </c>
    </row>
    <row r="33" spans="1:4" ht="12">
      <c r="A33" s="36">
        <v>31</v>
      </c>
      <c r="B33" t="s">
        <v>81</v>
      </c>
      <c r="C33">
        <v>7.48</v>
      </c>
      <c r="D33" s="1">
        <v>42</v>
      </c>
    </row>
    <row r="34" spans="1:4" ht="12">
      <c r="A34" s="36">
        <v>32</v>
      </c>
      <c r="B34" t="s">
        <v>82</v>
      </c>
      <c r="C34">
        <v>7.9</v>
      </c>
      <c r="D34" s="1">
        <v>36</v>
      </c>
    </row>
    <row r="35" spans="1:4" ht="12">
      <c r="A35" s="36">
        <v>33</v>
      </c>
      <c r="B35" t="s">
        <v>83</v>
      </c>
      <c r="C35">
        <v>8.28</v>
      </c>
      <c r="D35" s="1">
        <v>103</v>
      </c>
    </row>
    <row r="36" spans="1:4" ht="12">
      <c r="A36" s="36">
        <v>34</v>
      </c>
      <c r="B36" t="s">
        <v>84</v>
      </c>
      <c r="C36">
        <v>7.01</v>
      </c>
      <c r="D36" s="1">
        <v>58</v>
      </c>
    </row>
    <row r="37" spans="1:4" ht="12">
      <c r="A37" s="35" t="s">
        <v>96</v>
      </c>
      <c r="D37" s="1">
        <v>13.69</v>
      </c>
    </row>
    <row r="38" spans="1:4" ht="12">
      <c r="A38" s="35" t="s">
        <v>97</v>
      </c>
      <c r="D38" s="1">
        <v>87.49</v>
      </c>
    </row>
    <row r="39" spans="1:5" ht="12">
      <c r="A39" s="35" t="s">
        <v>94</v>
      </c>
      <c r="D39" s="1">
        <v>110.7</v>
      </c>
      <c r="E39" t="s">
        <v>92</v>
      </c>
    </row>
  </sheetData>
  <printOptions gridLines="1"/>
  <pageMargins left="0.75" right="0.75" top="1" bottom="1" header="0.5" footer="0.5"/>
  <pageSetup blackAndWhite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workbookViewId="0" topLeftCell="A1">
      <pane ySplit="1" topLeftCell="BM2" activePane="bottomLeft" state="frozen"/>
      <selection pane="topLeft" activeCell="Z1" sqref="Z1"/>
      <selection pane="bottomLeft" activeCell="A1" sqref="A1:IV2"/>
    </sheetView>
  </sheetViews>
  <sheetFormatPr defaultColWidth="9.875" defaultRowHeight="12"/>
  <cols>
    <col min="1" max="2" width="6.875" style="10" customWidth="1"/>
    <col min="3" max="3" width="9.875" style="10" customWidth="1"/>
    <col min="4" max="4" width="14.875" style="10" customWidth="1"/>
    <col min="5" max="5" width="9.875" style="10" customWidth="1"/>
    <col min="6" max="6" width="11.375" style="0" customWidth="1"/>
    <col min="7" max="16384" width="9.875" style="10" customWidth="1"/>
  </cols>
  <sheetData>
    <row r="1" spans="1:29" s="4" customFormat="1" ht="12.75">
      <c r="A1" s="2" t="s">
        <v>98</v>
      </c>
      <c r="B1" s="2" t="s">
        <v>99</v>
      </c>
      <c r="C1" s="2" t="s">
        <v>100</v>
      </c>
      <c r="D1" s="2" t="s">
        <v>101</v>
      </c>
      <c r="E1" s="2" t="s">
        <v>102</v>
      </c>
      <c r="F1" s="2" t="s">
        <v>104</v>
      </c>
      <c r="G1" s="2" t="s">
        <v>106</v>
      </c>
      <c r="H1" s="2" t="s">
        <v>111</v>
      </c>
      <c r="I1" s="2" t="s">
        <v>112</v>
      </c>
      <c r="J1" s="2" t="s">
        <v>114</v>
      </c>
      <c r="K1" s="2" t="s">
        <v>115</v>
      </c>
      <c r="L1" s="2" t="s">
        <v>117</v>
      </c>
      <c r="M1" s="2" t="s">
        <v>121</v>
      </c>
      <c r="N1" s="3" t="s">
        <v>174</v>
      </c>
      <c r="O1" s="2" t="s">
        <v>122</v>
      </c>
      <c r="P1" s="2" t="s">
        <v>123</v>
      </c>
      <c r="Q1" s="2" t="s">
        <v>124</v>
      </c>
      <c r="R1" s="2" t="s">
        <v>125</v>
      </c>
      <c r="S1" s="2" t="s">
        <v>103</v>
      </c>
      <c r="T1" s="2" t="s">
        <v>105</v>
      </c>
      <c r="U1" s="2" t="s">
        <v>107</v>
      </c>
      <c r="V1" s="2" t="s">
        <v>108</v>
      </c>
      <c r="W1" s="2" t="s">
        <v>109</v>
      </c>
      <c r="X1" s="2" t="s">
        <v>110</v>
      </c>
      <c r="Y1" s="2" t="s">
        <v>113</v>
      </c>
      <c r="Z1" s="2" t="s">
        <v>116</v>
      </c>
      <c r="AA1" s="2" t="s">
        <v>118</v>
      </c>
      <c r="AB1" s="2" t="s">
        <v>119</v>
      </c>
      <c r="AC1" s="2" t="s">
        <v>120</v>
      </c>
    </row>
    <row r="2" spans="1:29" ht="12.75">
      <c r="A2" s="5">
        <v>1</v>
      </c>
      <c r="B2" s="6" t="s">
        <v>126</v>
      </c>
      <c r="C2" s="6" t="s">
        <v>127</v>
      </c>
      <c r="D2" s="7">
        <v>1</v>
      </c>
      <c r="E2" s="8">
        <v>0.8</v>
      </c>
      <c r="F2" s="5">
        <v>60</v>
      </c>
      <c r="G2" s="5">
        <v>19</v>
      </c>
      <c r="H2" s="8">
        <v>0.38</v>
      </c>
      <c r="I2" s="9">
        <v>1.2</v>
      </c>
      <c r="J2" s="9">
        <v>9.4</v>
      </c>
      <c r="K2" s="5">
        <v>18</v>
      </c>
      <c r="L2" s="9">
        <v>3.5</v>
      </c>
      <c r="M2" s="9">
        <v>4.3</v>
      </c>
      <c r="N2" s="5">
        <v>39.4933344857</v>
      </c>
      <c r="O2" s="5">
        <v>50</v>
      </c>
      <c r="P2" s="3" t="s">
        <v>130</v>
      </c>
      <c r="Q2" s="3" t="s">
        <v>128</v>
      </c>
      <c r="R2" s="3" t="s">
        <v>128</v>
      </c>
      <c r="S2" s="3" t="s">
        <v>128</v>
      </c>
      <c r="T2" s="3" t="s">
        <v>128</v>
      </c>
      <c r="U2" s="3" t="s">
        <v>128</v>
      </c>
      <c r="V2" s="3" t="s">
        <v>128</v>
      </c>
      <c r="W2" s="3" t="s">
        <v>128</v>
      </c>
      <c r="X2" s="3" t="s">
        <v>128</v>
      </c>
      <c r="Y2" s="3" t="s">
        <v>128</v>
      </c>
      <c r="Z2" s="3" t="s">
        <v>129</v>
      </c>
      <c r="AA2" s="3" t="s">
        <v>128</v>
      </c>
      <c r="AB2" s="3" t="s">
        <v>130</v>
      </c>
      <c r="AC2" s="3" t="s">
        <v>130</v>
      </c>
    </row>
    <row r="3" spans="1:29" ht="12.75">
      <c r="A3" s="5">
        <v>2</v>
      </c>
      <c r="B3" s="6" t="s">
        <v>126</v>
      </c>
      <c r="C3" s="6" t="s">
        <v>131</v>
      </c>
      <c r="D3" s="7">
        <v>2</v>
      </c>
      <c r="E3" s="8">
        <v>0.93</v>
      </c>
      <c r="F3" s="5">
        <v>34</v>
      </c>
      <c r="G3" s="5">
        <v>17</v>
      </c>
      <c r="H3" s="8">
        <v>0.79</v>
      </c>
      <c r="I3" s="9">
        <v>1.1</v>
      </c>
      <c r="J3" s="9">
        <v>7.4</v>
      </c>
      <c r="K3" s="5">
        <v>160</v>
      </c>
      <c r="L3" s="9">
        <v>3.1</v>
      </c>
      <c r="M3" s="9">
        <v>4.1</v>
      </c>
      <c r="N3" s="5">
        <v>55.55081334779</v>
      </c>
      <c r="O3" s="5">
        <v>46</v>
      </c>
      <c r="P3" s="3" t="s">
        <v>130</v>
      </c>
      <c r="Q3" s="3" t="s">
        <v>128</v>
      </c>
      <c r="R3" s="5">
        <v>48</v>
      </c>
      <c r="S3" s="3" t="s">
        <v>128</v>
      </c>
      <c r="T3" s="3" t="s">
        <v>128</v>
      </c>
      <c r="U3" s="3" t="s">
        <v>128</v>
      </c>
      <c r="V3" s="3" t="s">
        <v>128</v>
      </c>
      <c r="W3" s="3" t="s">
        <v>128</v>
      </c>
      <c r="X3" s="3" t="s">
        <v>128</v>
      </c>
      <c r="Y3" s="3" t="s">
        <v>128</v>
      </c>
      <c r="Z3" s="3" t="s">
        <v>129</v>
      </c>
      <c r="AA3" s="5">
        <v>13</v>
      </c>
      <c r="AB3" s="3" t="s">
        <v>130</v>
      </c>
      <c r="AC3" s="3" t="s">
        <v>130</v>
      </c>
    </row>
    <row r="4" spans="1:29" ht="12.75">
      <c r="A4" s="5">
        <v>3</v>
      </c>
      <c r="B4" s="6" t="s">
        <v>126</v>
      </c>
      <c r="C4" s="6" t="s">
        <v>132</v>
      </c>
      <c r="D4" s="7">
        <v>3</v>
      </c>
      <c r="E4" s="8">
        <v>0.58</v>
      </c>
      <c r="F4" s="5">
        <v>38</v>
      </c>
      <c r="G4" s="5">
        <v>11</v>
      </c>
      <c r="H4" s="8">
        <v>0.6</v>
      </c>
      <c r="I4" s="3" t="s">
        <v>133</v>
      </c>
      <c r="J4" s="9">
        <v>2.2</v>
      </c>
      <c r="K4" s="5">
        <v>37</v>
      </c>
      <c r="L4" s="9">
        <v>1.1</v>
      </c>
      <c r="M4" s="9">
        <v>4.1</v>
      </c>
      <c r="N4" s="5">
        <v>14.63771443617</v>
      </c>
      <c r="O4" s="5">
        <v>24</v>
      </c>
      <c r="P4" s="3" t="s">
        <v>130</v>
      </c>
      <c r="Q4" s="3" t="s">
        <v>128</v>
      </c>
      <c r="R4" s="5">
        <v>12</v>
      </c>
      <c r="S4" s="3" t="s">
        <v>128</v>
      </c>
      <c r="T4" s="3" t="s">
        <v>128</v>
      </c>
      <c r="U4" s="3" t="s">
        <v>128</v>
      </c>
      <c r="V4" s="3" t="s">
        <v>128</v>
      </c>
      <c r="W4" s="3" t="s">
        <v>128</v>
      </c>
      <c r="X4" s="3" t="s">
        <v>128</v>
      </c>
      <c r="Y4" s="3" t="s">
        <v>128</v>
      </c>
      <c r="Z4" s="3" t="s">
        <v>129</v>
      </c>
      <c r="AA4" s="3" t="s">
        <v>128</v>
      </c>
      <c r="AB4" s="3" t="s">
        <v>130</v>
      </c>
      <c r="AC4" s="3" t="s">
        <v>130</v>
      </c>
    </row>
    <row r="5" spans="1:29" ht="12.75">
      <c r="A5" s="5">
        <v>4</v>
      </c>
      <c r="B5" s="6" t="s">
        <v>126</v>
      </c>
      <c r="C5" s="6" t="s">
        <v>134</v>
      </c>
      <c r="D5" s="7">
        <v>4</v>
      </c>
      <c r="E5" s="8">
        <v>0.14</v>
      </c>
      <c r="F5" s="5">
        <v>31</v>
      </c>
      <c r="G5" s="5">
        <v>16</v>
      </c>
      <c r="H5" s="8">
        <v>0.21</v>
      </c>
      <c r="I5" s="9">
        <v>1.1</v>
      </c>
      <c r="J5" s="9">
        <v>6.2</v>
      </c>
      <c r="K5" s="5">
        <v>14</v>
      </c>
      <c r="L5" s="9">
        <v>1.6</v>
      </c>
      <c r="M5" s="9">
        <v>3.4</v>
      </c>
      <c r="N5" s="5">
        <v>24.33103517441</v>
      </c>
      <c r="O5" s="5">
        <v>60</v>
      </c>
      <c r="P5" s="3" t="s">
        <v>130</v>
      </c>
      <c r="Q5" s="3" t="s">
        <v>128</v>
      </c>
      <c r="R5" s="3" t="s">
        <v>128</v>
      </c>
      <c r="S5" s="3" t="s">
        <v>128</v>
      </c>
      <c r="T5" s="3" t="s">
        <v>128</v>
      </c>
      <c r="U5" s="3" t="s">
        <v>128</v>
      </c>
      <c r="V5" s="3" t="s">
        <v>128</v>
      </c>
      <c r="W5" s="3" t="s">
        <v>128</v>
      </c>
      <c r="X5" s="3" t="s">
        <v>128</v>
      </c>
      <c r="Y5" s="3" t="s">
        <v>128</v>
      </c>
      <c r="Z5" s="3" t="s">
        <v>129</v>
      </c>
      <c r="AA5" s="3" t="s">
        <v>128</v>
      </c>
      <c r="AB5" s="3" t="s">
        <v>130</v>
      </c>
      <c r="AC5" s="3" t="s">
        <v>130</v>
      </c>
    </row>
    <row r="6" spans="1:29" ht="12.75">
      <c r="A6" s="5">
        <v>5</v>
      </c>
      <c r="B6" s="6" t="s">
        <v>126</v>
      </c>
      <c r="C6" s="6" t="s">
        <v>135</v>
      </c>
      <c r="D6" s="7">
        <v>5</v>
      </c>
      <c r="E6" s="8">
        <v>0.12</v>
      </c>
      <c r="F6" s="5">
        <v>66</v>
      </c>
      <c r="G6" s="5">
        <v>31</v>
      </c>
      <c r="H6" s="8">
        <v>0.2</v>
      </c>
      <c r="I6" s="9">
        <v>1.1</v>
      </c>
      <c r="J6" s="9">
        <v>4.1</v>
      </c>
      <c r="K6" s="3" t="s">
        <v>128</v>
      </c>
      <c r="L6" s="9">
        <v>1</v>
      </c>
      <c r="M6" s="9">
        <v>3.9</v>
      </c>
      <c r="N6" s="5">
        <v>17.65596852854</v>
      </c>
      <c r="O6" s="5">
        <v>85</v>
      </c>
      <c r="P6" s="3" t="s">
        <v>130</v>
      </c>
      <c r="Q6" s="3" t="s">
        <v>128</v>
      </c>
      <c r="R6" s="3" t="s">
        <v>128</v>
      </c>
      <c r="S6" s="3" t="s">
        <v>128</v>
      </c>
      <c r="T6" s="3" t="s">
        <v>128</v>
      </c>
      <c r="U6" s="3" t="s">
        <v>128</v>
      </c>
      <c r="V6" s="3" t="s">
        <v>128</v>
      </c>
      <c r="W6" s="3" t="s">
        <v>128</v>
      </c>
      <c r="X6" s="3" t="s">
        <v>128</v>
      </c>
      <c r="Y6" s="3" t="s">
        <v>128</v>
      </c>
      <c r="Z6" s="3" t="s">
        <v>129</v>
      </c>
      <c r="AA6" s="3" t="s">
        <v>128</v>
      </c>
      <c r="AB6" s="3" t="s">
        <v>130</v>
      </c>
      <c r="AC6" s="3" t="s">
        <v>130</v>
      </c>
    </row>
    <row r="7" spans="1:29" ht="12.75">
      <c r="A7" s="5">
        <v>6</v>
      </c>
      <c r="B7" s="6" t="s">
        <v>126</v>
      </c>
      <c r="C7" s="6" t="s">
        <v>136</v>
      </c>
      <c r="D7" s="7">
        <v>6</v>
      </c>
      <c r="E7" s="8">
        <v>0.44</v>
      </c>
      <c r="F7" s="5">
        <v>50</v>
      </c>
      <c r="G7" s="5">
        <v>12</v>
      </c>
      <c r="H7" s="8">
        <v>0.84</v>
      </c>
      <c r="I7" s="3" t="s">
        <v>133</v>
      </c>
      <c r="J7" s="9">
        <v>3.4</v>
      </c>
      <c r="K7" s="5">
        <v>25</v>
      </c>
      <c r="L7" s="9">
        <v>2.3</v>
      </c>
      <c r="M7" s="9">
        <v>4.6</v>
      </c>
      <c r="N7" s="5">
        <v>17.999477560989998</v>
      </c>
      <c r="O7" s="5">
        <v>86</v>
      </c>
      <c r="P7" s="3" t="s">
        <v>130</v>
      </c>
      <c r="Q7" s="3" t="s">
        <v>128</v>
      </c>
      <c r="R7" s="3" t="s">
        <v>128</v>
      </c>
      <c r="S7" s="3" t="s">
        <v>128</v>
      </c>
      <c r="T7" s="3" t="s">
        <v>128</v>
      </c>
      <c r="U7" s="3" t="s">
        <v>128</v>
      </c>
      <c r="V7" s="3" t="s">
        <v>128</v>
      </c>
      <c r="W7" s="3" t="s">
        <v>128</v>
      </c>
      <c r="X7" s="3" t="s">
        <v>128</v>
      </c>
      <c r="Y7" s="3" t="s">
        <v>128</v>
      </c>
      <c r="Z7" s="3" t="s">
        <v>129</v>
      </c>
      <c r="AA7" s="3" t="s">
        <v>128</v>
      </c>
      <c r="AB7" s="3" t="s">
        <v>130</v>
      </c>
      <c r="AC7" s="3" t="s">
        <v>130</v>
      </c>
    </row>
    <row r="8" spans="1:29" ht="12.75">
      <c r="A8" s="5">
        <v>7</v>
      </c>
      <c r="B8" s="6" t="s">
        <v>126</v>
      </c>
      <c r="C8" s="6" t="s">
        <v>137</v>
      </c>
      <c r="D8" s="7">
        <v>7</v>
      </c>
      <c r="E8" s="8">
        <v>0.19</v>
      </c>
      <c r="F8" s="5">
        <v>32</v>
      </c>
      <c r="G8" s="5">
        <v>21</v>
      </c>
      <c r="H8" s="8">
        <v>0.28</v>
      </c>
      <c r="I8" s="9">
        <v>1.4</v>
      </c>
      <c r="J8" s="9">
        <v>8.8</v>
      </c>
      <c r="K8" s="5">
        <v>140</v>
      </c>
      <c r="L8" s="9">
        <v>3.3</v>
      </c>
      <c r="M8" s="9">
        <v>4.2</v>
      </c>
      <c r="N8" s="5">
        <v>51.422539600869996</v>
      </c>
      <c r="O8" s="5">
        <v>76</v>
      </c>
      <c r="P8" s="3" t="s">
        <v>130</v>
      </c>
      <c r="Q8" s="3" t="s">
        <v>128</v>
      </c>
      <c r="R8" s="5">
        <v>21</v>
      </c>
      <c r="S8" s="3" t="s">
        <v>128</v>
      </c>
      <c r="T8" s="3" t="s">
        <v>128</v>
      </c>
      <c r="U8" s="3" t="s">
        <v>128</v>
      </c>
      <c r="V8" s="3" t="s">
        <v>128</v>
      </c>
      <c r="W8" s="3" t="s">
        <v>128</v>
      </c>
      <c r="X8" s="3" t="s">
        <v>128</v>
      </c>
      <c r="Y8" s="3" t="s">
        <v>128</v>
      </c>
      <c r="Z8" s="3" t="s">
        <v>129</v>
      </c>
      <c r="AA8" s="5">
        <v>31</v>
      </c>
      <c r="AB8" s="3" t="s">
        <v>130</v>
      </c>
      <c r="AC8" s="3" t="s">
        <v>130</v>
      </c>
    </row>
    <row r="9" spans="1:29" ht="12.75">
      <c r="A9" s="5">
        <v>8</v>
      </c>
      <c r="B9" s="6" t="s">
        <v>126</v>
      </c>
      <c r="C9" s="6" t="s">
        <v>138</v>
      </c>
      <c r="D9" s="7">
        <v>8</v>
      </c>
      <c r="E9" s="11">
        <v>0.078</v>
      </c>
      <c r="F9" s="5">
        <v>73</v>
      </c>
      <c r="G9" s="5">
        <v>32</v>
      </c>
      <c r="H9" s="8">
        <v>0.13</v>
      </c>
      <c r="I9" s="9">
        <v>1.3</v>
      </c>
      <c r="J9" s="9">
        <v>3.6</v>
      </c>
      <c r="K9" s="3" t="s">
        <v>128</v>
      </c>
      <c r="L9" s="9">
        <v>1.4</v>
      </c>
      <c r="M9" s="9">
        <v>4.5</v>
      </c>
      <c r="N9" s="5">
        <v>14.63457611372</v>
      </c>
      <c r="O9" s="5">
        <v>77</v>
      </c>
      <c r="P9" s="3" t="s">
        <v>130</v>
      </c>
      <c r="Q9" s="3" t="s">
        <v>128</v>
      </c>
      <c r="R9" s="3" t="s">
        <v>128</v>
      </c>
      <c r="S9" s="3" t="s">
        <v>128</v>
      </c>
      <c r="T9" s="3" t="s">
        <v>128</v>
      </c>
      <c r="U9" s="3" t="s">
        <v>128</v>
      </c>
      <c r="V9" s="3" t="s">
        <v>128</v>
      </c>
      <c r="W9" s="3" t="s">
        <v>128</v>
      </c>
      <c r="X9" s="5">
        <v>31</v>
      </c>
      <c r="Y9" s="3" t="s">
        <v>128</v>
      </c>
      <c r="Z9" s="3" t="s">
        <v>129</v>
      </c>
      <c r="AA9" s="3" t="s">
        <v>128</v>
      </c>
      <c r="AB9" s="3" t="s">
        <v>130</v>
      </c>
      <c r="AC9" s="3" t="s">
        <v>130</v>
      </c>
    </row>
    <row r="10" spans="1:29" ht="12.75">
      <c r="A10" s="5">
        <v>9</v>
      </c>
      <c r="B10" s="6" t="s">
        <v>126</v>
      </c>
      <c r="C10" s="6" t="s">
        <v>139</v>
      </c>
      <c r="D10" s="2" t="s">
        <v>60</v>
      </c>
      <c r="E10" s="8">
        <v>0.15</v>
      </c>
      <c r="F10" s="5">
        <v>48</v>
      </c>
      <c r="G10" s="5">
        <v>26</v>
      </c>
      <c r="H10" s="8">
        <v>0.27</v>
      </c>
      <c r="I10" s="9">
        <v>1.7</v>
      </c>
      <c r="J10" s="5">
        <v>10</v>
      </c>
      <c r="K10" s="5">
        <v>13</v>
      </c>
      <c r="L10" s="9">
        <v>5.5</v>
      </c>
      <c r="M10" s="9">
        <v>3.8</v>
      </c>
      <c r="N10" s="5">
        <v>32.2195069925</v>
      </c>
      <c r="O10" s="5">
        <v>120</v>
      </c>
      <c r="P10" s="3" t="s">
        <v>130</v>
      </c>
      <c r="Q10" s="3" t="s">
        <v>128</v>
      </c>
      <c r="R10" s="3" t="s">
        <v>128</v>
      </c>
      <c r="S10" s="3" t="s">
        <v>128</v>
      </c>
      <c r="T10" s="3" t="s">
        <v>128</v>
      </c>
      <c r="U10" s="3" t="s">
        <v>128</v>
      </c>
      <c r="V10" s="3" t="s">
        <v>128</v>
      </c>
      <c r="W10" s="3" t="s">
        <v>128</v>
      </c>
      <c r="X10" s="3" t="s">
        <v>128</v>
      </c>
      <c r="Y10" s="5">
        <v>10</v>
      </c>
      <c r="Z10" s="3" t="s">
        <v>129</v>
      </c>
      <c r="AA10" s="3" t="s">
        <v>128</v>
      </c>
      <c r="AB10" s="3" t="s">
        <v>130</v>
      </c>
      <c r="AC10" s="3" t="s">
        <v>130</v>
      </c>
    </row>
    <row r="11" spans="1:29" ht="12.75">
      <c r="A11" s="5">
        <v>10</v>
      </c>
      <c r="B11" s="6" t="s">
        <v>126</v>
      </c>
      <c r="C11" s="6" t="s">
        <v>140</v>
      </c>
      <c r="D11" s="2" t="s">
        <v>61</v>
      </c>
      <c r="E11" s="8">
        <v>0.15</v>
      </c>
      <c r="F11" s="5">
        <v>47</v>
      </c>
      <c r="G11" s="5">
        <v>26</v>
      </c>
      <c r="H11" s="8">
        <v>0.27</v>
      </c>
      <c r="I11" s="9">
        <v>1.6</v>
      </c>
      <c r="J11" s="5">
        <v>10</v>
      </c>
      <c r="K11" s="5">
        <v>13</v>
      </c>
      <c r="L11" s="9">
        <v>5.5</v>
      </c>
      <c r="M11" s="9">
        <v>3.9</v>
      </c>
      <c r="N11" s="5">
        <v>31.803698931089997</v>
      </c>
      <c r="O11" s="5">
        <v>120</v>
      </c>
      <c r="P11" s="3" t="s">
        <v>130</v>
      </c>
      <c r="Q11" s="3" t="s">
        <v>128</v>
      </c>
      <c r="R11" s="3" t="s">
        <v>128</v>
      </c>
      <c r="S11" s="3" t="s">
        <v>128</v>
      </c>
      <c r="T11" s="3" t="s">
        <v>128</v>
      </c>
      <c r="U11" s="3" t="s">
        <v>128</v>
      </c>
      <c r="V11" s="3" t="s">
        <v>128</v>
      </c>
      <c r="W11" s="3" t="s">
        <v>128</v>
      </c>
      <c r="X11" s="3" t="s">
        <v>128</v>
      </c>
      <c r="Y11" s="5">
        <v>10</v>
      </c>
      <c r="Z11" s="3" t="s">
        <v>129</v>
      </c>
      <c r="AA11" s="3" t="s">
        <v>128</v>
      </c>
      <c r="AB11" s="3" t="s">
        <v>130</v>
      </c>
      <c r="AC11" s="3" t="s">
        <v>130</v>
      </c>
    </row>
    <row r="12" spans="1:29" ht="12.75">
      <c r="A12" s="5">
        <v>11</v>
      </c>
      <c r="B12" s="6" t="s">
        <v>126</v>
      </c>
      <c r="C12" s="6" t="s">
        <v>141</v>
      </c>
      <c r="D12" s="12">
        <v>10</v>
      </c>
      <c r="E12" s="8">
        <v>0.11</v>
      </c>
      <c r="F12" s="5">
        <v>68</v>
      </c>
      <c r="G12" s="5">
        <v>29</v>
      </c>
      <c r="H12" s="8">
        <v>0.22</v>
      </c>
      <c r="I12" s="3" t="s">
        <v>133</v>
      </c>
      <c r="J12" s="9">
        <v>5.4</v>
      </c>
      <c r="K12" s="3" t="s">
        <v>128</v>
      </c>
      <c r="L12" s="9">
        <v>1.8</v>
      </c>
      <c r="M12" s="9">
        <v>4.4</v>
      </c>
      <c r="N12" s="5">
        <v>17.36476969821</v>
      </c>
      <c r="O12" s="5">
        <v>60</v>
      </c>
      <c r="P12" s="3" t="s">
        <v>130</v>
      </c>
      <c r="Q12" s="3" t="s">
        <v>128</v>
      </c>
      <c r="R12" s="3" t="s">
        <v>128</v>
      </c>
      <c r="S12" s="3" t="s">
        <v>128</v>
      </c>
      <c r="T12" s="3" t="s">
        <v>128</v>
      </c>
      <c r="U12" s="3" t="s">
        <v>128</v>
      </c>
      <c r="V12" s="3" t="s">
        <v>128</v>
      </c>
      <c r="W12" s="3" t="s">
        <v>128</v>
      </c>
      <c r="X12" s="3" t="s">
        <v>128</v>
      </c>
      <c r="Y12" s="3" t="s">
        <v>128</v>
      </c>
      <c r="Z12" s="3" t="s">
        <v>129</v>
      </c>
      <c r="AA12" s="3" t="s">
        <v>128</v>
      </c>
      <c r="AB12" s="3" t="s">
        <v>130</v>
      </c>
      <c r="AC12" s="3" t="s">
        <v>130</v>
      </c>
    </row>
    <row r="13" spans="1:29" ht="12.75">
      <c r="A13" s="5">
        <v>12</v>
      </c>
      <c r="B13" s="6" t="s">
        <v>126</v>
      </c>
      <c r="C13" s="6" t="s">
        <v>142</v>
      </c>
      <c r="D13" s="2" t="s">
        <v>143</v>
      </c>
      <c r="E13" s="8">
        <v>0.23</v>
      </c>
      <c r="F13" s="5">
        <v>59</v>
      </c>
      <c r="G13" s="5">
        <v>17</v>
      </c>
      <c r="H13" s="8">
        <v>0.29</v>
      </c>
      <c r="I13" s="9">
        <v>1.2</v>
      </c>
      <c r="J13" s="9">
        <v>4.1</v>
      </c>
      <c r="K13" s="3" t="s">
        <v>128</v>
      </c>
      <c r="L13" s="9">
        <v>1.1</v>
      </c>
      <c r="M13" s="9">
        <v>4.4</v>
      </c>
      <c r="N13" s="5">
        <v>15.97495193622</v>
      </c>
      <c r="O13" s="5">
        <v>33</v>
      </c>
      <c r="P13" s="3" t="s">
        <v>130</v>
      </c>
      <c r="Q13" s="3" t="s">
        <v>128</v>
      </c>
      <c r="R13" s="3" t="s">
        <v>128</v>
      </c>
      <c r="S13" s="3" t="s">
        <v>128</v>
      </c>
      <c r="T13" s="3" t="s">
        <v>128</v>
      </c>
      <c r="U13" s="3" t="s">
        <v>128</v>
      </c>
      <c r="V13" s="3" t="s">
        <v>128</v>
      </c>
      <c r="W13" s="3" t="s">
        <v>128</v>
      </c>
      <c r="X13" s="3" t="s">
        <v>128</v>
      </c>
      <c r="Y13" s="3" t="s">
        <v>128</v>
      </c>
      <c r="Z13" s="3" t="s">
        <v>129</v>
      </c>
      <c r="AA13" s="3" t="s">
        <v>128</v>
      </c>
      <c r="AB13" s="3" t="s">
        <v>130</v>
      </c>
      <c r="AC13" s="3" t="s">
        <v>130</v>
      </c>
    </row>
    <row r="14" spans="1:29" ht="12.75">
      <c r="A14" s="5">
        <v>13</v>
      </c>
      <c r="B14" s="6" t="s">
        <v>126</v>
      </c>
      <c r="C14" s="6" t="s">
        <v>144</v>
      </c>
      <c r="D14" s="2" t="s">
        <v>145</v>
      </c>
      <c r="E14" s="8">
        <v>0.23</v>
      </c>
      <c r="F14" s="5">
        <v>58</v>
      </c>
      <c r="G14" s="5">
        <v>18</v>
      </c>
      <c r="H14" s="8">
        <v>0.29</v>
      </c>
      <c r="I14" s="9">
        <v>1.2</v>
      </c>
      <c r="J14" s="9">
        <v>4</v>
      </c>
      <c r="K14" s="3" t="s">
        <v>128</v>
      </c>
      <c r="L14" s="9">
        <v>1.1</v>
      </c>
      <c r="M14" s="9">
        <v>4.3</v>
      </c>
      <c r="N14" s="5">
        <v>15.859655460439999</v>
      </c>
      <c r="O14" s="5">
        <v>32</v>
      </c>
      <c r="P14" s="3" t="s">
        <v>130</v>
      </c>
      <c r="Q14" s="3" t="s">
        <v>128</v>
      </c>
      <c r="R14" s="3" t="s">
        <v>128</v>
      </c>
      <c r="S14" s="3" t="s">
        <v>128</v>
      </c>
      <c r="T14" s="3" t="s">
        <v>128</v>
      </c>
      <c r="U14" s="3" t="s">
        <v>128</v>
      </c>
      <c r="V14" s="3" t="s">
        <v>128</v>
      </c>
      <c r="W14" s="3" t="s">
        <v>128</v>
      </c>
      <c r="X14" s="3" t="s">
        <v>128</v>
      </c>
      <c r="Y14" s="3" t="s">
        <v>128</v>
      </c>
      <c r="Z14" s="3" t="s">
        <v>129</v>
      </c>
      <c r="AA14" s="3" t="s">
        <v>128</v>
      </c>
      <c r="AB14" s="3" t="s">
        <v>130</v>
      </c>
      <c r="AC14" s="3" t="s">
        <v>130</v>
      </c>
    </row>
    <row r="15" spans="1:29" ht="12.75">
      <c r="A15" s="5">
        <v>14</v>
      </c>
      <c r="B15" s="6" t="s">
        <v>126</v>
      </c>
      <c r="C15" s="6" t="s">
        <v>146</v>
      </c>
      <c r="D15" s="2" t="s">
        <v>147</v>
      </c>
      <c r="E15" s="8">
        <v>0.58</v>
      </c>
      <c r="F15" s="5">
        <v>46</v>
      </c>
      <c r="G15" s="9">
        <v>8.1</v>
      </c>
      <c r="H15" s="8">
        <v>0.57</v>
      </c>
      <c r="I15" s="3" t="s">
        <v>133</v>
      </c>
      <c r="J15" s="9">
        <v>1.2</v>
      </c>
      <c r="K15" s="5">
        <v>14</v>
      </c>
      <c r="L15" s="3" t="s">
        <v>133</v>
      </c>
      <c r="M15" s="9">
        <v>4.1</v>
      </c>
      <c r="N15" s="5">
        <v>6.402460572449</v>
      </c>
      <c r="O15" s="5">
        <v>22</v>
      </c>
      <c r="P15" s="3" t="s">
        <v>130</v>
      </c>
      <c r="Q15" s="3" t="s">
        <v>128</v>
      </c>
      <c r="R15" s="3" t="s">
        <v>128</v>
      </c>
      <c r="S15" s="3" t="s">
        <v>128</v>
      </c>
      <c r="T15" s="3" t="s">
        <v>128</v>
      </c>
      <c r="U15" s="3" t="s">
        <v>128</v>
      </c>
      <c r="V15" s="3" t="s">
        <v>128</v>
      </c>
      <c r="W15" s="3" t="s">
        <v>128</v>
      </c>
      <c r="X15" s="3" t="s">
        <v>128</v>
      </c>
      <c r="Y15" s="3" t="s">
        <v>128</v>
      </c>
      <c r="Z15" s="3" t="s">
        <v>129</v>
      </c>
      <c r="AA15" s="3" t="s">
        <v>128</v>
      </c>
      <c r="AB15" s="3" t="s">
        <v>130</v>
      </c>
      <c r="AC15" s="3" t="s">
        <v>130</v>
      </c>
    </row>
    <row r="16" spans="1:29" ht="12.75">
      <c r="A16" s="5">
        <v>15</v>
      </c>
      <c r="B16" s="6" t="s">
        <v>126</v>
      </c>
      <c r="C16" s="6" t="s">
        <v>148</v>
      </c>
      <c r="D16" s="2" t="s">
        <v>149</v>
      </c>
      <c r="E16" s="8">
        <v>0.57</v>
      </c>
      <c r="F16" s="5">
        <v>46</v>
      </c>
      <c r="G16" s="9">
        <v>8.1</v>
      </c>
      <c r="H16" s="8">
        <v>0.57</v>
      </c>
      <c r="I16" s="3" t="s">
        <v>133</v>
      </c>
      <c r="J16" s="9">
        <v>1.2</v>
      </c>
      <c r="K16" s="5">
        <v>13</v>
      </c>
      <c r="L16" s="3" t="s">
        <v>133</v>
      </c>
      <c r="M16" s="9">
        <v>4.2</v>
      </c>
      <c r="N16" s="5">
        <v>6.357468945616</v>
      </c>
      <c r="O16" s="5">
        <v>21</v>
      </c>
      <c r="P16" s="3" t="s">
        <v>130</v>
      </c>
      <c r="Q16" s="3" t="s">
        <v>128</v>
      </c>
      <c r="R16" s="3" t="s">
        <v>128</v>
      </c>
      <c r="S16" s="3" t="s">
        <v>128</v>
      </c>
      <c r="T16" s="3" t="s">
        <v>128</v>
      </c>
      <c r="U16" s="3" t="s">
        <v>128</v>
      </c>
      <c r="V16" s="3" t="s">
        <v>128</v>
      </c>
      <c r="W16" s="3" t="s">
        <v>128</v>
      </c>
      <c r="X16" s="3" t="s">
        <v>128</v>
      </c>
      <c r="Y16" s="3" t="s">
        <v>128</v>
      </c>
      <c r="Z16" s="3" t="s">
        <v>129</v>
      </c>
      <c r="AA16" s="3" t="s">
        <v>128</v>
      </c>
      <c r="AB16" s="3" t="s">
        <v>130</v>
      </c>
      <c r="AC16" s="3" t="s">
        <v>130</v>
      </c>
    </row>
    <row r="17" spans="1:29" ht="12.75">
      <c r="A17" s="5">
        <v>16</v>
      </c>
      <c r="B17" s="6" t="s">
        <v>126</v>
      </c>
      <c r="C17" s="6" t="s">
        <v>150</v>
      </c>
      <c r="D17" s="2" t="s">
        <v>85</v>
      </c>
      <c r="E17" s="11">
        <v>0.074</v>
      </c>
      <c r="F17" s="5">
        <v>25</v>
      </c>
      <c r="G17" s="5">
        <v>18</v>
      </c>
      <c r="H17" s="8">
        <v>0.11</v>
      </c>
      <c r="I17" s="3" t="s">
        <v>133</v>
      </c>
      <c r="J17" s="9">
        <v>4.2</v>
      </c>
      <c r="K17" s="3" t="s">
        <v>128</v>
      </c>
      <c r="L17" s="9">
        <v>2.3</v>
      </c>
      <c r="M17" s="9">
        <v>3.5</v>
      </c>
      <c r="N17" s="5">
        <v>14.795129060129998</v>
      </c>
      <c r="O17" s="5">
        <v>100</v>
      </c>
      <c r="P17" s="3" t="s">
        <v>130</v>
      </c>
      <c r="Q17" s="3" t="s">
        <v>128</v>
      </c>
      <c r="R17" s="3" t="s">
        <v>128</v>
      </c>
      <c r="S17" s="3" t="s">
        <v>128</v>
      </c>
      <c r="T17" s="3" t="s">
        <v>128</v>
      </c>
      <c r="U17" s="3" t="s">
        <v>128</v>
      </c>
      <c r="V17" s="3" t="s">
        <v>128</v>
      </c>
      <c r="W17" s="3" t="s">
        <v>128</v>
      </c>
      <c r="X17" s="3" t="s">
        <v>128</v>
      </c>
      <c r="Y17" s="3" t="s">
        <v>128</v>
      </c>
      <c r="Z17" s="3" t="s">
        <v>129</v>
      </c>
      <c r="AA17" s="3" t="s">
        <v>128</v>
      </c>
      <c r="AB17" s="3" t="s">
        <v>130</v>
      </c>
      <c r="AC17" s="3" t="s">
        <v>130</v>
      </c>
    </row>
    <row r="18" spans="1:29" ht="12.75">
      <c r="A18" s="5">
        <v>17</v>
      </c>
      <c r="B18" s="6" t="s">
        <v>126</v>
      </c>
      <c r="C18" s="6" t="s">
        <v>151</v>
      </c>
      <c r="D18" s="2" t="s">
        <v>86</v>
      </c>
      <c r="E18" s="11">
        <v>0.072</v>
      </c>
      <c r="F18" s="5">
        <v>25</v>
      </c>
      <c r="G18" s="5">
        <v>18</v>
      </c>
      <c r="H18" s="8">
        <v>0.12</v>
      </c>
      <c r="I18" s="3" t="s">
        <v>133</v>
      </c>
      <c r="J18" s="9">
        <v>4.2</v>
      </c>
      <c r="K18" s="3" t="s">
        <v>128</v>
      </c>
      <c r="L18" s="9">
        <v>2.3</v>
      </c>
      <c r="M18" s="9">
        <v>3.6</v>
      </c>
      <c r="N18" s="5">
        <v>14.86699274826</v>
      </c>
      <c r="O18" s="5">
        <v>100</v>
      </c>
      <c r="P18" s="3" t="s">
        <v>130</v>
      </c>
      <c r="Q18" s="3" t="s">
        <v>128</v>
      </c>
      <c r="R18" s="3" t="s">
        <v>128</v>
      </c>
      <c r="S18" s="3" t="s">
        <v>128</v>
      </c>
      <c r="T18" s="3" t="s">
        <v>128</v>
      </c>
      <c r="U18" s="3" t="s">
        <v>128</v>
      </c>
      <c r="V18" s="3" t="s">
        <v>128</v>
      </c>
      <c r="W18" s="3" t="s">
        <v>128</v>
      </c>
      <c r="X18" s="3" t="s">
        <v>128</v>
      </c>
      <c r="Y18" s="3" t="s">
        <v>128</v>
      </c>
      <c r="Z18" s="3" t="s">
        <v>129</v>
      </c>
      <c r="AA18" s="3" t="s">
        <v>128</v>
      </c>
      <c r="AB18" s="3" t="s">
        <v>130</v>
      </c>
      <c r="AC18" s="3" t="s">
        <v>130</v>
      </c>
    </row>
    <row r="19" spans="1:29" ht="12.75">
      <c r="A19" s="5">
        <v>18</v>
      </c>
      <c r="B19" s="6" t="s">
        <v>126</v>
      </c>
      <c r="C19" s="6" t="s">
        <v>152</v>
      </c>
      <c r="D19" s="12">
        <v>14</v>
      </c>
      <c r="E19" s="8">
        <v>0.15</v>
      </c>
      <c r="F19" s="5">
        <v>26</v>
      </c>
      <c r="G19" s="5">
        <v>11</v>
      </c>
      <c r="H19" s="8">
        <v>0.3</v>
      </c>
      <c r="I19" s="3" t="s">
        <v>133</v>
      </c>
      <c r="J19" s="9">
        <v>3</v>
      </c>
      <c r="K19" s="3" t="s">
        <v>128</v>
      </c>
      <c r="L19" s="9">
        <v>2.7</v>
      </c>
      <c r="M19" s="9">
        <v>4.3</v>
      </c>
      <c r="N19" s="5">
        <v>7.74059701602</v>
      </c>
      <c r="O19" s="5">
        <v>61</v>
      </c>
      <c r="P19" s="3" t="s">
        <v>130</v>
      </c>
      <c r="Q19" s="3" t="s">
        <v>128</v>
      </c>
      <c r="R19" s="3" t="s">
        <v>128</v>
      </c>
      <c r="S19" s="3" t="s">
        <v>128</v>
      </c>
      <c r="T19" s="3" t="s">
        <v>128</v>
      </c>
      <c r="U19" s="3" t="s">
        <v>128</v>
      </c>
      <c r="V19" s="3" t="s">
        <v>128</v>
      </c>
      <c r="W19" s="3" t="s">
        <v>128</v>
      </c>
      <c r="X19" s="3" t="s">
        <v>128</v>
      </c>
      <c r="Y19" s="3" t="s">
        <v>128</v>
      </c>
      <c r="Z19" s="3" t="s">
        <v>129</v>
      </c>
      <c r="AA19" s="3" t="s">
        <v>128</v>
      </c>
      <c r="AB19" s="3" t="s">
        <v>130</v>
      </c>
      <c r="AC19" s="3" t="s">
        <v>130</v>
      </c>
    </row>
    <row r="20" spans="1:29" ht="12.75">
      <c r="A20" s="5">
        <v>19</v>
      </c>
      <c r="B20" s="6" t="s">
        <v>126</v>
      </c>
      <c r="C20" s="6" t="s">
        <v>153</v>
      </c>
      <c r="D20" s="12">
        <v>15</v>
      </c>
      <c r="E20" s="8">
        <v>0.1</v>
      </c>
      <c r="F20" s="5">
        <v>26</v>
      </c>
      <c r="G20" s="5">
        <v>15</v>
      </c>
      <c r="H20" s="8">
        <v>0.19</v>
      </c>
      <c r="I20" s="3" t="s">
        <v>133</v>
      </c>
      <c r="J20" s="9">
        <v>3.7</v>
      </c>
      <c r="K20" s="3" t="s">
        <v>128</v>
      </c>
      <c r="L20" s="9">
        <v>2.6</v>
      </c>
      <c r="M20" s="9">
        <v>3.9</v>
      </c>
      <c r="N20" s="5">
        <v>11.66337109883</v>
      </c>
      <c r="O20" s="5">
        <v>87</v>
      </c>
      <c r="P20" s="3" t="s">
        <v>130</v>
      </c>
      <c r="Q20" s="3" t="s">
        <v>128</v>
      </c>
      <c r="R20" s="3" t="s">
        <v>128</v>
      </c>
      <c r="S20" s="3" t="s">
        <v>128</v>
      </c>
      <c r="T20" s="3" t="s">
        <v>128</v>
      </c>
      <c r="U20" s="3" t="s">
        <v>128</v>
      </c>
      <c r="V20" s="3" t="s">
        <v>128</v>
      </c>
      <c r="W20" s="3" t="s">
        <v>128</v>
      </c>
      <c r="X20" s="3" t="s">
        <v>128</v>
      </c>
      <c r="Y20" s="3" t="s">
        <v>128</v>
      </c>
      <c r="Z20" s="3" t="s">
        <v>129</v>
      </c>
      <c r="AA20" s="3" t="s">
        <v>128</v>
      </c>
      <c r="AB20" s="3" t="s">
        <v>130</v>
      </c>
      <c r="AC20" s="3" t="s">
        <v>130</v>
      </c>
    </row>
    <row r="21" spans="1:29" ht="12.75">
      <c r="A21" s="5">
        <v>20</v>
      </c>
      <c r="B21" s="6" t="s">
        <v>126</v>
      </c>
      <c r="C21" s="6" t="s">
        <v>154</v>
      </c>
      <c r="D21" s="12">
        <v>16</v>
      </c>
      <c r="E21" s="8">
        <v>0.11</v>
      </c>
      <c r="F21" s="5">
        <v>28</v>
      </c>
      <c r="G21" s="5">
        <v>16</v>
      </c>
      <c r="H21" s="8">
        <v>0.2</v>
      </c>
      <c r="I21" s="3" t="s">
        <v>133</v>
      </c>
      <c r="J21" s="9">
        <v>4.2</v>
      </c>
      <c r="K21" s="3" t="s">
        <v>128</v>
      </c>
      <c r="L21" s="9">
        <v>2.6</v>
      </c>
      <c r="M21" s="9">
        <v>3.9</v>
      </c>
      <c r="N21" s="5">
        <v>14.228224179489999</v>
      </c>
      <c r="O21" s="5">
        <v>88</v>
      </c>
      <c r="P21" s="3" t="s">
        <v>130</v>
      </c>
      <c r="Q21" s="3" t="s">
        <v>128</v>
      </c>
      <c r="R21" s="3" t="s">
        <v>128</v>
      </c>
      <c r="S21" s="3" t="s">
        <v>128</v>
      </c>
      <c r="T21" s="3" t="s">
        <v>128</v>
      </c>
      <c r="U21" s="3" t="s">
        <v>128</v>
      </c>
      <c r="V21" s="3" t="s">
        <v>128</v>
      </c>
      <c r="W21" s="3" t="s">
        <v>128</v>
      </c>
      <c r="X21" s="3" t="s">
        <v>128</v>
      </c>
      <c r="Y21" s="3" t="s">
        <v>128</v>
      </c>
      <c r="Z21" s="3" t="s">
        <v>129</v>
      </c>
      <c r="AA21" s="3" t="s">
        <v>128</v>
      </c>
      <c r="AB21" s="3" t="s">
        <v>130</v>
      </c>
      <c r="AC21" s="3" t="s">
        <v>130</v>
      </c>
    </row>
    <row r="22" spans="1:29" ht="12.75">
      <c r="A22" s="5">
        <v>21</v>
      </c>
      <c r="B22" s="6" t="s">
        <v>126</v>
      </c>
      <c r="C22" s="6" t="s">
        <v>155</v>
      </c>
      <c r="D22" s="12">
        <v>17</v>
      </c>
      <c r="E22" s="8">
        <v>0.16</v>
      </c>
      <c r="F22" s="5">
        <v>39</v>
      </c>
      <c r="G22" s="5">
        <v>16</v>
      </c>
      <c r="H22" s="8">
        <v>0.41</v>
      </c>
      <c r="I22" s="3" t="s">
        <v>133</v>
      </c>
      <c r="J22" s="9">
        <v>4.4</v>
      </c>
      <c r="K22" s="5">
        <v>24</v>
      </c>
      <c r="L22" s="3" t="s">
        <v>133</v>
      </c>
      <c r="M22" s="9">
        <v>3.4</v>
      </c>
      <c r="N22" s="5">
        <v>13.22314669088</v>
      </c>
      <c r="O22" s="5">
        <v>60</v>
      </c>
      <c r="P22" s="3" t="s">
        <v>130</v>
      </c>
      <c r="Q22" s="3" t="s">
        <v>128</v>
      </c>
      <c r="R22" s="3" t="s">
        <v>128</v>
      </c>
      <c r="S22" s="3" t="s">
        <v>128</v>
      </c>
      <c r="T22" s="3" t="s">
        <v>128</v>
      </c>
      <c r="U22" s="3" t="s">
        <v>128</v>
      </c>
      <c r="V22" s="3" t="s">
        <v>128</v>
      </c>
      <c r="W22" s="3" t="s">
        <v>128</v>
      </c>
      <c r="X22" s="3" t="s">
        <v>128</v>
      </c>
      <c r="Y22" s="3" t="s">
        <v>128</v>
      </c>
      <c r="Z22" s="3" t="s">
        <v>129</v>
      </c>
      <c r="AA22" s="3" t="s">
        <v>128</v>
      </c>
      <c r="AB22" s="3" t="s">
        <v>130</v>
      </c>
      <c r="AC22" s="3" t="s">
        <v>130</v>
      </c>
    </row>
    <row r="23" spans="1:29" ht="12.75">
      <c r="A23" s="5">
        <v>22</v>
      </c>
      <c r="B23" s="6" t="s">
        <v>126</v>
      </c>
      <c r="C23" s="6" t="s">
        <v>156</v>
      </c>
      <c r="D23" s="12">
        <v>18</v>
      </c>
      <c r="E23" s="8">
        <v>0.16</v>
      </c>
      <c r="F23" s="5">
        <v>77</v>
      </c>
      <c r="G23" s="5">
        <v>28</v>
      </c>
      <c r="H23" s="8">
        <v>0.34</v>
      </c>
      <c r="I23" s="3" t="s">
        <v>133</v>
      </c>
      <c r="J23" s="9">
        <v>1.8</v>
      </c>
      <c r="K23" s="5">
        <v>17</v>
      </c>
      <c r="L23" s="3" t="s">
        <v>133</v>
      </c>
      <c r="M23" s="9">
        <v>4.2</v>
      </c>
      <c r="N23" s="5">
        <v>3.3360670796189997</v>
      </c>
      <c r="O23" s="5">
        <v>53</v>
      </c>
      <c r="P23" s="3" t="s">
        <v>130</v>
      </c>
      <c r="Q23" s="3" t="s">
        <v>128</v>
      </c>
      <c r="R23" s="3" t="s">
        <v>128</v>
      </c>
      <c r="S23" s="3" t="s">
        <v>128</v>
      </c>
      <c r="T23" s="3" t="s">
        <v>128</v>
      </c>
      <c r="U23" s="3" t="s">
        <v>128</v>
      </c>
      <c r="V23" s="3" t="s">
        <v>128</v>
      </c>
      <c r="W23" s="3" t="s">
        <v>128</v>
      </c>
      <c r="X23" s="3" t="s">
        <v>128</v>
      </c>
      <c r="Y23" s="3" t="s">
        <v>128</v>
      </c>
      <c r="Z23" s="3" t="s">
        <v>129</v>
      </c>
      <c r="AA23" s="3" t="s">
        <v>128</v>
      </c>
      <c r="AB23" s="3" t="s">
        <v>130</v>
      </c>
      <c r="AC23" s="3" t="s">
        <v>130</v>
      </c>
    </row>
    <row r="24" spans="1:29" ht="12.75">
      <c r="A24" s="5">
        <v>23</v>
      </c>
      <c r="B24" s="6" t="s">
        <v>126</v>
      </c>
      <c r="C24" s="6" t="s">
        <v>157</v>
      </c>
      <c r="D24" s="12">
        <v>19</v>
      </c>
      <c r="E24" s="3" t="s">
        <v>158</v>
      </c>
      <c r="F24" s="3" t="s">
        <v>159</v>
      </c>
      <c r="G24" s="3" t="s">
        <v>133</v>
      </c>
      <c r="H24" s="3" t="s">
        <v>160</v>
      </c>
      <c r="I24" s="3" t="s">
        <v>133</v>
      </c>
      <c r="J24" s="3" t="s">
        <v>133</v>
      </c>
      <c r="K24" s="3" t="s">
        <v>128</v>
      </c>
      <c r="L24" s="3" t="s">
        <v>133</v>
      </c>
      <c r="M24" s="3" t="s">
        <v>133</v>
      </c>
      <c r="N24" s="13" t="s">
        <v>175</v>
      </c>
      <c r="O24" s="3" t="s">
        <v>133</v>
      </c>
      <c r="P24" s="3" t="s">
        <v>130</v>
      </c>
      <c r="Q24" s="3" t="s">
        <v>128</v>
      </c>
      <c r="R24" s="3" t="s">
        <v>128</v>
      </c>
      <c r="S24" s="3" t="s">
        <v>128</v>
      </c>
      <c r="T24" s="3" t="s">
        <v>128</v>
      </c>
      <c r="U24" s="3" t="s">
        <v>128</v>
      </c>
      <c r="V24" s="3" t="s">
        <v>128</v>
      </c>
      <c r="W24" s="3" t="s">
        <v>128</v>
      </c>
      <c r="X24" s="3" t="s">
        <v>128</v>
      </c>
      <c r="Y24" s="3" t="s">
        <v>128</v>
      </c>
      <c r="Z24" s="3" t="s">
        <v>129</v>
      </c>
      <c r="AA24" s="3" t="s">
        <v>128</v>
      </c>
      <c r="AB24" s="3" t="s">
        <v>130</v>
      </c>
      <c r="AC24" s="3" t="s">
        <v>130</v>
      </c>
    </row>
    <row r="25" spans="1:29" ht="12.75">
      <c r="A25" s="5">
        <v>24</v>
      </c>
      <c r="B25" s="6" t="s">
        <v>126</v>
      </c>
      <c r="C25" s="6" t="s">
        <v>161</v>
      </c>
      <c r="D25" s="12">
        <v>20</v>
      </c>
      <c r="E25" s="8">
        <v>0.12</v>
      </c>
      <c r="F25" s="5">
        <v>40</v>
      </c>
      <c r="G25" s="5">
        <v>26</v>
      </c>
      <c r="H25" s="8">
        <v>0.33</v>
      </c>
      <c r="I25" s="9">
        <v>1.7</v>
      </c>
      <c r="J25" s="5">
        <v>14</v>
      </c>
      <c r="K25" s="5">
        <v>39</v>
      </c>
      <c r="L25" s="9">
        <v>7.4</v>
      </c>
      <c r="M25" s="9">
        <v>3.6</v>
      </c>
      <c r="N25" s="5">
        <v>32.178581012669994</v>
      </c>
      <c r="O25" s="5">
        <v>130</v>
      </c>
      <c r="P25" s="3" t="s">
        <v>130</v>
      </c>
      <c r="Q25" s="3" t="s">
        <v>128</v>
      </c>
      <c r="R25" s="3" t="s">
        <v>128</v>
      </c>
      <c r="S25" s="3" t="s">
        <v>128</v>
      </c>
      <c r="T25" s="3" t="s">
        <v>128</v>
      </c>
      <c r="U25" s="3" t="s">
        <v>128</v>
      </c>
      <c r="V25" s="3" t="s">
        <v>128</v>
      </c>
      <c r="W25" s="3" t="s">
        <v>128</v>
      </c>
      <c r="X25" s="3" t="s">
        <v>128</v>
      </c>
      <c r="Y25" s="5">
        <v>20</v>
      </c>
      <c r="Z25" s="3" t="s">
        <v>129</v>
      </c>
      <c r="AA25" s="3" t="s">
        <v>128</v>
      </c>
      <c r="AB25" s="3" t="s">
        <v>130</v>
      </c>
      <c r="AC25" s="3" t="s">
        <v>130</v>
      </c>
    </row>
    <row r="26" spans="1:29" ht="12.75">
      <c r="A26" s="5">
        <v>25</v>
      </c>
      <c r="B26" s="6" t="s">
        <v>126</v>
      </c>
      <c r="C26" s="6" t="s">
        <v>162</v>
      </c>
      <c r="D26" s="12">
        <v>21</v>
      </c>
      <c r="E26" s="8">
        <v>0.13</v>
      </c>
      <c r="F26" s="5">
        <v>22</v>
      </c>
      <c r="G26" s="5">
        <v>14</v>
      </c>
      <c r="H26" s="8">
        <v>0.2</v>
      </c>
      <c r="I26" s="9">
        <v>1</v>
      </c>
      <c r="J26" s="9">
        <v>6.1</v>
      </c>
      <c r="K26" s="5">
        <v>13</v>
      </c>
      <c r="L26" s="9">
        <v>1.4</v>
      </c>
      <c r="M26" s="9">
        <v>3.3</v>
      </c>
      <c r="N26" s="5">
        <v>18.50695268896</v>
      </c>
      <c r="O26" s="5">
        <v>61</v>
      </c>
      <c r="P26" s="3" t="s">
        <v>130</v>
      </c>
      <c r="Q26" s="3" t="s">
        <v>128</v>
      </c>
      <c r="R26" s="3" t="s">
        <v>128</v>
      </c>
      <c r="S26" s="3" t="s">
        <v>128</v>
      </c>
      <c r="T26" s="3" t="s">
        <v>128</v>
      </c>
      <c r="U26" s="3" t="s">
        <v>128</v>
      </c>
      <c r="V26" s="3" t="s">
        <v>128</v>
      </c>
      <c r="W26" s="3" t="s">
        <v>128</v>
      </c>
      <c r="X26" s="3" t="s">
        <v>128</v>
      </c>
      <c r="Y26" s="3" t="s">
        <v>128</v>
      </c>
      <c r="Z26" s="3" t="s">
        <v>129</v>
      </c>
      <c r="AA26" s="3" t="s">
        <v>128</v>
      </c>
      <c r="AB26" s="3" t="s">
        <v>130</v>
      </c>
      <c r="AC26" s="3" t="s">
        <v>130</v>
      </c>
    </row>
    <row r="27" spans="1:29" ht="12.75">
      <c r="A27" s="5">
        <v>26</v>
      </c>
      <c r="B27" s="6" t="s">
        <v>126</v>
      </c>
      <c r="C27" s="6" t="s">
        <v>163</v>
      </c>
      <c r="D27" s="12">
        <v>22</v>
      </c>
      <c r="E27" s="8">
        <v>0.33</v>
      </c>
      <c r="F27" s="5">
        <v>57</v>
      </c>
      <c r="G27" s="9">
        <v>8.6</v>
      </c>
      <c r="H27" s="8">
        <v>0.65</v>
      </c>
      <c r="I27" s="3" t="s">
        <v>133</v>
      </c>
      <c r="J27" s="9">
        <v>2</v>
      </c>
      <c r="K27" s="5">
        <v>32</v>
      </c>
      <c r="L27" s="3" t="s">
        <v>133</v>
      </c>
      <c r="M27" s="9">
        <v>3.5</v>
      </c>
      <c r="N27" s="5">
        <v>6.294841156658</v>
      </c>
      <c r="O27" s="5">
        <v>27</v>
      </c>
      <c r="P27" s="3" t="s">
        <v>130</v>
      </c>
      <c r="Q27" s="3" t="s">
        <v>128</v>
      </c>
      <c r="R27" s="3" t="s">
        <v>128</v>
      </c>
      <c r="S27" s="3" t="s">
        <v>128</v>
      </c>
      <c r="T27" s="3" t="s">
        <v>128</v>
      </c>
      <c r="U27" s="3" t="s">
        <v>128</v>
      </c>
      <c r="V27" s="3" t="s">
        <v>128</v>
      </c>
      <c r="W27" s="3" t="s">
        <v>128</v>
      </c>
      <c r="X27" s="3" t="s">
        <v>128</v>
      </c>
      <c r="Y27" s="3" t="s">
        <v>128</v>
      </c>
      <c r="Z27" s="3" t="s">
        <v>129</v>
      </c>
      <c r="AA27" s="3" t="s">
        <v>128</v>
      </c>
      <c r="AB27" s="3" t="s">
        <v>130</v>
      </c>
      <c r="AC27" s="3" t="s">
        <v>130</v>
      </c>
    </row>
    <row r="28" spans="1:29" ht="12.75">
      <c r="A28" s="5">
        <v>27</v>
      </c>
      <c r="B28" s="6" t="s">
        <v>126</v>
      </c>
      <c r="C28" s="6" t="s">
        <v>164</v>
      </c>
      <c r="D28" s="12">
        <v>23</v>
      </c>
      <c r="E28" s="8">
        <v>0.22</v>
      </c>
      <c r="F28" s="5">
        <v>60</v>
      </c>
      <c r="G28" s="5">
        <v>15</v>
      </c>
      <c r="H28" s="8">
        <v>0.41</v>
      </c>
      <c r="I28" s="3" t="s">
        <v>133</v>
      </c>
      <c r="J28" s="9">
        <v>3.1</v>
      </c>
      <c r="K28" s="5">
        <v>22</v>
      </c>
      <c r="L28" s="9">
        <v>1.1</v>
      </c>
      <c r="M28" s="9">
        <v>3.7</v>
      </c>
      <c r="N28" s="5">
        <v>9.750781327639999</v>
      </c>
      <c r="O28" s="5">
        <v>46</v>
      </c>
      <c r="P28" s="3" t="s">
        <v>130</v>
      </c>
      <c r="Q28" s="3" t="s">
        <v>128</v>
      </c>
      <c r="R28" s="3" t="s">
        <v>128</v>
      </c>
      <c r="S28" s="3" t="s">
        <v>128</v>
      </c>
      <c r="T28" s="3" t="s">
        <v>128</v>
      </c>
      <c r="U28" s="3" t="s">
        <v>128</v>
      </c>
      <c r="V28" s="3" t="s">
        <v>128</v>
      </c>
      <c r="W28" s="3" t="s">
        <v>128</v>
      </c>
      <c r="X28" s="3" t="s">
        <v>128</v>
      </c>
      <c r="Y28" s="3" t="s">
        <v>128</v>
      </c>
      <c r="Z28" s="3" t="s">
        <v>129</v>
      </c>
      <c r="AA28" s="3" t="s">
        <v>128</v>
      </c>
      <c r="AB28" s="3" t="s">
        <v>130</v>
      </c>
      <c r="AC28" s="3" t="s">
        <v>130</v>
      </c>
    </row>
    <row r="29" spans="1:29" ht="12.75">
      <c r="A29" s="5">
        <v>28</v>
      </c>
      <c r="B29" s="6" t="s">
        <v>126</v>
      </c>
      <c r="C29" s="6" t="s">
        <v>165</v>
      </c>
      <c r="D29" s="12">
        <v>24</v>
      </c>
      <c r="E29" s="8">
        <v>0.52</v>
      </c>
      <c r="F29" s="5">
        <v>32</v>
      </c>
      <c r="G29" s="9">
        <v>9.3</v>
      </c>
      <c r="H29" s="8">
        <v>0.65</v>
      </c>
      <c r="I29" s="3" t="s">
        <v>133</v>
      </c>
      <c r="J29" s="9">
        <v>2.1</v>
      </c>
      <c r="K29" s="5">
        <v>28</v>
      </c>
      <c r="L29" s="9">
        <v>1.6</v>
      </c>
      <c r="M29" s="9">
        <v>4.1</v>
      </c>
      <c r="N29" s="5">
        <v>15.113476327639999</v>
      </c>
      <c r="O29" s="5">
        <v>30</v>
      </c>
      <c r="P29" s="3" t="s">
        <v>130</v>
      </c>
      <c r="Q29" s="3" t="s">
        <v>128</v>
      </c>
      <c r="R29" s="3" t="s">
        <v>128</v>
      </c>
      <c r="S29" s="3" t="s">
        <v>128</v>
      </c>
      <c r="T29" s="3" t="s">
        <v>128</v>
      </c>
      <c r="U29" s="3" t="s">
        <v>128</v>
      </c>
      <c r="V29" s="3" t="s">
        <v>128</v>
      </c>
      <c r="W29" s="3" t="s">
        <v>128</v>
      </c>
      <c r="X29" s="3" t="s">
        <v>128</v>
      </c>
      <c r="Y29" s="3" t="s">
        <v>128</v>
      </c>
      <c r="Z29" s="3" t="s">
        <v>129</v>
      </c>
      <c r="AA29" s="3" t="s">
        <v>128</v>
      </c>
      <c r="AB29" s="3" t="s">
        <v>130</v>
      </c>
      <c r="AC29" s="3" t="s">
        <v>130</v>
      </c>
    </row>
    <row r="30" spans="1:29" ht="12.75">
      <c r="A30" s="5">
        <v>29</v>
      </c>
      <c r="B30" s="6" t="s">
        <v>126</v>
      </c>
      <c r="C30" s="6" t="s">
        <v>166</v>
      </c>
      <c r="D30" s="12">
        <v>25</v>
      </c>
      <c r="E30" s="8">
        <v>0.16</v>
      </c>
      <c r="F30" s="5">
        <v>45</v>
      </c>
      <c r="G30" s="5">
        <v>22</v>
      </c>
      <c r="H30" s="8">
        <v>0.32</v>
      </c>
      <c r="I30" s="9">
        <v>1.5</v>
      </c>
      <c r="J30" s="9">
        <v>8.2</v>
      </c>
      <c r="K30" s="5">
        <v>29</v>
      </c>
      <c r="L30" s="9">
        <v>4.4</v>
      </c>
      <c r="M30" s="9">
        <v>3.8</v>
      </c>
      <c r="N30" s="5">
        <v>22.52177857732</v>
      </c>
      <c r="O30" s="5">
        <v>94</v>
      </c>
      <c r="P30" s="3" t="s">
        <v>130</v>
      </c>
      <c r="Q30" s="3" t="s">
        <v>128</v>
      </c>
      <c r="R30" s="3" t="s">
        <v>128</v>
      </c>
      <c r="S30" s="3" t="s">
        <v>128</v>
      </c>
      <c r="T30" s="3" t="s">
        <v>128</v>
      </c>
      <c r="U30" s="3" t="s">
        <v>128</v>
      </c>
      <c r="V30" s="3" t="s">
        <v>128</v>
      </c>
      <c r="W30" s="3" t="s">
        <v>128</v>
      </c>
      <c r="X30" s="3" t="s">
        <v>128</v>
      </c>
      <c r="Y30" s="3" t="s">
        <v>128</v>
      </c>
      <c r="Z30" s="3" t="s">
        <v>129</v>
      </c>
      <c r="AA30" s="3" t="s">
        <v>128</v>
      </c>
      <c r="AB30" s="3" t="s">
        <v>130</v>
      </c>
      <c r="AC30" s="3" t="s">
        <v>130</v>
      </c>
    </row>
    <row r="31" spans="1:29" ht="12.75">
      <c r="A31" s="5">
        <v>30</v>
      </c>
      <c r="B31" s="6" t="s">
        <v>126</v>
      </c>
      <c r="C31" s="6" t="s">
        <v>167</v>
      </c>
      <c r="D31" s="12">
        <v>30</v>
      </c>
      <c r="E31" s="11">
        <v>0.013</v>
      </c>
      <c r="F31" s="5">
        <v>19</v>
      </c>
      <c r="G31" s="5">
        <v>34</v>
      </c>
      <c r="H31" s="3" t="s">
        <v>160</v>
      </c>
      <c r="I31" s="9">
        <v>1.4</v>
      </c>
      <c r="J31" s="9">
        <v>6.4</v>
      </c>
      <c r="K31" s="3" t="s">
        <v>128</v>
      </c>
      <c r="L31" s="9">
        <v>2.8</v>
      </c>
      <c r="M31" s="9">
        <v>4</v>
      </c>
      <c r="N31" s="5">
        <v>45.33855002293</v>
      </c>
      <c r="O31" s="5">
        <v>150</v>
      </c>
      <c r="P31" s="3" t="s">
        <v>130</v>
      </c>
      <c r="Q31" s="3" t="s">
        <v>128</v>
      </c>
      <c r="R31" s="3" t="s">
        <v>128</v>
      </c>
      <c r="S31" s="3" t="s">
        <v>128</v>
      </c>
      <c r="T31" s="3" t="s">
        <v>128</v>
      </c>
      <c r="U31" s="3" t="s">
        <v>128</v>
      </c>
      <c r="V31" s="3" t="s">
        <v>128</v>
      </c>
      <c r="W31" s="3" t="s">
        <v>128</v>
      </c>
      <c r="X31" s="3" t="s">
        <v>128</v>
      </c>
      <c r="Y31" s="3" t="s">
        <v>128</v>
      </c>
      <c r="Z31" s="3" t="s">
        <v>129</v>
      </c>
      <c r="AA31" s="3" t="s">
        <v>128</v>
      </c>
      <c r="AB31" s="3" t="s">
        <v>130</v>
      </c>
      <c r="AC31" s="3" t="s">
        <v>130</v>
      </c>
    </row>
    <row r="32" spans="1:29" ht="12.75">
      <c r="A32" s="5">
        <v>31</v>
      </c>
      <c r="B32" s="6" t="s">
        <v>126</v>
      </c>
      <c r="C32" s="6" t="s">
        <v>168</v>
      </c>
      <c r="D32" s="12">
        <v>31</v>
      </c>
      <c r="E32" s="11">
        <v>0.022</v>
      </c>
      <c r="F32" s="5">
        <v>18</v>
      </c>
      <c r="G32" s="5">
        <v>18</v>
      </c>
      <c r="H32" s="3" t="s">
        <v>160</v>
      </c>
      <c r="I32" s="9">
        <v>1.2</v>
      </c>
      <c r="J32" s="9">
        <v>4.2</v>
      </c>
      <c r="K32" s="3" t="s">
        <v>128</v>
      </c>
      <c r="L32" s="9">
        <v>2.9</v>
      </c>
      <c r="M32" s="9">
        <v>3.7</v>
      </c>
      <c r="N32" s="5">
        <v>23.191357433089998</v>
      </c>
      <c r="O32" s="5">
        <v>83</v>
      </c>
      <c r="P32" s="3" t="s">
        <v>130</v>
      </c>
      <c r="Q32" s="3" t="s">
        <v>128</v>
      </c>
      <c r="R32" s="3" t="s">
        <v>128</v>
      </c>
      <c r="S32" s="3" t="s">
        <v>128</v>
      </c>
      <c r="T32" s="3" t="s">
        <v>128</v>
      </c>
      <c r="U32" s="3" t="s">
        <v>128</v>
      </c>
      <c r="V32" s="3" t="s">
        <v>128</v>
      </c>
      <c r="W32" s="3" t="s">
        <v>128</v>
      </c>
      <c r="X32" s="3" t="s">
        <v>128</v>
      </c>
      <c r="Y32" s="3" t="s">
        <v>128</v>
      </c>
      <c r="Z32" s="3" t="s">
        <v>129</v>
      </c>
      <c r="AA32" s="3" t="s">
        <v>128</v>
      </c>
      <c r="AB32" s="3" t="s">
        <v>130</v>
      </c>
      <c r="AC32" s="3" t="s">
        <v>130</v>
      </c>
    </row>
    <row r="33" spans="1:29" ht="12.75">
      <c r="A33" s="5">
        <v>32</v>
      </c>
      <c r="B33" s="6" t="s">
        <v>126</v>
      </c>
      <c r="C33" s="6" t="s">
        <v>169</v>
      </c>
      <c r="D33" s="12">
        <v>32</v>
      </c>
      <c r="E33" s="11">
        <v>0.012</v>
      </c>
      <c r="F33" s="5">
        <v>14</v>
      </c>
      <c r="G33" s="5">
        <v>13</v>
      </c>
      <c r="H33" s="3" t="s">
        <v>160</v>
      </c>
      <c r="I33" s="3" t="s">
        <v>133</v>
      </c>
      <c r="J33" s="9">
        <v>3</v>
      </c>
      <c r="K33" s="3" t="s">
        <v>128</v>
      </c>
      <c r="L33" s="9">
        <v>2.5</v>
      </c>
      <c r="M33" s="9">
        <v>2.8</v>
      </c>
      <c r="N33" s="5">
        <v>12.77282359109</v>
      </c>
      <c r="O33" s="5">
        <v>70</v>
      </c>
      <c r="P33" s="3" t="s">
        <v>130</v>
      </c>
      <c r="Q33" s="3" t="s">
        <v>128</v>
      </c>
      <c r="R33" s="3" t="s">
        <v>128</v>
      </c>
      <c r="S33" s="3" t="s">
        <v>128</v>
      </c>
      <c r="T33" s="3" t="s">
        <v>128</v>
      </c>
      <c r="U33" s="3" t="s">
        <v>128</v>
      </c>
      <c r="V33" s="3" t="s">
        <v>128</v>
      </c>
      <c r="W33" s="3" t="s">
        <v>128</v>
      </c>
      <c r="X33" s="3" t="s">
        <v>128</v>
      </c>
      <c r="Y33" s="3" t="s">
        <v>128</v>
      </c>
      <c r="Z33" s="3" t="s">
        <v>129</v>
      </c>
      <c r="AA33" s="3" t="s">
        <v>128</v>
      </c>
      <c r="AB33" s="3" t="s">
        <v>130</v>
      </c>
      <c r="AC33" s="3" t="s">
        <v>130</v>
      </c>
    </row>
    <row r="34" spans="1:29" ht="12.75">
      <c r="A34" s="5">
        <v>33</v>
      </c>
      <c r="B34" s="6" t="s">
        <v>126</v>
      </c>
      <c r="C34" s="6" t="s">
        <v>170</v>
      </c>
      <c r="D34" s="12">
        <v>33</v>
      </c>
      <c r="E34" s="11">
        <v>0.026</v>
      </c>
      <c r="F34" s="5">
        <v>19</v>
      </c>
      <c r="G34" s="5">
        <v>44</v>
      </c>
      <c r="H34" s="3" t="s">
        <v>160</v>
      </c>
      <c r="I34" s="3" t="s">
        <v>133</v>
      </c>
      <c r="J34" s="5">
        <v>20</v>
      </c>
      <c r="K34" s="3" t="s">
        <v>128</v>
      </c>
      <c r="L34" s="9">
        <v>6.8</v>
      </c>
      <c r="M34" s="9">
        <v>3.4</v>
      </c>
      <c r="N34" s="5">
        <v>92.09639658809999</v>
      </c>
      <c r="O34" s="5">
        <v>400</v>
      </c>
      <c r="P34" s="3" t="s">
        <v>130</v>
      </c>
      <c r="Q34" s="3" t="s">
        <v>128</v>
      </c>
      <c r="R34" s="3" t="s">
        <v>128</v>
      </c>
      <c r="S34" s="3" t="s">
        <v>128</v>
      </c>
      <c r="T34" s="3" t="s">
        <v>128</v>
      </c>
      <c r="U34" s="3" t="s">
        <v>128</v>
      </c>
      <c r="V34" s="3" t="s">
        <v>128</v>
      </c>
      <c r="W34" s="3" t="s">
        <v>128</v>
      </c>
      <c r="X34" s="3" t="s">
        <v>128</v>
      </c>
      <c r="Y34" s="3" t="s">
        <v>128</v>
      </c>
      <c r="Z34" s="3" t="s">
        <v>129</v>
      </c>
      <c r="AA34" s="3" t="s">
        <v>128</v>
      </c>
      <c r="AB34" s="3" t="s">
        <v>130</v>
      </c>
      <c r="AC34" s="3" t="s">
        <v>130</v>
      </c>
    </row>
    <row r="35" spans="1:29" ht="12.75">
      <c r="A35" s="5">
        <v>34</v>
      </c>
      <c r="B35" s="6" t="s">
        <v>126</v>
      </c>
      <c r="C35" s="6" t="s">
        <v>171</v>
      </c>
      <c r="D35" s="12">
        <v>34</v>
      </c>
      <c r="E35" s="3" t="s">
        <v>158</v>
      </c>
      <c r="F35" s="5">
        <v>14</v>
      </c>
      <c r="G35" s="5">
        <v>25</v>
      </c>
      <c r="H35" s="3" t="s">
        <v>160</v>
      </c>
      <c r="I35" s="3" t="s">
        <v>133</v>
      </c>
      <c r="J35" s="9">
        <v>8.4</v>
      </c>
      <c r="K35" s="3" t="s">
        <v>128</v>
      </c>
      <c r="L35" s="9">
        <v>2.5</v>
      </c>
      <c r="M35" s="9">
        <v>3.9</v>
      </c>
      <c r="N35" s="5">
        <v>49.657911443239996</v>
      </c>
      <c r="O35" s="5">
        <v>140</v>
      </c>
      <c r="P35" s="3" t="s">
        <v>130</v>
      </c>
      <c r="Q35" s="3" t="s">
        <v>128</v>
      </c>
      <c r="R35" s="3" t="s">
        <v>128</v>
      </c>
      <c r="S35" s="3" t="s">
        <v>128</v>
      </c>
      <c r="T35" s="3" t="s">
        <v>128</v>
      </c>
      <c r="U35" s="3" t="s">
        <v>128</v>
      </c>
      <c r="V35" s="3" t="s">
        <v>128</v>
      </c>
      <c r="W35" s="3" t="s">
        <v>128</v>
      </c>
      <c r="X35" s="3" t="s">
        <v>128</v>
      </c>
      <c r="Y35" s="3" t="s">
        <v>128</v>
      </c>
      <c r="Z35" s="3" t="s">
        <v>129</v>
      </c>
      <c r="AA35" s="3" t="s">
        <v>128</v>
      </c>
      <c r="AB35" s="3" t="s">
        <v>130</v>
      </c>
      <c r="AC35" s="3" t="s">
        <v>130</v>
      </c>
    </row>
    <row r="36" spans="1:29" ht="12.75">
      <c r="A36" s="5">
        <v>35</v>
      </c>
      <c r="B36" s="6" t="s">
        <v>126</v>
      </c>
      <c r="C36" s="6" t="s">
        <v>172</v>
      </c>
      <c r="D36" s="6" t="s">
        <v>173</v>
      </c>
      <c r="E36" s="8">
        <v>0.23</v>
      </c>
      <c r="F36" s="5">
        <v>14</v>
      </c>
      <c r="G36" s="5">
        <v>80</v>
      </c>
      <c r="H36" s="8">
        <v>0.44</v>
      </c>
      <c r="I36" s="9">
        <v>1.2</v>
      </c>
      <c r="J36" s="5">
        <v>16</v>
      </c>
      <c r="K36" s="5">
        <v>12000</v>
      </c>
      <c r="L36" s="9">
        <v>4.2</v>
      </c>
      <c r="M36" s="9">
        <v>6.8</v>
      </c>
      <c r="N36" s="5">
        <v>220</v>
      </c>
      <c r="O36" s="5">
        <v>1000</v>
      </c>
      <c r="P36" s="3" t="s">
        <v>130</v>
      </c>
      <c r="Q36" s="3" t="s">
        <v>128</v>
      </c>
      <c r="R36" s="5">
        <v>6700</v>
      </c>
      <c r="S36" s="3" t="s">
        <v>128</v>
      </c>
      <c r="T36" s="3" t="s">
        <v>128</v>
      </c>
      <c r="U36" s="5">
        <v>19</v>
      </c>
      <c r="V36" s="3" t="s">
        <v>128</v>
      </c>
      <c r="W36" s="3" t="s">
        <v>128</v>
      </c>
      <c r="X36" s="5">
        <v>280</v>
      </c>
      <c r="Y36" s="3" t="s">
        <v>128</v>
      </c>
      <c r="Z36" s="3" t="s">
        <v>129</v>
      </c>
      <c r="AA36" s="5">
        <v>36</v>
      </c>
      <c r="AB36" s="3" t="s">
        <v>130</v>
      </c>
      <c r="AC36" s="3" t="s">
        <v>130</v>
      </c>
    </row>
  </sheetData>
  <printOptions/>
  <pageMargins left="0.75" right="0.75" top="1" bottom="1" header="0.5" footer="0.5"/>
  <pageSetup fitToHeight="1" fitToWidth="1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6"/>
  <sheetViews>
    <sheetView workbookViewId="0" topLeftCell="A1">
      <selection activeCell="C1" sqref="C1:AC16384"/>
    </sheetView>
  </sheetViews>
  <sheetFormatPr defaultColWidth="9.00390625" defaultRowHeight="12"/>
  <cols>
    <col min="1" max="16384" width="11.375" style="0" customWidth="1"/>
  </cols>
  <sheetData>
    <row r="1" spans="1:29" ht="12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  <c r="N1" t="s">
        <v>111</v>
      </c>
      <c r="O1" t="s">
        <v>112</v>
      </c>
      <c r="P1" t="s">
        <v>113</v>
      </c>
      <c r="Q1" t="s">
        <v>114</v>
      </c>
      <c r="R1" t="s">
        <v>115</v>
      </c>
      <c r="S1" t="s">
        <v>116</v>
      </c>
      <c r="T1" t="s">
        <v>117</v>
      </c>
      <c r="U1" t="s">
        <v>118</v>
      </c>
      <c r="V1" t="s">
        <v>119</v>
      </c>
      <c r="W1" t="s">
        <v>120</v>
      </c>
      <c r="X1" t="s">
        <v>121</v>
      </c>
      <c r="Y1" t="s">
        <v>174</v>
      </c>
      <c r="Z1" t="s">
        <v>122</v>
      </c>
      <c r="AA1" t="s">
        <v>123</v>
      </c>
      <c r="AB1" t="s">
        <v>124</v>
      </c>
      <c r="AC1" t="s">
        <v>125</v>
      </c>
    </row>
    <row r="2" spans="1:29" ht="12.75">
      <c r="A2">
        <v>1</v>
      </c>
      <c r="B2" t="s">
        <v>126</v>
      </c>
      <c r="C2" t="s">
        <v>127</v>
      </c>
      <c r="D2" s="7">
        <v>1</v>
      </c>
      <c r="E2">
        <v>0.8</v>
      </c>
      <c r="F2" t="s">
        <v>128</v>
      </c>
      <c r="G2">
        <v>60</v>
      </c>
      <c r="H2" t="s">
        <v>128</v>
      </c>
      <c r="I2">
        <v>19</v>
      </c>
      <c r="J2" t="s">
        <v>128</v>
      </c>
      <c r="K2" t="s">
        <v>128</v>
      </c>
      <c r="L2" t="s">
        <v>128</v>
      </c>
      <c r="M2" t="s">
        <v>128</v>
      </c>
      <c r="N2">
        <v>0.38</v>
      </c>
      <c r="O2">
        <v>1.2</v>
      </c>
      <c r="P2" t="s">
        <v>128</v>
      </c>
      <c r="Q2">
        <v>9.4</v>
      </c>
      <c r="R2">
        <v>18</v>
      </c>
      <c r="S2" t="s">
        <v>129</v>
      </c>
      <c r="T2">
        <v>3.5</v>
      </c>
      <c r="U2" t="s">
        <v>128</v>
      </c>
      <c r="V2" t="s">
        <v>130</v>
      </c>
      <c r="W2" t="s">
        <v>130</v>
      </c>
      <c r="X2">
        <v>4.3</v>
      </c>
      <c r="Y2">
        <v>39.4933344857</v>
      </c>
      <c r="Z2">
        <v>50</v>
      </c>
      <c r="AA2" t="s">
        <v>130</v>
      </c>
      <c r="AB2" t="s">
        <v>128</v>
      </c>
      <c r="AC2" t="s">
        <v>128</v>
      </c>
    </row>
    <row r="3" spans="1:29" ht="12.75">
      <c r="A3">
        <v>2</v>
      </c>
      <c r="B3" t="s">
        <v>126</v>
      </c>
      <c r="C3" t="s">
        <v>131</v>
      </c>
      <c r="D3" s="7">
        <v>2</v>
      </c>
      <c r="E3">
        <v>0.93</v>
      </c>
      <c r="F3" t="s">
        <v>128</v>
      </c>
      <c r="G3">
        <v>34</v>
      </c>
      <c r="H3" t="s">
        <v>128</v>
      </c>
      <c r="I3">
        <v>17</v>
      </c>
      <c r="J3" t="s">
        <v>128</v>
      </c>
      <c r="K3" t="s">
        <v>128</v>
      </c>
      <c r="L3" t="s">
        <v>128</v>
      </c>
      <c r="M3" t="s">
        <v>128</v>
      </c>
      <c r="N3">
        <v>0.79</v>
      </c>
      <c r="O3">
        <v>1.1</v>
      </c>
      <c r="P3" t="s">
        <v>128</v>
      </c>
      <c r="Q3">
        <v>7.4</v>
      </c>
      <c r="R3">
        <v>160</v>
      </c>
      <c r="S3" t="s">
        <v>129</v>
      </c>
      <c r="T3">
        <v>3.1</v>
      </c>
      <c r="U3">
        <v>13</v>
      </c>
      <c r="V3" t="s">
        <v>130</v>
      </c>
      <c r="W3" t="s">
        <v>130</v>
      </c>
      <c r="X3">
        <v>4.1</v>
      </c>
      <c r="Y3">
        <v>55.55081334779</v>
      </c>
      <c r="Z3">
        <v>46</v>
      </c>
      <c r="AA3" t="s">
        <v>130</v>
      </c>
      <c r="AB3" t="s">
        <v>128</v>
      </c>
      <c r="AC3">
        <v>48</v>
      </c>
    </row>
    <row r="4" spans="1:29" ht="12.75">
      <c r="A4">
        <v>3</v>
      </c>
      <c r="B4" t="s">
        <v>126</v>
      </c>
      <c r="C4" t="s">
        <v>132</v>
      </c>
      <c r="D4" s="7">
        <v>3</v>
      </c>
      <c r="E4">
        <v>0.58</v>
      </c>
      <c r="F4" t="s">
        <v>128</v>
      </c>
      <c r="G4">
        <v>38</v>
      </c>
      <c r="H4" t="s">
        <v>128</v>
      </c>
      <c r="I4">
        <v>11</v>
      </c>
      <c r="J4" t="s">
        <v>128</v>
      </c>
      <c r="K4" t="s">
        <v>128</v>
      </c>
      <c r="L4" t="s">
        <v>128</v>
      </c>
      <c r="M4" t="s">
        <v>128</v>
      </c>
      <c r="N4">
        <v>0.6</v>
      </c>
      <c r="O4" t="s">
        <v>133</v>
      </c>
      <c r="P4" t="s">
        <v>128</v>
      </c>
      <c r="Q4">
        <v>2.2</v>
      </c>
      <c r="R4">
        <v>37</v>
      </c>
      <c r="S4" t="s">
        <v>129</v>
      </c>
      <c r="T4">
        <v>1.1</v>
      </c>
      <c r="U4" t="s">
        <v>128</v>
      </c>
      <c r="V4" t="s">
        <v>130</v>
      </c>
      <c r="W4" t="s">
        <v>130</v>
      </c>
      <c r="X4">
        <v>4.1</v>
      </c>
      <c r="Y4">
        <v>14.63771443617</v>
      </c>
      <c r="Z4">
        <v>24</v>
      </c>
      <c r="AA4" t="s">
        <v>130</v>
      </c>
      <c r="AB4" t="s">
        <v>128</v>
      </c>
      <c r="AC4">
        <v>12</v>
      </c>
    </row>
    <row r="5" spans="1:29" ht="12.75">
      <c r="A5">
        <v>4</v>
      </c>
      <c r="B5" t="s">
        <v>126</v>
      </c>
      <c r="C5" t="s">
        <v>134</v>
      </c>
      <c r="D5" s="7">
        <v>4</v>
      </c>
      <c r="E5">
        <v>0.14</v>
      </c>
      <c r="F5" t="s">
        <v>128</v>
      </c>
      <c r="G5">
        <v>31</v>
      </c>
      <c r="H5" t="s">
        <v>128</v>
      </c>
      <c r="I5">
        <v>16</v>
      </c>
      <c r="J5" t="s">
        <v>128</v>
      </c>
      <c r="K5" t="s">
        <v>128</v>
      </c>
      <c r="L5" t="s">
        <v>128</v>
      </c>
      <c r="M5" t="s">
        <v>128</v>
      </c>
      <c r="N5">
        <v>0.21</v>
      </c>
      <c r="O5">
        <v>1.1</v>
      </c>
      <c r="P5" t="s">
        <v>128</v>
      </c>
      <c r="Q5">
        <v>6.2</v>
      </c>
      <c r="R5">
        <v>14</v>
      </c>
      <c r="S5" t="s">
        <v>129</v>
      </c>
      <c r="T5">
        <v>1.6</v>
      </c>
      <c r="U5" t="s">
        <v>128</v>
      </c>
      <c r="V5" t="s">
        <v>130</v>
      </c>
      <c r="W5" t="s">
        <v>130</v>
      </c>
      <c r="X5">
        <v>3.4</v>
      </c>
      <c r="Y5">
        <v>24.33103517441</v>
      </c>
      <c r="Z5">
        <v>60</v>
      </c>
      <c r="AA5" t="s">
        <v>130</v>
      </c>
      <c r="AB5" t="s">
        <v>128</v>
      </c>
      <c r="AC5" t="s">
        <v>128</v>
      </c>
    </row>
    <row r="6" spans="1:29" ht="12.75">
      <c r="A6">
        <v>5</v>
      </c>
      <c r="B6" t="s">
        <v>126</v>
      </c>
      <c r="C6" t="s">
        <v>135</v>
      </c>
      <c r="D6" s="7">
        <v>5</v>
      </c>
      <c r="E6">
        <v>0.12</v>
      </c>
      <c r="F6" t="s">
        <v>128</v>
      </c>
      <c r="G6">
        <v>66</v>
      </c>
      <c r="H6" t="s">
        <v>128</v>
      </c>
      <c r="I6">
        <v>31</v>
      </c>
      <c r="J6" t="s">
        <v>128</v>
      </c>
      <c r="K6" t="s">
        <v>128</v>
      </c>
      <c r="L6" t="s">
        <v>128</v>
      </c>
      <c r="M6" t="s">
        <v>128</v>
      </c>
      <c r="N6">
        <v>0.2</v>
      </c>
      <c r="O6">
        <v>1.1</v>
      </c>
      <c r="P6" t="s">
        <v>128</v>
      </c>
      <c r="Q6">
        <v>4.1</v>
      </c>
      <c r="R6" t="s">
        <v>128</v>
      </c>
      <c r="S6" t="s">
        <v>129</v>
      </c>
      <c r="T6">
        <v>1</v>
      </c>
      <c r="U6" t="s">
        <v>128</v>
      </c>
      <c r="V6" t="s">
        <v>130</v>
      </c>
      <c r="W6" t="s">
        <v>130</v>
      </c>
      <c r="X6">
        <v>3.9</v>
      </c>
      <c r="Y6">
        <v>17.65596852854</v>
      </c>
      <c r="Z6">
        <v>85</v>
      </c>
      <c r="AA6" t="s">
        <v>130</v>
      </c>
      <c r="AB6" t="s">
        <v>128</v>
      </c>
      <c r="AC6" t="s">
        <v>128</v>
      </c>
    </row>
    <row r="7" spans="1:29" ht="12.75">
      <c r="A7">
        <v>6</v>
      </c>
      <c r="B7" t="s">
        <v>126</v>
      </c>
      <c r="C7" t="s">
        <v>136</v>
      </c>
      <c r="D7" s="7">
        <v>6</v>
      </c>
      <c r="E7">
        <v>0.44</v>
      </c>
      <c r="F7" t="s">
        <v>128</v>
      </c>
      <c r="G7">
        <v>50</v>
      </c>
      <c r="H7" t="s">
        <v>128</v>
      </c>
      <c r="I7">
        <v>12</v>
      </c>
      <c r="J7" t="s">
        <v>128</v>
      </c>
      <c r="K7" t="s">
        <v>128</v>
      </c>
      <c r="L7" t="s">
        <v>128</v>
      </c>
      <c r="M7" t="s">
        <v>128</v>
      </c>
      <c r="N7">
        <v>0.84</v>
      </c>
      <c r="O7" t="s">
        <v>133</v>
      </c>
      <c r="P7" t="s">
        <v>128</v>
      </c>
      <c r="Q7">
        <v>3.4</v>
      </c>
      <c r="R7">
        <v>25</v>
      </c>
      <c r="S7" t="s">
        <v>129</v>
      </c>
      <c r="T7">
        <v>2.3</v>
      </c>
      <c r="U7" t="s">
        <v>128</v>
      </c>
      <c r="V7" t="s">
        <v>130</v>
      </c>
      <c r="W7" t="s">
        <v>130</v>
      </c>
      <c r="X7">
        <v>4.6</v>
      </c>
      <c r="Y7">
        <v>17.99947756099</v>
      </c>
      <c r="Z7">
        <v>86</v>
      </c>
      <c r="AA7" t="s">
        <v>130</v>
      </c>
      <c r="AB7" t="s">
        <v>128</v>
      </c>
      <c r="AC7" t="s">
        <v>128</v>
      </c>
    </row>
    <row r="8" spans="1:29" ht="12.75">
      <c r="A8">
        <v>7</v>
      </c>
      <c r="B8" t="s">
        <v>126</v>
      </c>
      <c r="C8" t="s">
        <v>137</v>
      </c>
      <c r="D8" s="7">
        <v>7</v>
      </c>
      <c r="E8">
        <v>0.19</v>
      </c>
      <c r="F8" t="s">
        <v>128</v>
      </c>
      <c r="G8">
        <v>32</v>
      </c>
      <c r="H8" t="s">
        <v>128</v>
      </c>
      <c r="I8">
        <v>21</v>
      </c>
      <c r="J8" t="s">
        <v>128</v>
      </c>
      <c r="K8" t="s">
        <v>128</v>
      </c>
      <c r="L8" t="s">
        <v>128</v>
      </c>
      <c r="M8" t="s">
        <v>128</v>
      </c>
      <c r="N8">
        <v>0.28</v>
      </c>
      <c r="O8">
        <v>1.4</v>
      </c>
      <c r="P8" t="s">
        <v>128</v>
      </c>
      <c r="Q8">
        <v>8.8</v>
      </c>
      <c r="R8">
        <v>140</v>
      </c>
      <c r="S8" t="s">
        <v>129</v>
      </c>
      <c r="T8">
        <v>3.3</v>
      </c>
      <c r="U8">
        <v>31</v>
      </c>
      <c r="V8" t="s">
        <v>130</v>
      </c>
      <c r="W8" t="s">
        <v>130</v>
      </c>
      <c r="X8">
        <v>4.2</v>
      </c>
      <c r="Y8">
        <v>51.42253960087</v>
      </c>
      <c r="Z8">
        <v>76</v>
      </c>
      <c r="AA8" t="s">
        <v>130</v>
      </c>
      <c r="AB8" t="s">
        <v>128</v>
      </c>
      <c r="AC8">
        <v>21</v>
      </c>
    </row>
    <row r="9" spans="1:29" ht="12.75">
      <c r="A9">
        <v>8</v>
      </c>
      <c r="B9" t="s">
        <v>126</v>
      </c>
      <c r="C9" t="s">
        <v>138</v>
      </c>
      <c r="D9" s="7">
        <v>8</v>
      </c>
      <c r="E9">
        <v>0.078</v>
      </c>
      <c r="F9" t="s">
        <v>128</v>
      </c>
      <c r="G9">
        <v>73</v>
      </c>
      <c r="H9" t="s">
        <v>128</v>
      </c>
      <c r="I9">
        <v>32</v>
      </c>
      <c r="J9" t="s">
        <v>128</v>
      </c>
      <c r="K9" t="s">
        <v>128</v>
      </c>
      <c r="L9" t="s">
        <v>128</v>
      </c>
      <c r="M9">
        <v>31</v>
      </c>
      <c r="N9">
        <v>0.13</v>
      </c>
      <c r="O9">
        <v>1.3</v>
      </c>
      <c r="P9" t="s">
        <v>128</v>
      </c>
      <c r="Q9">
        <v>3.6</v>
      </c>
      <c r="R9" t="s">
        <v>128</v>
      </c>
      <c r="S9" t="s">
        <v>129</v>
      </c>
      <c r="T9">
        <v>1.4</v>
      </c>
      <c r="U9" t="s">
        <v>128</v>
      </c>
      <c r="V9" t="s">
        <v>130</v>
      </c>
      <c r="W9" t="s">
        <v>130</v>
      </c>
      <c r="X9">
        <v>4.5</v>
      </c>
      <c r="Y9">
        <v>14.63457611372</v>
      </c>
      <c r="Z9">
        <v>77</v>
      </c>
      <c r="AA9" t="s">
        <v>130</v>
      </c>
      <c r="AB9" t="s">
        <v>128</v>
      </c>
      <c r="AC9" t="s">
        <v>128</v>
      </c>
    </row>
    <row r="10" spans="1:29" ht="12.75">
      <c r="A10">
        <v>9</v>
      </c>
      <c r="B10" t="s">
        <v>126</v>
      </c>
      <c r="C10" t="s">
        <v>139</v>
      </c>
      <c r="D10" s="2" t="s">
        <v>60</v>
      </c>
      <c r="E10">
        <v>0.15</v>
      </c>
      <c r="F10" t="s">
        <v>128</v>
      </c>
      <c r="G10">
        <v>48</v>
      </c>
      <c r="H10" t="s">
        <v>128</v>
      </c>
      <c r="I10">
        <v>26</v>
      </c>
      <c r="J10" t="s">
        <v>128</v>
      </c>
      <c r="K10" t="s">
        <v>128</v>
      </c>
      <c r="L10" t="s">
        <v>128</v>
      </c>
      <c r="M10" t="s">
        <v>128</v>
      </c>
      <c r="N10">
        <v>0.27</v>
      </c>
      <c r="O10">
        <v>1.7</v>
      </c>
      <c r="P10">
        <v>10</v>
      </c>
      <c r="Q10">
        <v>10</v>
      </c>
      <c r="R10">
        <v>13</v>
      </c>
      <c r="S10" t="s">
        <v>129</v>
      </c>
      <c r="T10">
        <v>5.5</v>
      </c>
      <c r="U10" t="s">
        <v>128</v>
      </c>
      <c r="V10" t="s">
        <v>130</v>
      </c>
      <c r="W10" t="s">
        <v>130</v>
      </c>
      <c r="X10">
        <v>3.8</v>
      </c>
      <c r="Y10">
        <v>32.2195069925</v>
      </c>
      <c r="Z10">
        <v>120</v>
      </c>
      <c r="AA10" t="s">
        <v>130</v>
      </c>
      <c r="AB10" t="s">
        <v>128</v>
      </c>
      <c r="AC10" t="s">
        <v>128</v>
      </c>
    </row>
    <row r="11" spans="1:29" ht="12.75">
      <c r="A11">
        <v>10</v>
      </c>
      <c r="B11" t="s">
        <v>126</v>
      </c>
      <c r="C11" t="s">
        <v>140</v>
      </c>
      <c r="D11" s="2" t="s">
        <v>61</v>
      </c>
      <c r="E11">
        <v>0.15</v>
      </c>
      <c r="F11" t="s">
        <v>128</v>
      </c>
      <c r="G11">
        <v>47</v>
      </c>
      <c r="H11" t="s">
        <v>128</v>
      </c>
      <c r="I11">
        <v>26</v>
      </c>
      <c r="J11" t="s">
        <v>128</v>
      </c>
      <c r="K11" t="s">
        <v>128</v>
      </c>
      <c r="L11" t="s">
        <v>128</v>
      </c>
      <c r="M11" t="s">
        <v>128</v>
      </c>
      <c r="N11">
        <v>0.27</v>
      </c>
      <c r="O11">
        <v>1.6</v>
      </c>
      <c r="P11">
        <v>10</v>
      </c>
      <c r="Q11">
        <v>10</v>
      </c>
      <c r="R11">
        <v>13</v>
      </c>
      <c r="S11" t="s">
        <v>129</v>
      </c>
      <c r="T11">
        <v>5.5</v>
      </c>
      <c r="U11" t="s">
        <v>128</v>
      </c>
      <c r="V11" t="s">
        <v>130</v>
      </c>
      <c r="W11" t="s">
        <v>130</v>
      </c>
      <c r="X11">
        <v>3.9</v>
      </c>
      <c r="Y11">
        <v>31.80369893109</v>
      </c>
      <c r="Z11">
        <v>120</v>
      </c>
      <c r="AA11" t="s">
        <v>130</v>
      </c>
      <c r="AB11" t="s">
        <v>128</v>
      </c>
      <c r="AC11" t="s">
        <v>128</v>
      </c>
    </row>
    <row r="12" spans="1:29" ht="12.75">
      <c r="A12">
        <v>11</v>
      </c>
      <c r="B12" t="s">
        <v>126</v>
      </c>
      <c r="C12" t="s">
        <v>141</v>
      </c>
      <c r="D12" s="12">
        <v>10</v>
      </c>
      <c r="E12">
        <v>0.11</v>
      </c>
      <c r="F12" t="s">
        <v>128</v>
      </c>
      <c r="G12">
        <v>68</v>
      </c>
      <c r="H12" t="s">
        <v>128</v>
      </c>
      <c r="I12">
        <v>29</v>
      </c>
      <c r="J12" t="s">
        <v>128</v>
      </c>
      <c r="K12" t="s">
        <v>128</v>
      </c>
      <c r="L12" t="s">
        <v>128</v>
      </c>
      <c r="M12" t="s">
        <v>128</v>
      </c>
      <c r="N12">
        <v>0.22</v>
      </c>
      <c r="O12" t="s">
        <v>133</v>
      </c>
      <c r="P12" t="s">
        <v>128</v>
      </c>
      <c r="Q12">
        <v>5.4</v>
      </c>
      <c r="R12" t="s">
        <v>128</v>
      </c>
      <c r="S12" t="s">
        <v>129</v>
      </c>
      <c r="T12">
        <v>1.8</v>
      </c>
      <c r="U12" t="s">
        <v>128</v>
      </c>
      <c r="V12" t="s">
        <v>130</v>
      </c>
      <c r="W12" t="s">
        <v>130</v>
      </c>
      <c r="X12">
        <v>4.4</v>
      </c>
      <c r="Y12">
        <v>17.36476969821</v>
      </c>
      <c r="Z12">
        <v>60</v>
      </c>
      <c r="AA12" t="s">
        <v>130</v>
      </c>
      <c r="AB12" t="s">
        <v>128</v>
      </c>
      <c r="AC12" t="s">
        <v>128</v>
      </c>
    </row>
    <row r="13" spans="1:29" ht="12.75">
      <c r="A13">
        <v>12</v>
      </c>
      <c r="B13" t="s">
        <v>126</v>
      </c>
      <c r="C13" t="s">
        <v>142</v>
      </c>
      <c r="D13" s="2" t="s">
        <v>143</v>
      </c>
      <c r="E13">
        <v>0.23</v>
      </c>
      <c r="F13" t="s">
        <v>128</v>
      </c>
      <c r="G13">
        <v>59</v>
      </c>
      <c r="H13" t="s">
        <v>128</v>
      </c>
      <c r="I13">
        <v>17</v>
      </c>
      <c r="J13" t="s">
        <v>128</v>
      </c>
      <c r="K13" t="s">
        <v>128</v>
      </c>
      <c r="L13" t="s">
        <v>128</v>
      </c>
      <c r="M13" t="s">
        <v>128</v>
      </c>
      <c r="N13">
        <v>0.29</v>
      </c>
      <c r="O13">
        <v>1.2</v>
      </c>
      <c r="P13" t="s">
        <v>128</v>
      </c>
      <c r="Q13">
        <v>4.1</v>
      </c>
      <c r="R13" t="s">
        <v>128</v>
      </c>
      <c r="S13" t="s">
        <v>129</v>
      </c>
      <c r="T13">
        <v>1.1</v>
      </c>
      <c r="U13" t="s">
        <v>128</v>
      </c>
      <c r="V13" t="s">
        <v>130</v>
      </c>
      <c r="W13" t="s">
        <v>130</v>
      </c>
      <c r="X13">
        <v>4.4</v>
      </c>
      <c r="Y13">
        <v>15.97495193622</v>
      </c>
      <c r="Z13">
        <v>33</v>
      </c>
      <c r="AA13" t="s">
        <v>130</v>
      </c>
      <c r="AB13" t="s">
        <v>128</v>
      </c>
      <c r="AC13" t="s">
        <v>128</v>
      </c>
    </row>
    <row r="14" spans="1:29" ht="12.75">
      <c r="A14">
        <v>13</v>
      </c>
      <c r="B14" t="s">
        <v>126</v>
      </c>
      <c r="C14" t="s">
        <v>144</v>
      </c>
      <c r="D14" s="2" t="s">
        <v>145</v>
      </c>
      <c r="E14">
        <v>0.23</v>
      </c>
      <c r="F14" t="s">
        <v>128</v>
      </c>
      <c r="G14">
        <v>58</v>
      </c>
      <c r="H14" t="s">
        <v>128</v>
      </c>
      <c r="I14">
        <v>18</v>
      </c>
      <c r="J14" t="s">
        <v>128</v>
      </c>
      <c r="K14" t="s">
        <v>128</v>
      </c>
      <c r="L14" t="s">
        <v>128</v>
      </c>
      <c r="M14" t="s">
        <v>128</v>
      </c>
      <c r="N14">
        <v>0.29</v>
      </c>
      <c r="O14">
        <v>1.2</v>
      </c>
      <c r="P14" t="s">
        <v>128</v>
      </c>
      <c r="Q14">
        <v>4</v>
      </c>
      <c r="R14" t="s">
        <v>128</v>
      </c>
      <c r="S14" t="s">
        <v>129</v>
      </c>
      <c r="T14">
        <v>1.1</v>
      </c>
      <c r="U14" t="s">
        <v>128</v>
      </c>
      <c r="V14" t="s">
        <v>130</v>
      </c>
      <c r="W14" t="s">
        <v>130</v>
      </c>
      <c r="X14">
        <v>4.3</v>
      </c>
      <c r="Y14">
        <v>15.85965546044</v>
      </c>
      <c r="Z14">
        <v>32</v>
      </c>
      <c r="AA14" t="s">
        <v>130</v>
      </c>
      <c r="AB14" t="s">
        <v>128</v>
      </c>
      <c r="AC14" t="s">
        <v>128</v>
      </c>
    </row>
    <row r="15" spans="1:29" ht="12.75">
      <c r="A15">
        <v>14</v>
      </c>
      <c r="B15" t="s">
        <v>126</v>
      </c>
      <c r="C15" t="s">
        <v>146</v>
      </c>
      <c r="D15" s="2" t="s">
        <v>147</v>
      </c>
      <c r="E15">
        <v>0.58</v>
      </c>
      <c r="F15" t="s">
        <v>128</v>
      </c>
      <c r="G15">
        <v>46</v>
      </c>
      <c r="H15" t="s">
        <v>128</v>
      </c>
      <c r="I15">
        <v>8.1</v>
      </c>
      <c r="J15" t="s">
        <v>128</v>
      </c>
      <c r="K15" t="s">
        <v>128</v>
      </c>
      <c r="L15" t="s">
        <v>128</v>
      </c>
      <c r="M15" t="s">
        <v>128</v>
      </c>
      <c r="N15">
        <v>0.57</v>
      </c>
      <c r="O15" t="s">
        <v>133</v>
      </c>
      <c r="P15" t="s">
        <v>128</v>
      </c>
      <c r="Q15">
        <v>1.2</v>
      </c>
      <c r="R15">
        <v>14</v>
      </c>
      <c r="S15" t="s">
        <v>129</v>
      </c>
      <c r="T15" t="s">
        <v>133</v>
      </c>
      <c r="U15" t="s">
        <v>128</v>
      </c>
      <c r="V15" t="s">
        <v>130</v>
      </c>
      <c r="W15" t="s">
        <v>130</v>
      </c>
      <c r="X15">
        <v>4.1</v>
      </c>
      <c r="Y15">
        <v>6.402460572449</v>
      </c>
      <c r="Z15">
        <v>22</v>
      </c>
      <c r="AA15" t="s">
        <v>130</v>
      </c>
      <c r="AB15" t="s">
        <v>128</v>
      </c>
      <c r="AC15" t="s">
        <v>128</v>
      </c>
    </row>
    <row r="16" spans="1:29" ht="12.75">
      <c r="A16">
        <v>15</v>
      </c>
      <c r="B16" t="s">
        <v>126</v>
      </c>
      <c r="C16" t="s">
        <v>148</v>
      </c>
      <c r="D16" s="2" t="s">
        <v>149</v>
      </c>
      <c r="E16">
        <v>0.57</v>
      </c>
      <c r="F16" t="s">
        <v>128</v>
      </c>
      <c r="G16">
        <v>46</v>
      </c>
      <c r="H16" t="s">
        <v>128</v>
      </c>
      <c r="I16">
        <v>8.1</v>
      </c>
      <c r="J16" t="s">
        <v>128</v>
      </c>
      <c r="K16" t="s">
        <v>128</v>
      </c>
      <c r="L16" t="s">
        <v>128</v>
      </c>
      <c r="M16" t="s">
        <v>128</v>
      </c>
      <c r="N16">
        <v>0.57</v>
      </c>
      <c r="O16" t="s">
        <v>133</v>
      </c>
      <c r="P16" t="s">
        <v>128</v>
      </c>
      <c r="Q16">
        <v>1.2</v>
      </c>
      <c r="R16">
        <v>13</v>
      </c>
      <c r="S16" t="s">
        <v>129</v>
      </c>
      <c r="T16" t="s">
        <v>133</v>
      </c>
      <c r="U16" t="s">
        <v>128</v>
      </c>
      <c r="V16" t="s">
        <v>130</v>
      </c>
      <c r="W16" t="s">
        <v>130</v>
      </c>
      <c r="X16">
        <v>4.2</v>
      </c>
      <c r="Y16">
        <v>6.357468945616</v>
      </c>
      <c r="Z16">
        <v>21</v>
      </c>
      <c r="AA16" t="s">
        <v>130</v>
      </c>
      <c r="AB16" t="s">
        <v>128</v>
      </c>
      <c r="AC16" t="s">
        <v>128</v>
      </c>
    </row>
    <row r="17" spans="1:29" ht="12.75">
      <c r="A17">
        <v>16</v>
      </c>
      <c r="B17" t="s">
        <v>126</v>
      </c>
      <c r="C17" t="s">
        <v>150</v>
      </c>
      <c r="D17" s="2" t="s">
        <v>85</v>
      </c>
      <c r="E17">
        <v>0.074</v>
      </c>
      <c r="F17" t="s">
        <v>128</v>
      </c>
      <c r="G17">
        <v>25</v>
      </c>
      <c r="H17" t="s">
        <v>128</v>
      </c>
      <c r="I17">
        <v>18</v>
      </c>
      <c r="J17" t="s">
        <v>128</v>
      </c>
      <c r="K17" t="s">
        <v>128</v>
      </c>
      <c r="L17" t="s">
        <v>128</v>
      </c>
      <c r="M17" t="s">
        <v>128</v>
      </c>
      <c r="N17">
        <v>0.11</v>
      </c>
      <c r="O17" t="s">
        <v>133</v>
      </c>
      <c r="P17" t="s">
        <v>128</v>
      </c>
      <c r="Q17">
        <v>4.2</v>
      </c>
      <c r="R17" t="s">
        <v>128</v>
      </c>
      <c r="S17" t="s">
        <v>129</v>
      </c>
      <c r="T17">
        <v>2.3</v>
      </c>
      <c r="U17" t="s">
        <v>128</v>
      </c>
      <c r="V17" t="s">
        <v>130</v>
      </c>
      <c r="W17" t="s">
        <v>130</v>
      </c>
      <c r="X17">
        <v>3.5</v>
      </c>
      <c r="Y17">
        <v>14.79512906013</v>
      </c>
      <c r="Z17">
        <v>100</v>
      </c>
      <c r="AA17" t="s">
        <v>130</v>
      </c>
      <c r="AB17" t="s">
        <v>128</v>
      </c>
      <c r="AC17" t="s">
        <v>128</v>
      </c>
    </row>
    <row r="18" spans="1:29" ht="12.75">
      <c r="A18">
        <v>17</v>
      </c>
      <c r="B18" t="s">
        <v>126</v>
      </c>
      <c r="C18" t="s">
        <v>151</v>
      </c>
      <c r="D18" s="2" t="s">
        <v>86</v>
      </c>
      <c r="E18">
        <v>0.072</v>
      </c>
      <c r="F18" t="s">
        <v>128</v>
      </c>
      <c r="G18">
        <v>25</v>
      </c>
      <c r="H18" t="s">
        <v>128</v>
      </c>
      <c r="I18">
        <v>18</v>
      </c>
      <c r="J18" t="s">
        <v>128</v>
      </c>
      <c r="K18" t="s">
        <v>128</v>
      </c>
      <c r="L18" t="s">
        <v>128</v>
      </c>
      <c r="M18" t="s">
        <v>128</v>
      </c>
      <c r="N18">
        <v>0.12</v>
      </c>
      <c r="O18" t="s">
        <v>133</v>
      </c>
      <c r="P18" t="s">
        <v>128</v>
      </c>
      <c r="Q18">
        <v>4.2</v>
      </c>
      <c r="R18" t="s">
        <v>128</v>
      </c>
      <c r="S18" t="s">
        <v>129</v>
      </c>
      <c r="T18">
        <v>2.3</v>
      </c>
      <c r="U18" t="s">
        <v>128</v>
      </c>
      <c r="V18" t="s">
        <v>130</v>
      </c>
      <c r="W18" t="s">
        <v>130</v>
      </c>
      <c r="X18">
        <v>3.6</v>
      </c>
      <c r="Y18">
        <v>14.86699274826</v>
      </c>
      <c r="Z18">
        <v>100</v>
      </c>
      <c r="AA18" t="s">
        <v>130</v>
      </c>
      <c r="AB18" t="s">
        <v>128</v>
      </c>
      <c r="AC18" t="s">
        <v>128</v>
      </c>
    </row>
    <row r="19" spans="1:29" ht="12.75">
      <c r="A19">
        <v>18</v>
      </c>
      <c r="B19" t="s">
        <v>126</v>
      </c>
      <c r="C19" t="s">
        <v>152</v>
      </c>
      <c r="D19" s="12">
        <v>14</v>
      </c>
      <c r="E19">
        <v>0.15</v>
      </c>
      <c r="F19" t="s">
        <v>128</v>
      </c>
      <c r="G19">
        <v>26</v>
      </c>
      <c r="H19" t="s">
        <v>128</v>
      </c>
      <c r="I19">
        <v>11</v>
      </c>
      <c r="J19" t="s">
        <v>128</v>
      </c>
      <c r="K19" t="s">
        <v>128</v>
      </c>
      <c r="L19" t="s">
        <v>128</v>
      </c>
      <c r="M19" t="s">
        <v>128</v>
      </c>
      <c r="N19">
        <v>0.3</v>
      </c>
      <c r="O19" t="s">
        <v>133</v>
      </c>
      <c r="P19" t="s">
        <v>128</v>
      </c>
      <c r="Q19">
        <v>3</v>
      </c>
      <c r="R19" t="s">
        <v>128</v>
      </c>
      <c r="S19" t="s">
        <v>129</v>
      </c>
      <c r="T19">
        <v>2.7</v>
      </c>
      <c r="U19" t="s">
        <v>128</v>
      </c>
      <c r="V19" t="s">
        <v>130</v>
      </c>
      <c r="W19" t="s">
        <v>130</v>
      </c>
      <c r="X19">
        <v>4.3</v>
      </c>
      <c r="Y19">
        <v>7.74059701602</v>
      </c>
      <c r="Z19">
        <v>61</v>
      </c>
      <c r="AA19" t="s">
        <v>130</v>
      </c>
      <c r="AB19" t="s">
        <v>128</v>
      </c>
      <c r="AC19" t="s">
        <v>128</v>
      </c>
    </row>
    <row r="20" spans="1:29" ht="12.75">
      <c r="A20">
        <v>19</v>
      </c>
      <c r="B20" t="s">
        <v>126</v>
      </c>
      <c r="C20" t="s">
        <v>153</v>
      </c>
      <c r="D20" s="12">
        <v>15</v>
      </c>
      <c r="E20">
        <v>0.1</v>
      </c>
      <c r="F20" t="s">
        <v>128</v>
      </c>
      <c r="G20">
        <v>26</v>
      </c>
      <c r="H20" t="s">
        <v>128</v>
      </c>
      <c r="I20">
        <v>15</v>
      </c>
      <c r="J20" t="s">
        <v>128</v>
      </c>
      <c r="K20" t="s">
        <v>128</v>
      </c>
      <c r="L20" t="s">
        <v>128</v>
      </c>
      <c r="M20" t="s">
        <v>128</v>
      </c>
      <c r="N20">
        <v>0.19</v>
      </c>
      <c r="O20" t="s">
        <v>133</v>
      </c>
      <c r="P20" t="s">
        <v>128</v>
      </c>
      <c r="Q20">
        <v>3.7</v>
      </c>
      <c r="R20" t="s">
        <v>128</v>
      </c>
      <c r="S20" t="s">
        <v>129</v>
      </c>
      <c r="T20">
        <v>2.6</v>
      </c>
      <c r="U20" t="s">
        <v>128</v>
      </c>
      <c r="V20" t="s">
        <v>130</v>
      </c>
      <c r="W20" t="s">
        <v>130</v>
      </c>
      <c r="X20">
        <v>3.9</v>
      </c>
      <c r="Y20">
        <v>11.66337109883</v>
      </c>
      <c r="Z20">
        <v>87</v>
      </c>
      <c r="AA20" t="s">
        <v>130</v>
      </c>
      <c r="AB20" t="s">
        <v>128</v>
      </c>
      <c r="AC20" t="s">
        <v>128</v>
      </c>
    </row>
    <row r="21" spans="1:29" ht="12.75">
      <c r="A21">
        <v>20</v>
      </c>
      <c r="B21" t="s">
        <v>126</v>
      </c>
      <c r="C21" t="s">
        <v>154</v>
      </c>
      <c r="D21" s="12">
        <v>16</v>
      </c>
      <c r="E21">
        <v>0.11</v>
      </c>
      <c r="F21" t="s">
        <v>128</v>
      </c>
      <c r="G21">
        <v>28</v>
      </c>
      <c r="H21" t="s">
        <v>128</v>
      </c>
      <c r="I21">
        <v>16</v>
      </c>
      <c r="J21" t="s">
        <v>128</v>
      </c>
      <c r="K21" t="s">
        <v>128</v>
      </c>
      <c r="L21" t="s">
        <v>128</v>
      </c>
      <c r="M21" t="s">
        <v>128</v>
      </c>
      <c r="N21">
        <v>0.2</v>
      </c>
      <c r="O21" t="s">
        <v>133</v>
      </c>
      <c r="P21" t="s">
        <v>128</v>
      </c>
      <c r="Q21">
        <v>4.2</v>
      </c>
      <c r="R21" t="s">
        <v>128</v>
      </c>
      <c r="S21" t="s">
        <v>129</v>
      </c>
      <c r="T21">
        <v>2.6</v>
      </c>
      <c r="U21" t="s">
        <v>128</v>
      </c>
      <c r="V21" t="s">
        <v>130</v>
      </c>
      <c r="W21" t="s">
        <v>130</v>
      </c>
      <c r="X21">
        <v>3.9</v>
      </c>
      <c r="Y21">
        <v>14.22822417949</v>
      </c>
      <c r="Z21">
        <v>88</v>
      </c>
      <c r="AA21" t="s">
        <v>130</v>
      </c>
      <c r="AB21" t="s">
        <v>128</v>
      </c>
      <c r="AC21" t="s">
        <v>128</v>
      </c>
    </row>
    <row r="22" spans="1:29" ht="12.75">
      <c r="A22">
        <v>21</v>
      </c>
      <c r="B22" t="s">
        <v>126</v>
      </c>
      <c r="C22" t="s">
        <v>155</v>
      </c>
      <c r="D22" s="12">
        <v>17</v>
      </c>
      <c r="E22">
        <v>0.16</v>
      </c>
      <c r="F22" t="s">
        <v>128</v>
      </c>
      <c r="G22">
        <v>39</v>
      </c>
      <c r="H22" t="s">
        <v>128</v>
      </c>
      <c r="I22">
        <v>16</v>
      </c>
      <c r="J22" t="s">
        <v>128</v>
      </c>
      <c r="K22" t="s">
        <v>128</v>
      </c>
      <c r="L22" t="s">
        <v>128</v>
      </c>
      <c r="M22" t="s">
        <v>128</v>
      </c>
      <c r="N22">
        <v>0.41</v>
      </c>
      <c r="O22" t="s">
        <v>133</v>
      </c>
      <c r="P22" t="s">
        <v>128</v>
      </c>
      <c r="Q22">
        <v>4.4</v>
      </c>
      <c r="R22">
        <v>24</v>
      </c>
      <c r="S22" t="s">
        <v>129</v>
      </c>
      <c r="T22" t="s">
        <v>133</v>
      </c>
      <c r="U22" t="s">
        <v>128</v>
      </c>
      <c r="V22" t="s">
        <v>130</v>
      </c>
      <c r="W22" t="s">
        <v>130</v>
      </c>
      <c r="X22">
        <v>3.4</v>
      </c>
      <c r="Y22">
        <v>13.22314669088</v>
      </c>
      <c r="Z22">
        <v>60</v>
      </c>
      <c r="AA22" t="s">
        <v>130</v>
      </c>
      <c r="AB22" t="s">
        <v>128</v>
      </c>
      <c r="AC22" t="s">
        <v>128</v>
      </c>
    </row>
    <row r="23" spans="1:29" ht="12.75">
      <c r="A23">
        <v>22</v>
      </c>
      <c r="B23" t="s">
        <v>126</v>
      </c>
      <c r="C23" t="s">
        <v>156</v>
      </c>
      <c r="D23" s="12">
        <v>18</v>
      </c>
      <c r="E23">
        <v>0.16</v>
      </c>
      <c r="F23" t="s">
        <v>128</v>
      </c>
      <c r="G23">
        <v>77</v>
      </c>
      <c r="H23" t="s">
        <v>128</v>
      </c>
      <c r="I23">
        <v>28</v>
      </c>
      <c r="J23" t="s">
        <v>128</v>
      </c>
      <c r="K23" t="s">
        <v>128</v>
      </c>
      <c r="L23" t="s">
        <v>128</v>
      </c>
      <c r="M23" t="s">
        <v>128</v>
      </c>
      <c r="N23">
        <v>0.34</v>
      </c>
      <c r="O23" t="s">
        <v>133</v>
      </c>
      <c r="P23" t="s">
        <v>128</v>
      </c>
      <c r="Q23">
        <v>1.8</v>
      </c>
      <c r="R23">
        <v>17</v>
      </c>
      <c r="S23" t="s">
        <v>129</v>
      </c>
      <c r="T23" t="s">
        <v>133</v>
      </c>
      <c r="U23" t="s">
        <v>128</v>
      </c>
      <c r="V23" t="s">
        <v>130</v>
      </c>
      <c r="W23" t="s">
        <v>130</v>
      </c>
      <c r="X23">
        <v>4.2</v>
      </c>
      <c r="Y23">
        <v>3.336067079619</v>
      </c>
      <c r="Z23">
        <v>53</v>
      </c>
      <c r="AA23" t="s">
        <v>130</v>
      </c>
      <c r="AB23" t="s">
        <v>128</v>
      </c>
      <c r="AC23" t="s">
        <v>128</v>
      </c>
    </row>
    <row r="24" spans="1:29" ht="12.75">
      <c r="A24">
        <v>23</v>
      </c>
      <c r="B24" t="s">
        <v>126</v>
      </c>
      <c r="C24" t="s">
        <v>157</v>
      </c>
      <c r="D24" s="12">
        <v>19</v>
      </c>
      <c r="E24" t="s">
        <v>158</v>
      </c>
      <c r="F24" t="s">
        <v>128</v>
      </c>
      <c r="G24" t="s">
        <v>159</v>
      </c>
      <c r="H24" t="s">
        <v>128</v>
      </c>
      <c r="I24" t="s">
        <v>133</v>
      </c>
      <c r="J24" t="s">
        <v>128</v>
      </c>
      <c r="K24" t="s">
        <v>128</v>
      </c>
      <c r="L24" t="s">
        <v>128</v>
      </c>
      <c r="M24" t="s">
        <v>128</v>
      </c>
      <c r="N24" t="s">
        <v>160</v>
      </c>
      <c r="O24" t="s">
        <v>133</v>
      </c>
      <c r="P24" t="s">
        <v>128</v>
      </c>
      <c r="Q24" t="s">
        <v>133</v>
      </c>
      <c r="R24" t="s">
        <v>128</v>
      </c>
      <c r="S24" t="s">
        <v>129</v>
      </c>
      <c r="T24" t="s">
        <v>133</v>
      </c>
      <c r="U24" t="s">
        <v>128</v>
      </c>
      <c r="V24" t="s">
        <v>130</v>
      </c>
      <c r="W24" t="s">
        <v>130</v>
      </c>
      <c r="X24" t="s">
        <v>133</v>
      </c>
      <c r="Y24" t="s">
        <v>175</v>
      </c>
      <c r="Z24" t="s">
        <v>133</v>
      </c>
      <c r="AA24" t="s">
        <v>130</v>
      </c>
      <c r="AB24" t="s">
        <v>128</v>
      </c>
      <c r="AC24" t="s">
        <v>128</v>
      </c>
    </row>
    <row r="25" spans="1:29" ht="12.75">
      <c r="A25">
        <v>24</v>
      </c>
      <c r="B25" t="s">
        <v>126</v>
      </c>
      <c r="C25" t="s">
        <v>161</v>
      </c>
      <c r="D25" s="12">
        <v>20</v>
      </c>
      <c r="E25">
        <v>0.12</v>
      </c>
      <c r="F25" t="s">
        <v>128</v>
      </c>
      <c r="G25">
        <v>40</v>
      </c>
      <c r="H25" t="s">
        <v>128</v>
      </c>
      <c r="I25">
        <v>26</v>
      </c>
      <c r="J25" t="s">
        <v>128</v>
      </c>
      <c r="K25" t="s">
        <v>128</v>
      </c>
      <c r="L25" t="s">
        <v>128</v>
      </c>
      <c r="M25" t="s">
        <v>128</v>
      </c>
      <c r="N25">
        <v>0.33</v>
      </c>
      <c r="O25">
        <v>1.7</v>
      </c>
      <c r="P25">
        <v>20</v>
      </c>
      <c r="Q25">
        <v>14</v>
      </c>
      <c r="R25">
        <v>39</v>
      </c>
      <c r="S25" t="s">
        <v>129</v>
      </c>
      <c r="T25">
        <v>7.4</v>
      </c>
      <c r="U25" t="s">
        <v>128</v>
      </c>
      <c r="V25" t="s">
        <v>130</v>
      </c>
      <c r="W25" t="s">
        <v>130</v>
      </c>
      <c r="X25">
        <v>3.6</v>
      </c>
      <c r="Y25">
        <v>32.17858101267</v>
      </c>
      <c r="Z25">
        <v>130</v>
      </c>
      <c r="AA25" t="s">
        <v>130</v>
      </c>
      <c r="AB25" t="s">
        <v>128</v>
      </c>
      <c r="AC25" t="s">
        <v>128</v>
      </c>
    </row>
    <row r="26" spans="1:29" ht="12.75">
      <c r="A26">
        <v>25</v>
      </c>
      <c r="B26" t="s">
        <v>126</v>
      </c>
      <c r="C26" t="s">
        <v>162</v>
      </c>
      <c r="D26" s="12">
        <v>21</v>
      </c>
      <c r="E26">
        <v>0.13</v>
      </c>
      <c r="F26" t="s">
        <v>128</v>
      </c>
      <c r="G26">
        <v>22</v>
      </c>
      <c r="H26" t="s">
        <v>128</v>
      </c>
      <c r="I26">
        <v>14</v>
      </c>
      <c r="J26" t="s">
        <v>128</v>
      </c>
      <c r="K26" t="s">
        <v>128</v>
      </c>
      <c r="L26" t="s">
        <v>128</v>
      </c>
      <c r="M26" t="s">
        <v>128</v>
      </c>
      <c r="N26">
        <v>0.2</v>
      </c>
      <c r="O26">
        <v>1</v>
      </c>
      <c r="P26" t="s">
        <v>128</v>
      </c>
      <c r="Q26">
        <v>6.1</v>
      </c>
      <c r="R26">
        <v>13</v>
      </c>
      <c r="S26" t="s">
        <v>129</v>
      </c>
      <c r="T26">
        <v>1.4</v>
      </c>
      <c r="U26" t="s">
        <v>128</v>
      </c>
      <c r="V26" t="s">
        <v>130</v>
      </c>
      <c r="W26" t="s">
        <v>130</v>
      </c>
      <c r="X26">
        <v>3.3</v>
      </c>
      <c r="Y26">
        <v>18.50695268896</v>
      </c>
      <c r="Z26">
        <v>61</v>
      </c>
      <c r="AA26" t="s">
        <v>130</v>
      </c>
      <c r="AB26" t="s">
        <v>128</v>
      </c>
      <c r="AC26" t="s">
        <v>128</v>
      </c>
    </row>
    <row r="27" spans="1:29" ht="12.75">
      <c r="A27">
        <v>26</v>
      </c>
      <c r="B27" t="s">
        <v>126</v>
      </c>
      <c r="C27" t="s">
        <v>163</v>
      </c>
      <c r="D27" s="12">
        <v>22</v>
      </c>
      <c r="E27">
        <v>0.33</v>
      </c>
      <c r="F27" t="s">
        <v>128</v>
      </c>
      <c r="G27">
        <v>57</v>
      </c>
      <c r="H27" t="s">
        <v>128</v>
      </c>
      <c r="I27">
        <v>8.6</v>
      </c>
      <c r="J27" t="s">
        <v>128</v>
      </c>
      <c r="K27" t="s">
        <v>128</v>
      </c>
      <c r="L27" t="s">
        <v>128</v>
      </c>
      <c r="M27" t="s">
        <v>128</v>
      </c>
      <c r="N27">
        <v>0.65</v>
      </c>
      <c r="O27" t="s">
        <v>133</v>
      </c>
      <c r="P27" t="s">
        <v>128</v>
      </c>
      <c r="Q27">
        <v>2</v>
      </c>
      <c r="R27">
        <v>32</v>
      </c>
      <c r="S27" t="s">
        <v>129</v>
      </c>
      <c r="T27" t="s">
        <v>133</v>
      </c>
      <c r="U27" t="s">
        <v>128</v>
      </c>
      <c r="V27" t="s">
        <v>130</v>
      </c>
      <c r="W27" t="s">
        <v>130</v>
      </c>
      <c r="X27">
        <v>3.5</v>
      </c>
      <c r="Y27">
        <v>6.294841156658</v>
      </c>
      <c r="Z27">
        <v>27</v>
      </c>
      <c r="AA27" t="s">
        <v>130</v>
      </c>
      <c r="AB27" t="s">
        <v>128</v>
      </c>
      <c r="AC27" t="s">
        <v>128</v>
      </c>
    </row>
    <row r="28" spans="1:29" ht="12.75">
      <c r="A28">
        <v>27</v>
      </c>
      <c r="B28" t="s">
        <v>126</v>
      </c>
      <c r="C28" t="s">
        <v>164</v>
      </c>
      <c r="D28" s="12">
        <v>23</v>
      </c>
      <c r="E28">
        <v>0.22</v>
      </c>
      <c r="F28" t="s">
        <v>128</v>
      </c>
      <c r="G28">
        <v>60</v>
      </c>
      <c r="H28" t="s">
        <v>128</v>
      </c>
      <c r="I28">
        <v>15</v>
      </c>
      <c r="J28" t="s">
        <v>128</v>
      </c>
      <c r="K28" t="s">
        <v>128</v>
      </c>
      <c r="L28" t="s">
        <v>128</v>
      </c>
      <c r="M28" t="s">
        <v>128</v>
      </c>
      <c r="N28">
        <v>0.41</v>
      </c>
      <c r="O28" t="s">
        <v>133</v>
      </c>
      <c r="P28" t="s">
        <v>128</v>
      </c>
      <c r="Q28">
        <v>3.1</v>
      </c>
      <c r="R28">
        <v>22</v>
      </c>
      <c r="S28" t="s">
        <v>129</v>
      </c>
      <c r="T28">
        <v>1.1</v>
      </c>
      <c r="U28" t="s">
        <v>128</v>
      </c>
      <c r="V28" t="s">
        <v>130</v>
      </c>
      <c r="W28" t="s">
        <v>130</v>
      </c>
      <c r="X28">
        <v>3.7</v>
      </c>
      <c r="Y28">
        <v>9.75078132764</v>
      </c>
      <c r="Z28">
        <v>46</v>
      </c>
      <c r="AA28" t="s">
        <v>130</v>
      </c>
      <c r="AB28" t="s">
        <v>128</v>
      </c>
      <c r="AC28" t="s">
        <v>128</v>
      </c>
    </row>
    <row r="29" spans="1:29" ht="12.75">
      <c r="A29">
        <v>28</v>
      </c>
      <c r="B29" t="s">
        <v>126</v>
      </c>
      <c r="C29" t="s">
        <v>165</v>
      </c>
      <c r="D29" s="12">
        <v>24</v>
      </c>
      <c r="E29">
        <v>0.52</v>
      </c>
      <c r="F29" t="s">
        <v>128</v>
      </c>
      <c r="G29">
        <v>32</v>
      </c>
      <c r="H29" t="s">
        <v>128</v>
      </c>
      <c r="I29">
        <v>9.3</v>
      </c>
      <c r="J29" t="s">
        <v>128</v>
      </c>
      <c r="K29" t="s">
        <v>128</v>
      </c>
      <c r="L29" t="s">
        <v>128</v>
      </c>
      <c r="M29" t="s">
        <v>128</v>
      </c>
      <c r="N29">
        <v>0.65</v>
      </c>
      <c r="O29" t="s">
        <v>133</v>
      </c>
      <c r="P29" t="s">
        <v>128</v>
      </c>
      <c r="Q29">
        <v>2.1</v>
      </c>
      <c r="R29">
        <v>28</v>
      </c>
      <c r="S29" t="s">
        <v>129</v>
      </c>
      <c r="T29">
        <v>1.6</v>
      </c>
      <c r="U29" t="s">
        <v>128</v>
      </c>
      <c r="V29" t="s">
        <v>130</v>
      </c>
      <c r="W29" t="s">
        <v>130</v>
      </c>
      <c r="X29">
        <v>4.1</v>
      </c>
      <c r="Y29">
        <v>15.11347632764</v>
      </c>
      <c r="Z29">
        <v>30</v>
      </c>
      <c r="AA29" t="s">
        <v>130</v>
      </c>
      <c r="AB29" t="s">
        <v>128</v>
      </c>
      <c r="AC29" t="s">
        <v>128</v>
      </c>
    </row>
    <row r="30" spans="1:29" ht="12.75">
      <c r="A30">
        <v>29</v>
      </c>
      <c r="B30" t="s">
        <v>126</v>
      </c>
      <c r="C30" t="s">
        <v>166</v>
      </c>
      <c r="D30" s="12">
        <v>25</v>
      </c>
      <c r="E30">
        <v>0.16</v>
      </c>
      <c r="F30" t="s">
        <v>128</v>
      </c>
      <c r="G30">
        <v>45</v>
      </c>
      <c r="H30" t="s">
        <v>128</v>
      </c>
      <c r="I30">
        <v>22</v>
      </c>
      <c r="J30" t="s">
        <v>128</v>
      </c>
      <c r="K30" t="s">
        <v>128</v>
      </c>
      <c r="L30" t="s">
        <v>128</v>
      </c>
      <c r="M30" t="s">
        <v>128</v>
      </c>
      <c r="N30">
        <v>0.32</v>
      </c>
      <c r="O30">
        <v>1.5</v>
      </c>
      <c r="P30" t="s">
        <v>128</v>
      </c>
      <c r="Q30">
        <v>8.2</v>
      </c>
      <c r="R30">
        <v>29</v>
      </c>
      <c r="S30" t="s">
        <v>129</v>
      </c>
      <c r="T30">
        <v>4.4</v>
      </c>
      <c r="U30" t="s">
        <v>128</v>
      </c>
      <c r="V30" t="s">
        <v>130</v>
      </c>
      <c r="W30" t="s">
        <v>130</v>
      </c>
      <c r="X30">
        <v>3.8</v>
      </c>
      <c r="Y30">
        <v>22.52177857732</v>
      </c>
      <c r="Z30">
        <v>94</v>
      </c>
      <c r="AA30" t="s">
        <v>130</v>
      </c>
      <c r="AB30" t="s">
        <v>128</v>
      </c>
      <c r="AC30" t="s">
        <v>128</v>
      </c>
    </row>
    <row r="31" spans="1:29" ht="12.75">
      <c r="A31">
        <v>30</v>
      </c>
      <c r="B31" t="s">
        <v>126</v>
      </c>
      <c r="C31" t="s">
        <v>167</v>
      </c>
      <c r="D31" s="12">
        <v>30</v>
      </c>
      <c r="E31">
        <v>0.013</v>
      </c>
      <c r="F31" t="s">
        <v>128</v>
      </c>
      <c r="G31">
        <v>19</v>
      </c>
      <c r="H31" t="s">
        <v>128</v>
      </c>
      <c r="I31">
        <v>34</v>
      </c>
      <c r="J31" t="s">
        <v>128</v>
      </c>
      <c r="K31" t="s">
        <v>128</v>
      </c>
      <c r="L31" t="s">
        <v>128</v>
      </c>
      <c r="M31" t="s">
        <v>128</v>
      </c>
      <c r="N31" t="s">
        <v>160</v>
      </c>
      <c r="O31">
        <v>1.4</v>
      </c>
      <c r="P31" t="s">
        <v>128</v>
      </c>
      <c r="Q31">
        <v>6.4</v>
      </c>
      <c r="R31" t="s">
        <v>128</v>
      </c>
      <c r="S31" t="s">
        <v>129</v>
      </c>
      <c r="T31">
        <v>2.8</v>
      </c>
      <c r="U31" t="s">
        <v>128</v>
      </c>
      <c r="V31" t="s">
        <v>130</v>
      </c>
      <c r="W31" t="s">
        <v>130</v>
      </c>
      <c r="X31">
        <v>4</v>
      </c>
      <c r="Y31">
        <v>45.33855002293</v>
      </c>
      <c r="Z31">
        <v>150</v>
      </c>
      <c r="AA31" t="s">
        <v>130</v>
      </c>
      <c r="AB31" t="s">
        <v>128</v>
      </c>
      <c r="AC31" t="s">
        <v>128</v>
      </c>
    </row>
    <row r="32" spans="1:29" ht="12.75">
      <c r="A32">
        <v>31</v>
      </c>
      <c r="B32" t="s">
        <v>126</v>
      </c>
      <c r="C32" t="s">
        <v>168</v>
      </c>
      <c r="D32" s="12">
        <v>31</v>
      </c>
      <c r="E32">
        <v>0.022</v>
      </c>
      <c r="F32" t="s">
        <v>128</v>
      </c>
      <c r="G32">
        <v>18</v>
      </c>
      <c r="H32" t="s">
        <v>128</v>
      </c>
      <c r="I32">
        <v>18</v>
      </c>
      <c r="J32" t="s">
        <v>128</v>
      </c>
      <c r="K32" t="s">
        <v>128</v>
      </c>
      <c r="L32" t="s">
        <v>128</v>
      </c>
      <c r="M32" t="s">
        <v>128</v>
      </c>
      <c r="N32" t="s">
        <v>160</v>
      </c>
      <c r="O32">
        <v>1.2</v>
      </c>
      <c r="P32" t="s">
        <v>128</v>
      </c>
      <c r="Q32">
        <v>4.2</v>
      </c>
      <c r="R32" t="s">
        <v>128</v>
      </c>
      <c r="S32" t="s">
        <v>129</v>
      </c>
      <c r="T32">
        <v>2.9</v>
      </c>
      <c r="U32" t="s">
        <v>128</v>
      </c>
      <c r="V32" t="s">
        <v>130</v>
      </c>
      <c r="W32" t="s">
        <v>130</v>
      </c>
      <c r="X32">
        <v>3.7</v>
      </c>
      <c r="Y32">
        <v>23.19135743309</v>
      </c>
      <c r="Z32">
        <v>83</v>
      </c>
      <c r="AA32" t="s">
        <v>130</v>
      </c>
      <c r="AB32" t="s">
        <v>128</v>
      </c>
      <c r="AC32" t="s">
        <v>128</v>
      </c>
    </row>
    <row r="33" spans="1:29" ht="12.75">
      <c r="A33">
        <v>32</v>
      </c>
      <c r="B33" t="s">
        <v>126</v>
      </c>
      <c r="C33" t="s">
        <v>169</v>
      </c>
      <c r="D33" s="12">
        <v>32</v>
      </c>
      <c r="E33">
        <v>0.012</v>
      </c>
      <c r="F33" t="s">
        <v>128</v>
      </c>
      <c r="G33">
        <v>14</v>
      </c>
      <c r="H33" t="s">
        <v>128</v>
      </c>
      <c r="I33">
        <v>13</v>
      </c>
      <c r="J33" t="s">
        <v>128</v>
      </c>
      <c r="K33" t="s">
        <v>128</v>
      </c>
      <c r="L33" t="s">
        <v>128</v>
      </c>
      <c r="M33" t="s">
        <v>128</v>
      </c>
      <c r="N33" t="s">
        <v>160</v>
      </c>
      <c r="O33" t="s">
        <v>133</v>
      </c>
      <c r="P33" t="s">
        <v>128</v>
      </c>
      <c r="Q33">
        <v>3</v>
      </c>
      <c r="R33" t="s">
        <v>128</v>
      </c>
      <c r="S33" t="s">
        <v>129</v>
      </c>
      <c r="T33">
        <v>2.5</v>
      </c>
      <c r="U33" t="s">
        <v>128</v>
      </c>
      <c r="V33" t="s">
        <v>130</v>
      </c>
      <c r="W33" t="s">
        <v>130</v>
      </c>
      <c r="X33">
        <v>2.8</v>
      </c>
      <c r="Y33">
        <v>12.77282359109</v>
      </c>
      <c r="Z33">
        <v>70</v>
      </c>
      <c r="AA33" t="s">
        <v>130</v>
      </c>
      <c r="AB33" t="s">
        <v>128</v>
      </c>
      <c r="AC33" t="s">
        <v>128</v>
      </c>
    </row>
    <row r="34" spans="1:29" ht="12.75">
      <c r="A34">
        <v>33</v>
      </c>
      <c r="B34" t="s">
        <v>126</v>
      </c>
      <c r="C34" t="s">
        <v>170</v>
      </c>
      <c r="D34" s="12">
        <v>33</v>
      </c>
      <c r="E34">
        <v>0.026</v>
      </c>
      <c r="F34" t="s">
        <v>128</v>
      </c>
      <c r="G34">
        <v>19</v>
      </c>
      <c r="H34" t="s">
        <v>128</v>
      </c>
      <c r="I34">
        <v>44</v>
      </c>
      <c r="J34" t="s">
        <v>128</v>
      </c>
      <c r="K34" t="s">
        <v>128</v>
      </c>
      <c r="L34" t="s">
        <v>128</v>
      </c>
      <c r="M34" t="s">
        <v>128</v>
      </c>
      <c r="N34" t="s">
        <v>160</v>
      </c>
      <c r="O34" t="s">
        <v>133</v>
      </c>
      <c r="P34" t="s">
        <v>128</v>
      </c>
      <c r="Q34">
        <v>20</v>
      </c>
      <c r="R34" t="s">
        <v>128</v>
      </c>
      <c r="S34" t="s">
        <v>129</v>
      </c>
      <c r="T34">
        <v>6.8</v>
      </c>
      <c r="U34" t="s">
        <v>128</v>
      </c>
      <c r="V34" t="s">
        <v>130</v>
      </c>
      <c r="W34" t="s">
        <v>130</v>
      </c>
      <c r="X34">
        <v>3.4</v>
      </c>
      <c r="Y34">
        <v>92.0963965881</v>
      </c>
      <c r="Z34">
        <v>400</v>
      </c>
      <c r="AA34" t="s">
        <v>130</v>
      </c>
      <c r="AB34" t="s">
        <v>128</v>
      </c>
      <c r="AC34" t="s">
        <v>128</v>
      </c>
    </row>
    <row r="35" spans="1:29" ht="12.75">
      <c r="A35">
        <v>34</v>
      </c>
      <c r="B35" t="s">
        <v>126</v>
      </c>
      <c r="C35" t="s">
        <v>171</v>
      </c>
      <c r="D35" s="12">
        <v>34</v>
      </c>
      <c r="E35" t="s">
        <v>158</v>
      </c>
      <c r="F35" t="s">
        <v>128</v>
      </c>
      <c r="G35">
        <v>14</v>
      </c>
      <c r="H35" t="s">
        <v>128</v>
      </c>
      <c r="I35">
        <v>25</v>
      </c>
      <c r="J35" t="s">
        <v>128</v>
      </c>
      <c r="K35" t="s">
        <v>128</v>
      </c>
      <c r="L35" t="s">
        <v>128</v>
      </c>
      <c r="M35" t="s">
        <v>128</v>
      </c>
      <c r="N35" t="s">
        <v>160</v>
      </c>
      <c r="O35" t="s">
        <v>133</v>
      </c>
      <c r="P35" t="s">
        <v>128</v>
      </c>
      <c r="Q35">
        <v>8.4</v>
      </c>
      <c r="R35" t="s">
        <v>128</v>
      </c>
      <c r="S35" t="s">
        <v>129</v>
      </c>
      <c r="T35">
        <v>2.5</v>
      </c>
      <c r="U35" t="s">
        <v>128</v>
      </c>
      <c r="V35" t="s">
        <v>130</v>
      </c>
      <c r="W35" t="s">
        <v>130</v>
      </c>
      <c r="X35">
        <v>3.9</v>
      </c>
      <c r="Y35">
        <v>49.65791144324</v>
      </c>
      <c r="Z35">
        <v>140</v>
      </c>
      <c r="AA35" t="s">
        <v>130</v>
      </c>
      <c r="AB35" t="s">
        <v>128</v>
      </c>
      <c r="AC35" t="s">
        <v>128</v>
      </c>
    </row>
    <row r="36" spans="1:29" ht="12.75">
      <c r="A36">
        <v>35</v>
      </c>
      <c r="B36" t="s">
        <v>126</v>
      </c>
      <c r="C36" t="s">
        <v>172</v>
      </c>
      <c r="D36" s="6" t="s">
        <v>173</v>
      </c>
      <c r="E36">
        <v>0.23</v>
      </c>
      <c r="F36" t="s">
        <v>128</v>
      </c>
      <c r="G36">
        <v>14</v>
      </c>
      <c r="H36" t="s">
        <v>128</v>
      </c>
      <c r="I36">
        <v>80</v>
      </c>
      <c r="J36">
        <v>19</v>
      </c>
      <c r="K36" t="s">
        <v>128</v>
      </c>
      <c r="L36" t="s">
        <v>128</v>
      </c>
      <c r="M36">
        <v>280</v>
      </c>
      <c r="N36">
        <v>0.44</v>
      </c>
      <c r="O36">
        <v>1.2</v>
      </c>
      <c r="P36" t="s">
        <v>128</v>
      </c>
      <c r="Q36">
        <v>16</v>
      </c>
      <c r="R36">
        <v>12000</v>
      </c>
      <c r="S36" t="s">
        <v>129</v>
      </c>
      <c r="T36">
        <v>4.2</v>
      </c>
      <c r="U36">
        <v>36</v>
      </c>
      <c r="V36" t="s">
        <v>130</v>
      </c>
      <c r="W36" t="s">
        <v>130</v>
      </c>
      <c r="X36">
        <v>6.8</v>
      </c>
      <c r="Y36">
        <v>220</v>
      </c>
      <c r="Z36">
        <v>1000</v>
      </c>
      <c r="AA36" t="s">
        <v>130</v>
      </c>
      <c r="AB36" t="s">
        <v>128</v>
      </c>
      <c r="AC36">
        <v>6700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62"/>
  <sheetViews>
    <sheetView tabSelected="1" zoomScale="75" zoomScaleNormal="75" workbookViewId="0" topLeftCell="A1">
      <selection activeCell="A1" sqref="A1"/>
    </sheetView>
  </sheetViews>
  <sheetFormatPr defaultColWidth="9.00390625" defaultRowHeight="12"/>
  <cols>
    <col min="1" max="1" width="11.00390625" style="1" customWidth="1"/>
    <col min="2" max="2" width="11.00390625" style="56" customWidth="1"/>
    <col min="3" max="65" width="9.75390625" style="1" customWidth="1"/>
    <col min="66" max="67" width="9.75390625" style="56" customWidth="1"/>
    <col min="68" max="83" width="9.75390625" style="1" customWidth="1"/>
  </cols>
  <sheetData>
    <row r="1" spans="2:85" s="55" customFormat="1" ht="39" customHeight="1">
      <c r="B1" s="70" t="s">
        <v>240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65" t="s">
        <v>241</v>
      </c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 t="s">
        <v>241</v>
      </c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 t="s">
        <v>241</v>
      </c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 t="s">
        <v>241</v>
      </c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 t="s">
        <v>241</v>
      </c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 t="s">
        <v>241</v>
      </c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</row>
    <row r="2" spans="1:84" s="38" customFormat="1" ht="12.75">
      <c r="A2" s="66" t="s">
        <v>235</v>
      </c>
      <c r="B2" s="68" t="s">
        <v>242</v>
      </c>
      <c r="C2" s="37" t="s">
        <v>203</v>
      </c>
      <c r="D2" s="37" t="s">
        <v>203</v>
      </c>
      <c r="E2" s="37" t="s">
        <v>204</v>
      </c>
      <c r="F2" s="37" t="s">
        <v>203</v>
      </c>
      <c r="G2" s="37" t="s">
        <v>203</v>
      </c>
      <c r="H2" s="37" t="s">
        <v>204</v>
      </c>
      <c r="I2" s="37" t="s">
        <v>203</v>
      </c>
      <c r="J2" s="37" t="s">
        <v>204</v>
      </c>
      <c r="K2" s="37" t="s">
        <v>203</v>
      </c>
      <c r="L2" s="37" t="s">
        <v>204</v>
      </c>
      <c r="M2" s="37" t="s">
        <v>203</v>
      </c>
      <c r="N2" s="37" t="s">
        <v>204</v>
      </c>
      <c r="O2" s="37" t="s">
        <v>203</v>
      </c>
      <c r="P2" s="37" t="s">
        <v>204</v>
      </c>
      <c r="Q2" s="37" t="s">
        <v>203</v>
      </c>
      <c r="R2" s="37" t="s">
        <v>203</v>
      </c>
      <c r="S2" s="37" t="s">
        <v>204</v>
      </c>
      <c r="T2" s="37" t="s">
        <v>203</v>
      </c>
      <c r="U2" s="37" t="s">
        <v>204</v>
      </c>
      <c r="V2" s="37" t="s">
        <v>203</v>
      </c>
      <c r="W2" s="37" t="s">
        <v>203</v>
      </c>
      <c r="X2" s="37" t="s">
        <v>204</v>
      </c>
      <c r="Y2" s="37" t="s">
        <v>203</v>
      </c>
      <c r="Z2" s="37" t="s">
        <v>203</v>
      </c>
      <c r="AA2" s="37" t="s">
        <v>203</v>
      </c>
      <c r="AB2" s="37" t="s">
        <v>203</v>
      </c>
      <c r="AC2" s="37" t="s">
        <v>204</v>
      </c>
      <c r="AD2" s="37" t="s">
        <v>203</v>
      </c>
      <c r="AE2" s="37" t="s">
        <v>203</v>
      </c>
      <c r="AF2" s="37" t="s">
        <v>203</v>
      </c>
      <c r="AG2" s="37" t="s">
        <v>239</v>
      </c>
      <c r="AH2" s="37" t="s">
        <v>203</v>
      </c>
      <c r="AI2" s="37" t="s">
        <v>203</v>
      </c>
      <c r="AJ2" s="37" t="s">
        <v>204</v>
      </c>
      <c r="AK2" s="37" t="s">
        <v>203</v>
      </c>
      <c r="AL2" s="37" t="s">
        <v>203</v>
      </c>
      <c r="AM2" s="37" t="s">
        <v>204</v>
      </c>
      <c r="AN2" s="37" t="s">
        <v>203</v>
      </c>
      <c r="AO2" s="37" t="s">
        <v>203</v>
      </c>
      <c r="AP2" s="37" t="s">
        <v>204</v>
      </c>
      <c r="AQ2" s="37" t="s">
        <v>203</v>
      </c>
      <c r="AR2" s="37" t="s">
        <v>204</v>
      </c>
      <c r="AS2" s="37" t="s">
        <v>203</v>
      </c>
      <c r="AT2" s="37" t="s">
        <v>204</v>
      </c>
      <c r="AU2" s="37" t="s">
        <v>203</v>
      </c>
      <c r="AV2" s="37" t="s">
        <v>204</v>
      </c>
      <c r="AW2" s="37" t="s">
        <v>203</v>
      </c>
      <c r="AX2" s="37" t="s">
        <v>203</v>
      </c>
      <c r="AY2" s="37" t="s">
        <v>203</v>
      </c>
      <c r="AZ2" s="37" t="s">
        <v>204</v>
      </c>
      <c r="BA2" s="37" t="s">
        <v>203</v>
      </c>
      <c r="BB2" s="37" t="s">
        <v>203</v>
      </c>
      <c r="BC2" s="37" t="s">
        <v>204</v>
      </c>
      <c r="BD2" s="37" t="s">
        <v>204</v>
      </c>
      <c r="BE2" s="37" t="s">
        <v>203</v>
      </c>
      <c r="BF2" s="37" t="s">
        <v>203</v>
      </c>
      <c r="BG2" s="37" t="s">
        <v>203</v>
      </c>
      <c r="BH2" s="37" t="s">
        <v>203</v>
      </c>
      <c r="BI2" s="37" t="s">
        <v>203</v>
      </c>
      <c r="BJ2" s="37" t="s">
        <v>203</v>
      </c>
      <c r="BK2" s="37" t="s">
        <v>204</v>
      </c>
      <c r="BL2" s="37" t="s">
        <v>203</v>
      </c>
      <c r="BM2" s="37" t="s">
        <v>203</v>
      </c>
      <c r="BN2" s="59" t="s">
        <v>204</v>
      </c>
      <c r="BO2" s="59" t="s">
        <v>203</v>
      </c>
      <c r="BP2" s="37" t="s">
        <v>204</v>
      </c>
      <c r="BQ2" s="37" t="s">
        <v>203</v>
      </c>
      <c r="BR2" s="37" t="s">
        <v>203</v>
      </c>
      <c r="BS2" s="37" t="s">
        <v>203</v>
      </c>
      <c r="BT2" s="37" t="s">
        <v>203</v>
      </c>
      <c r="BU2" s="37" t="s">
        <v>204</v>
      </c>
      <c r="BV2" s="37" t="s">
        <v>203</v>
      </c>
      <c r="BW2" s="37" t="s">
        <v>203</v>
      </c>
      <c r="BX2" s="37" t="s">
        <v>203</v>
      </c>
      <c r="BY2" s="37" t="s">
        <v>203</v>
      </c>
      <c r="BZ2" s="37" t="s">
        <v>204</v>
      </c>
      <c r="CA2" s="37" t="s">
        <v>203</v>
      </c>
      <c r="CB2" s="37" t="s">
        <v>203</v>
      </c>
      <c r="CC2" s="37" t="s">
        <v>203</v>
      </c>
      <c r="CD2" s="37" t="s">
        <v>203</v>
      </c>
      <c r="CE2" s="37" t="s">
        <v>204</v>
      </c>
      <c r="CF2" s="37" t="s">
        <v>203</v>
      </c>
    </row>
    <row r="3" spans="1:84" s="40" customFormat="1" ht="18.75" customHeight="1" thickBot="1">
      <c r="A3" s="67"/>
      <c r="B3" s="69"/>
      <c r="C3" s="39" t="s">
        <v>243</v>
      </c>
      <c r="D3" s="39" t="s">
        <v>244</v>
      </c>
      <c r="E3" s="40" t="s">
        <v>228</v>
      </c>
      <c r="F3" s="39" t="s">
        <v>245</v>
      </c>
      <c r="G3" s="39" t="s">
        <v>246</v>
      </c>
      <c r="H3" s="40" t="s">
        <v>211</v>
      </c>
      <c r="I3" s="39" t="s">
        <v>247</v>
      </c>
      <c r="J3" s="40" t="s">
        <v>212</v>
      </c>
      <c r="K3" s="39" t="s">
        <v>248</v>
      </c>
      <c r="L3" s="40" t="s">
        <v>213</v>
      </c>
      <c r="M3" s="39" t="s">
        <v>210</v>
      </c>
      <c r="N3" s="40" t="s">
        <v>229</v>
      </c>
      <c r="O3" s="39" t="s">
        <v>249</v>
      </c>
      <c r="P3" s="40" t="s">
        <v>214</v>
      </c>
      <c r="Q3" s="39" t="s">
        <v>250</v>
      </c>
      <c r="R3" s="39" t="s">
        <v>251</v>
      </c>
      <c r="S3" s="40" t="s">
        <v>215</v>
      </c>
      <c r="T3" s="39" t="s">
        <v>252</v>
      </c>
      <c r="U3" s="40" t="s">
        <v>216</v>
      </c>
      <c r="V3" s="39" t="s">
        <v>253</v>
      </c>
      <c r="W3" s="39" t="s">
        <v>254</v>
      </c>
      <c r="X3" s="40" t="s">
        <v>217</v>
      </c>
      <c r="Y3" s="39" t="s">
        <v>255</v>
      </c>
      <c r="Z3" s="39" t="s">
        <v>256</v>
      </c>
      <c r="AA3" s="39" t="s">
        <v>257</v>
      </c>
      <c r="AB3" s="39" t="s">
        <v>258</v>
      </c>
      <c r="AC3" s="40" t="s">
        <v>230</v>
      </c>
      <c r="AD3" s="39" t="s">
        <v>259</v>
      </c>
      <c r="AE3" s="39" t="s">
        <v>260</v>
      </c>
      <c r="AF3" s="39" t="s">
        <v>261</v>
      </c>
      <c r="AG3" s="40" t="s">
        <v>238</v>
      </c>
      <c r="AH3" s="39" t="s">
        <v>262</v>
      </c>
      <c r="AI3" s="39" t="s">
        <v>209</v>
      </c>
      <c r="AJ3" s="40" t="s">
        <v>231</v>
      </c>
      <c r="AK3" s="39" t="s">
        <v>263</v>
      </c>
      <c r="AL3" s="39" t="s">
        <v>264</v>
      </c>
      <c r="AM3" s="40" t="s">
        <v>218</v>
      </c>
      <c r="AN3" s="39" t="s">
        <v>265</v>
      </c>
      <c r="AO3" s="39" t="s">
        <v>206</v>
      </c>
      <c r="AP3" s="40" t="s">
        <v>232</v>
      </c>
      <c r="AQ3" s="39" t="s">
        <v>266</v>
      </c>
      <c r="AR3" s="40" t="s">
        <v>219</v>
      </c>
      <c r="AS3" s="39" t="s">
        <v>267</v>
      </c>
      <c r="AT3" s="40" t="s">
        <v>220</v>
      </c>
      <c r="AU3" s="39" t="s">
        <v>205</v>
      </c>
      <c r="AV3" s="40" t="s">
        <v>233</v>
      </c>
      <c r="AW3" s="39" t="s">
        <v>268</v>
      </c>
      <c r="AX3" s="39" t="s">
        <v>269</v>
      </c>
      <c r="AY3" s="39" t="s">
        <v>270</v>
      </c>
      <c r="AZ3" s="40" t="s">
        <v>221</v>
      </c>
      <c r="BA3" s="39" t="s">
        <v>208</v>
      </c>
      <c r="BB3" s="39" t="s">
        <v>271</v>
      </c>
      <c r="BC3" s="40" t="s">
        <v>222</v>
      </c>
      <c r="BD3" s="40" t="s">
        <v>223</v>
      </c>
      <c r="BE3" s="39" t="s">
        <v>272</v>
      </c>
      <c r="BF3" s="39" t="s">
        <v>273</v>
      </c>
      <c r="BG3" s="39" t="s">
        <v>274</v>
      </c>
      <c r="BH3" s="39" t="s">
        <v>275</v>
      </c>
      <c r="BI3" s="39" t="s">
        <v>276</v>
      </c>
      <c r="BJ3" s="39" t="s">
        <v>207</v>
      </c>
      <c r="BK3" s="40" t="s">
        <v>234</v>
      </c>
      <c r="BL3" s="39" t="s">
        <v>277</v>
      </c>
      <c r="BM3" s="39" t="s">
        <v>278</v>
      </c>
      <c r="BN3" s="61" t="s">
        <v>279</v>
      </c>
      <c r="BO3" s="62" t="s">
        <v>280</v>
      </c>
      <c r="BP3" s="40" t="s">
        <v>224</v>
      </c>
      <c r="BQ3" s="39" t="s">
        <v>281</v>
      </c>
      <c r="BR3" s="39" t="s">
        <v>282</v>
      </c>
      <c r="BS3" s="39" t="s">
        <v>283</v>
      </c>
      <c r="BT3" s="39" t="s">
        <v>284</v>
      </c>
      <c r="BU3" s="40" t="s">
        <v>225</v>
      </c>
      <c r="BV3" s="39" t="s">
        <v>285</v>
      </c>
      <c r="BW3" s="39" t="s">
        <v>286</v>
      </c>
      <c r="BX3" s="39" t="s">
        <v>287</v>
      </c>
      <c r="BY3" s="39" t="s">
        <v>288</v>
      </c>
      <c r="BZ3" s="40" t="s">
        <v>226</v>
      </c>
      <c r="CA3" s="39" t="s">
        <v>289</v>
      </c>
      <c r="CB3" s="39" t="s">
        <v>290</v>
      </c>
      <c r="CC3" s="39" t="s">
        <v>291</v>
      </c>
      <c r="CD3" s="39" t="s">
        <v>292</v>
      </c>
      <c r="CE3" s="40" t="s">
        <v>227</v>
      </c>
      <c r="CF3" s="39" t="s">
        <v>293</v>
      </c>
    </row>
    <row r="4" spans="1:84" s="38" customFormat="1" ht="19.5" customHeight="1">
      <c r="A4" s="41" t="s">
        <v>183</v>
      </c>
      <c r="B4" s="59">
        <v>33</v>
      </c>
      <c r="C4" s="41" t="s">
        <v>181</v>
      </c>
      <c r="D4" s="42">
        <v>235</v>
      </c>
      <c r="E4" s="37">
        <v>0.8</v>
      </c>
      <c r="F4" s="41" t="s">
        <v>181</v>
      </c>
      <c r="G4" s="43">
        <v>56.5</v>
      </c>
      <c r="H4" s="37">
        <v>60</v>
      </c>
      <c r="I4" s="41" t="s">
        <v>160</v>
      </c>
      <c r="J4" s="37" t="s">
        <v>128</v>
      </c>
      <c r="K4" s="44">
        <v>0.4</v>
      </c>
      <c r="L4" s="37" t="s">
        <v>128</v>
      </c>
      <c r="M4" s="43">
        <v>17.2</v>
      </c>
      <c r="N4" s="37">
        <v>19</v>
      </c>
      <c r="O4" s="41" t="s">
        <v>179</v>
      </c>
      <c r="P4" s="37" t="s">
        <v>128</v>
      </c>
      <c r="Q4" s="44">
        <v>1.26</v>
      </c>
      <c r="R4" s="44">
        <v>0.31</v>
      </c>
      <c r="S4" s="37" t="s">
        <v>128</v>
      </c>
      <c r="T4" s="43">
        <v>2</v>
      </c>
      <c r="U4" s="37" t="s">
        <v>128</v>
      </c>
      <c r="V4" s="44">
        <v>0.01</v>
      </c>
      <c r="W4" s="43">
        <v>7.6</v>
      </c>
      <c r="X4" s="37" t="s">
        <v>128</v>
      </c>
      <c r="Y4" s="44">
        <v>0.16</v>
      </c>
      <c r="Z4" s="45">
        <v>0.083</v>
      </c>
      <c r="AA4" s="45">
        <v>0.05</v>
      </c>
      <c r="AB4" s="42">
        <v>385</v>
      </c>
      <c r="AC4" s="37">
        <v>0.38</v>
      </c>
      <c r="AD4" s="41" t="s">
        <v>179</v>
      </c>
      <c r="AE4" s="44">
        <v>0.22</v>
      </c>
      <c r="AF4" s="41" t="s">
        <v>179</v>
      </c>
      <c r="AG4" s="37" t="s">
        <v>236</v>
      </c>
      <c r="AH4" s="44">
        <v>0.04</v>
      </c>
      <c r="AI4" s="44">
        <v>0.95</v>
      </c>
      <c r="AJ4" s="37">
        <v>1.2</v>
      </c>
      <c r="AK4" s="44">
        <v>0.77</v>
      </c>
      <c r="AL4" s="43">
        <v>1.6</v>
      </c>
      <c r="AM4" s="37" t="s">
        <v>128</v>
      </c>
      <c r="AN4" s="41" t="s">
        <v>176</v>
      </c>
      <c r="AO4" s="44">
        <v>9.21</v>
      </c>
      <c r="AP4" s="37">
        <v>9.4</v>
      </c>
      <c r="AQ4" s="43">
        <v>20.3</v>
      </c>
      <c r="AR4" s="37">
        <v>18</v>
      </c>
      <c r="AS4" s="44">
        <v>1.45</v>
      </c>
      <c r="AT4" s="37" t="s">
        <v>129</v>
      </c>
      <c r="AU4" s="44">
        <v>1.32</v>
      </c>
      <c r="AV4" s="37">
        <v>3.5</v>
      </c>
      <c r="AW4" s="43">
        <v>0.2</v>
      </c>
      <c r="AX4" s="44">
        <v>0.77</v>
      </c>
      <c r="AY4" s="43">
        <v>6.3</v>
      </c>
      <c r="AZ4" s="37" t="s">
        <v>128</v>
      </c>
      <c r="BA4" s="44">
        <v>0.01</v>
      </c>
      <c r="BB4" s="44">
        <v>0.05</v>
      </c>
      <c r="BC4" s="37" t="s">
        <v>130</v>
      </c>
      <c r="BD4" s="37" t="s">
        <v>130</v>
      </c>
      <c r="BE4" s="44">
        <v>0.2</v>
      </c>
      <c r="BF4" s="44">
        <v>0.88</v>
      </c>
      <c r="BG4" s="44">
        <v>0.3</v>
      </c>
      <c r="BH4" s="43">
        <v>1.1</v>
      </c>
      <c r="BI4" s="41" t="s">
        <v>159</v>
      </c>
      <c r="BJ4" s="43">
        <v>3.9</v>
      </c>
      <c r="BK4" s="37">
        <v>4.3</v>
      </c>
      <c r="BL4" s="44">
        <v>0.18</v>
      </c>
      <c r="BM4" s="42">
        <v>39</v>
      </c>
      <c r="BN4" s="59">
        <v>39.4933344857</v>
      </c>
      <c r="BO4" s="63">
        <v>52.8</v>
      </c>
      <c r="BP4" s="37">
        <v>50</v>
      </c>
      <c r="BQ4" s="43">
        <v>0.2</v>
      </c>
      <c r="BR4" s="44">
        <v>0.03</v>
      </c>
      <c r="BS4" s="44">
        <v>0.28</v>
      </c>
      <c r="BT4" s="43">
        <v>3.8</v>
      </c>
      <c r="BU4" s="37" t="s">
        <v>130</v>
      </c>
      <c r="BV4" s="43">
        <v>0.1</v>
      </c>
      <c r="BW4" s="44">
        <v>0.01</v>
      </c>
      <c r="BX4" s="44">
        <v>0.26</v>
      </c>
      <c r="BY4" s="43">
        <v>1.1</v>
      </c>
      <c r="BZ4" s="37" t="s">
        <v>128</v>
      </c>
      <c r="CA4" s="44">
        <v>0.27</v>
      </c>
      <c r="CB4" s="44">
        <v>0.99</v>
      </c>
      <c r="CC4" s="44">
        <v>0.06</v>
      </c>
      <c r="CD4" s="43">
        <v>0.8</v>
      </c>
      <c r="CE4" s="37" t="s">
        <v>128</v>
      </c>
      <c r="CF4" s="43">
        <v>1.5</v>
      </c>
    </row>
    <row r="5" spans="1:84" s="38" customFormat="1" ht="12.75">
      <c r="A5" s="41" t="s">
        <v>184</v>
      </c>
      <c r="B5" s="59">
        <v>9.5</v>
      </c>
      <c r="C5" s="41" t="s">
        <v>181</v>
      </c>
      <c r="D5" s="42">
        <v>839</v>
      </c>
      <c r="E5" s="37">
        <v>0.93</v>
      </c>
      <c r="F5" s="41" t="s">
        <v>181</v>
      </c>
      <c r="G5" s="43">
        <v>31</v>
      </c>
      <c r="H5" s="37">
        <v>34</v>
      </c>
      <c r="I5" s="44">
        <v>0.07</v>
      </c>
      <c r="J5" s="37" t="s">
        <v>128</v>
      </c>
      <c r="K5" s="44">
        <v>0.07</v>
      </c>
      <c r="L5" s="37" t="s">
        <v>128</v>
      </c>
      <c r="M5" s="43">
        <v>16</v>
      </c>
      <c r="N5" s="37">
        <v>17</v>
      </c>
      <c r="O5" s="44">
        <v>0.17</v>
      </c>
      <c r="P5" s="37" t="s">
        <v>128</v>
      </c>
      <c r="Q5" s="44">
        <v>5.77</v>
      </c>
      <c r="R5" s="44">
        <v>7.02</v>
      </c>
      <c r="S5" s="37" t="s">
        <v>128</v>
      </c>
      <c r="T5" s="43">
        <v>1.7</v>
      </c>
      <c r="U5" s="37" t="s">
        <v>128</v>
      </c>
      <c r="V5" s="41" t="s">
        <v>158</v>
      </c>
      <c r="W5" s="43">
        <v>4.3</v>
      </c>
      <c r="X5" s="37" t="s">
        <v>128</v>
      </c>
      <c r="Y5" s="44">
        <v>0.54</v>
      </c>
      <c r="Z5" s="44">
        <v>0.29</v>
      </c>
      <c r="AA5" s="44">
        <v>0.13</v>
      </c>
      <c r="AB5" s="42">
        <v>746</v>
      </c>
      <c r="AC5" s="37">
        <v>0.79</v>
      </c>
      <c r="AD5" s="44">
        <v>0.05</v>
      </c>
      <c r="AE5" s="44">
        <v>0.71</v>
      </c>
      <c r="AF5" s="41" t="s">
        <v>179</v>
      </c>
      <c r="AG5" s="37">
        <v>0.014</v>
      </c>
      <c r="AH5" s="44">
        <v>0.13</v>
      </c>
      <c r="AI5" s="43">
        <v>1</v>
      </c>
      <c r="AJ5" s="37">
        <v>1.1</v>
      </c>
      <c r="AK5" s="44">
        <v>3.19</v>
      </c>
      <c r="AL5" s="43">
        <v>1.2</v>
      </c>
      <c r="AM5" s="37" t="s">
        <v>128</v>
      </c>
      <c r="AN5" s="41" t="s">
        <v>176</v>
      </c>
      <c r="AO5" s="44">
        <v>6.64</v>
      </c>
      <c r="AP5" s="37">
        <v>7.4</v>
      </c>
      <c r="AQ5" s="42">
        <v>163</v>
      </c>
      <c r="AR5" s="37">
        <v>160</v>
      </c>
      <c r="AS5" s="44">
        <v>0.5</v>
      </c>
      <c r="AT5" s="37" t="s">
        <v>129</v>
      </c>
      <c r="AU5" s="44">
        <v>2.76</v>
      </c>
      <c r="AV5" s="37">
        <v>3.1</v>
      </c>
      <c r="AW5" s="43">
        <v>0.1</v>
      </c>
      <c r="AX5" s="44">
        <v>2.6</v>
      </c>
      <c r="AY5" s="43">
        <v>11.5</v>
      </c>
      <c r="AZ5" s="37">
        <v>13</v>
      </c>
      <c r="BA5" s="44">
        <v>0.01</v>
      </c>
      <c r="BB5" s="44">
        <v>0.08</v>
      </c>
      <c r="BC5" s="37" t="s">
        <v>130</v>
      </c>
      <c r="BD5" s="37" t="s">
        <v>130</v>
      </c>
      <c r="BE5" s="44">
        <v>0.74</v>
      </c>
      <c r="BF5" s="44">
        <v>1.25</v>
      </c>
      <c r="BG5" s="43">
        <v>0.2</v>
      </c>
      <c r="BH5" s="43">
        <v>1.4</v>
      </c>
      <c r="BI5" s="41" t="s">
        <v>159</v>
      </c>
      <c r="BJ5" s="43">
        <v>3.6</v>
      </c>
      <c r="BK5" s="37">
        <v>4.1</v>
      </c>
      <c r="BL5" s="44">
        <v>0.55</v>
      </c>
      <c r="BM5" s="42">
        <v>58</v>
      </c>
      <c r="BN5" s="59">
        <v>55.55081334779</v>
      </c>
      <c r="BO5" s="63">
        <v>54.2</v>
      </c>
      <c r="BP5" s="37">
        <v>46</v>
      </c>
      <c r="BQ5" s="43">
        <v>0.1</v>
      </c>
      <c r="BR5" s="44">
        <v>0.11</v>
      </c>
      <c r="BS5" s="44">
        <v>0.43</v>
      </c>
      <c r="BT5" s="43">
        <v>7.9</v>
      </c>
      <c r="BU5" s="37" t="s">
        <v>130</v>
      </c>
      <c r="BV5" s="41" t="s">
        <v>160</v>
      </c>
      <c r="BW5" s="44">
        <v>0.04</v>
      </c>
      <c r="BX5" s="44">
        <v>0.29</v>
      </c>
      <c r="BY5" s="43">
        <v>1.4</v>
      </c>
      <c r="BZ5" s="37" t="s">
        <v>128</v>
      </c>
      <c r="CA5" s="44">
        <v>0.21</v>
      </c>
      <c r="CB5" s="44">
        <v>4.39</v>
      </c>
      <c r="CC5" s="44">
        <v>0.2</v>
      </c>
      <c r="CD5" s="43">
        <v>50.1</v>
      </c>
      <c r="CE5" s="37">
        <v>48</v>
      </c>
      <c r="CF5" s="43">
        <v>1.3</v>
      </c>
    </row>
    <row r="6" spans="1:84" s="38" customFormat="1" ht="12.75">
      <c r="A6" s="41" t="s">
        <v>185</v>
      </c>
      <c r="B6" s="59">
        <v>13.73</v>
      </c>
      <c r="C6" s="41" t="s">
        <v>181</v>
      </c>
      <c r="D6" s="42">
        <v>607</v>
      </c>
      <c r="E6" s="37">
        <v>0.58</v>
      </c>
      <c r="F6" s="41" t="s">
        <v>181</v>
      </c>
      <c r="G6" s="43">
        <v>36.3</v>
      </c>
      <c r="H6" s="37">
        <v>38</v>
      </c>
      <c r="I6" s="41" t="s">
        <v>160</v>
      </c>
      <c r="J6" s="37" t="s">
        <v>128</v>
      </c>
      <c r="K6" s="44">
        <v>0.05</v>
      </c>
      <c r="L6" s="37" t="s">
        <v>128</v>
      </c>
      <c r="M6" s="43">
        <v>9</v>
      </c>
      <c r="N6" s="37">
        <v>11</v>
      </c>
      <c r="O6" s="44">
        <v>0.07</v>
      </c>
      <c r="P6" s="37" t="s">
        <v>128</v>
      </c>
      <c r="Q6" s="44">
        <v>3.59</v>
      </c>
      <c r="R6" s="44">
        <v>1.05</v>
      </c>
      <c r="S6" s="37" t="s">
        <v>128</v>
      </c>
      <c r="T6" s="43">
        <v>1.6</v>
      </c>
      <c r="U6" s="37" t="s">
        <v>128</v>
      </c>
      <c r="V6" s="41" t="s">
        <v>158</v>
      </c>
      <c r="W6" s="43">
        <v>4.8</v>
      </c>
      <c r="X6" s="37" t="s">
        <v>128</v>
      </c>
      <c r="Y6" s="44">
        <v>0.28</v>
      </c>
      <c r="Z6" s="44">
        <v>0.14</v>
      </c>
      <c r="AA6" s="45">
        <v>0.087</v>
      </c>
      <c r="AB6" s="42">
        <v>610</v>
      </c>
      <c r="AC6" s="37">
        <v>0.6</v>
      </c>
      <c r="AD6" s="44">
        <v>0.03</v>
      </c>
      <c r="AE6" s="44">
        <v>0.36</v>
      </c>
      <c r="AF6" s="41" t="s">
        <v>179</v>
      </c>
      <c r="AG6" s="37" t="s">
        <v>236</v>
      </c>
      <c r="AH6" s="45">
        <v>0.062</v>
      </c>
      <c r="AI6" s="44">
        <v>0.71</v>
      </c>
      <c r="AJ6" s="37" t="s">
        <v>133</v>
      </c>
      <c r="AK6" s="44">
        <v>1.77</v>
      </c>
      <c r="AL6" s="42">
        <v>1</v>
      </c>
      <c r="AM6" s="37" t="s">
        <v>128</v>
      </c>
      <c r="AN6" s="41" t="s">
        <v>176</v>
      </c>
      <c r="AO6" s="44">
        <v>2.4</v>
      </c>
      <c r="AP6" s="37">
        <v>2.2</v>
      </c>
      <c r="AQ6" s="43">
        <v>42.1</v>
      </c>
      <c r="AR6" s="37">
        <v>37</v>
      </c>
      <c r="AS6" s="44">
        <v>0.24</v>
      </c>
      <c r="AT6" s="37" t="s">
        <v>129</v>
      </c>
      <c r="AU6" s="44">
        <v>1.14</v>
      </c>
      <c r="AV6" s="37">
        <v>1.1</v>
      </c>
      <c r="AW6" s="43">
        <v>0.1</v>
      </c>
      <c r="AX6" s="44">
        <v>1.73</v>
      </c>
      <c r="AY6" s="43">
        <v>3.2</v>
      </c>
      <c r="AZ6" s="37" t="s">
        <v>128</v>
      </c>
      <c r="BA6" s="41" t="s">
        <v>158</v>
      </c>
      <c r="BB6" s="41" t="s">
        <v>160</v>
      </c>
      <c r="BC6" s="37" t="s">
        <v>130</v>
      </c>
      <c r="BD6" s="37" t="s">
        <v>130</v>
      </c>
      <c r="BE6" s="44">
        <v>0.48</v>
      </c>
      <c r="BF6" s="44">
        <v>0.91</v>
      </c>
      <c r="BG6" s="43">
        <v>0.1</v>
      </c>
      <c r="BH6" s="43">
        <v>0.9</v>
      </c>
      <c r="BI6" s="41" t="s">
        <v>159</v>
      </c>
      <c r="BJ6" s="43">
        <v>3.8</v>
      </c>
      <c r="BK6" s="37">
        <v>4.1</v>
      </c>
      <c r="BL6" s="44">
        <v>0.34</v>
      </c>
      <c r="BM6" s="42">
        <v>15</v>
      </c>
      <c r="BN6" s="59">
        <v>14.63771443617</v>
      </c>
      <c r="BO6" s="63">
        <v>25.9</v>
      </c>
      <c r="BP6" s="37">
        <v>24</v>
      </c>
      <c r="BQ6" s="43">
        <v>0.2</v>
      </c>
      <c r="BR6" s="45">
        <v>0.061</v>
      </c>
      <c r="BS6" s="44">
        <v>0.44</v>
      </c>
      <c r="BT6" s="43">
        <v>5.8</v>
      </c>
      <c r="BU6" s="37" t="s">
        <v>130</v>
      </c>
      <c r="BV6" s="41" t="s">
        <v>160</v>
      </c>
      <c r="BW6" s="44">
        <v>0.02</v>
      </c>
      <c r="BX6" s="44">
        <v>0.18</v>
      </c>
      <c r="BY6" s="43">
        <v>1.2</v>
      </c>
      <c r="BZ6" s="37" t="s">
        <v>128</v>
      </c>
      <c r="CA6" s="43">
        <v>0.2</v>
      </c>
      <c r="CB6" s="44">
        <v>1.74</v>
      </c>
      <c r="CC6" s="44">
        <v>0.12</v>
      </c>
      <c r="CD6" s="43">
        <v>11.8</v>
      </c>
      <c r="CE6" s="37">
        <v>12</v>
      </c>
      <c r="CF6" s="43">
        <v>1.5</v>
      </c>
    </row>
    <row r="7" spans="1:84" s="38" customFormat="1" ht="12.75">
      <c r="A7" s="41" t="s">
        <v>186</v>
      </c>
      <c r="B7" s="59">
        <v>38</v>
      </c>
      <c r="C7" s="41" t="s">
        <v>181</v>
      </c>
      <c r="D7" s="42">
        <v>154</v>
      </c>
      <c r="E7" s="37">
        <v>0.14</v>
      </c>
      <c r="F7" s="41" t="s">
        <v>181</v>
      </c>
      <c r="G7" s="43">
        <v>30.3</v>
      </c>
      <c r="H7" s="37">
        <v>31</v>
      </c>
      <c r="I7" s="41" t="s">
        <v>160</v>
      </c>
      <c r="J7" s="37" t="s">
        <v>128</v>
      </c>
      <c r="K7" s="44">
        <v>0.03</v>
      </c>
      <c r="L7" s="37" t="s">
        <v>128</v>
      </c>
      <c r="M7" s="43">
        <v>17</v>
      </c>
      <c r="N7" s="37">
        <v>16</v>
      </c>
      <c r="O7" s="44">
        <v>0.05</v>
      </c>
      <c r="P7" s="37" t="s">
        <v>128</v>
      </c>
      <c r="Q7" s="44">
        <v>1.62</v>
      </c>
      <c r="R7" s="44">
        <v>0.3</v>
      </c>
      <c r="S7" s="37" t="s">
        <v>128</v>
      </c>
      <c r="T7" s="43">
        <v>1</v>
      </c>
      <c r="U7" s="37" t="s">
        <v>128</v>
      </c>
      <c r="V7" s="41" t="s">
        <v>158</v>
      </c>
      <c r="W7" s="43">
        <v>5</v>
      </c>
      <c r="X7" s="37" t="s">
        <v>128</v>
      </c>
      <c r="Y7" s="44">
        <v>0.2</v>
      </c>
      <c r="Z7" s="44">
        <v>0.1</v>
      </c>
      <c r="AA7" s="45">
        <v>0.051</v>
      </c>
      <c r="AB7" s="42">
        <v>196</v>
      </c>
      <c r="AC7" s="37">
        <v>0.21</v>
      </c>
      <c r="AD7" s="41" t="s">
        <v>179</v>
      </c>
      <c r="AE7" s="44">
        <v>0.28</v>
      </c>
      <c r="AF7" s="41" t="s">
        <v>179</v>
      </c>
      <c r="AG7" s="54" t="s">
        <v>237</v>
      </c>
      <c r="AH7" s="44">
        <v>0.04</v>
      </c>
      <c r="AI7" s="43">
        <v>1.3</v>
      </c>
      <c r="AJ7" s="37">
        <v>1.1</v>
      </c>
      <c r="AK7" s="44">
        <v>1.19</v>
      </c>
      <c r="AL7" s="43">
        <v>0.4</v>
      </c>
      <c r="AM7" s="37" t="s">
        <v>128</v>
      </c>
      <c r="AN7" s="41" t="s">
        <v>176</v>
      </c>
      <c r="AO7" s="44">
        <v>5.82</v>
      </c>
      <c r="AP7" s="37">
        <v>6.2</v>
      </c>
      <c r="AQ7" s="43">
        <v>13</v>
      </c>
      <c r="AR7" s="37">
        <v>14</v>
      </c>
      <c r="AS7" s="44">
        <v>0.64</v>
      </c>
      <c r="AT7" s="37" t="s">
        <v>129</v>
      </c>
      <c r="AU7" s="44">
        <v>1.45</v>
      </c>
      <c r="AV7" s="37">
        <v>1.6</v>
      </c>
      <c r="AW7" s="44">
        <v>0.08</v>
      </c>
      <c r="AX7" s="44">
        <v>1.14</v>
      </c>
      <c r="AY7" s="43">
        <v>4.4</v>
      </c>
      <c r="AZ7" s="37" t="s">
        <v>128</v>
      </c>
      <c r="BA7" s="44">
        <v>0.01</v>
      </c>
      <c r="BB7" s="44">
        <v>0.07</v>
      </c>
      <c r="BC7" s="37" t="s">
        <v>130</v>
      </c>
      <c r="BD7" s="37" t="s">
        <v>130</v>
      </c>
      <c r="BE7" s="44">
        <v>0.32</v>
      </c>
      <c r="BF7" s="44">
        <v>1.59</v>
      </c>
      <c r="BG7" s="44">
        <v>0.21</v>
      </c>
      <c r="BH7" s="43">
        <v>1</v>
      </c>
      <c r="BI7" s="41" t="s">
        <v>159</v>
      </c>
      <c r="BJ7" s="43">
        <v>3.6</v>
      </c>
      <c r="BK7" s="37">
        <v>3.4</v>
      </c>
      <c r="BL7" s="44">
        <v>0.23</v>
      </c>
      <c r="BM7" s="42">
        <v>33</v>
      </c>
      <c r="BN7" s="59">
        <v>24.33103517441</v>
      </c>
      <c r="BO7" s="63">
        <v>78.3</v>
      </c>
      <c r="BP7" s="37">
        <v>60</v>
      </c>
      <c r="BQ7" s="43">
        <v>0.1</v>
      </c>
      <c r="BR7" s="44">
        <v>0.04</v>
      </c>
      <c r="BS7" s="44">
        <v>0.28</v>
      </c>
      <c r="BT7" s="43">
        <v>2.7</v>
      </c>
      <c r="BU7" s="37" t="s">
        <v>130</v>
      </c>
      <c r="BV7" s="41" t="s">
        <v>160</v>
      </c>
      <c r="BW7" s="44">
        <v>0.02</v>
      </c>
      <c r="BX7" s="44">
        <v>1.21</v>
      </c>
      <c r="BY7" s="43">
        <v>0.7</v>
      </c>
      <c r="BZ7" s="37" t="s">
        <v>128</v>
      </c>
      <c r="CA7" s="44">
        <v>0.2</v>
      </c>
      <c r="CB7" s="44">
        <v>1.33</v>
      </c>
      <c r="CC7" s="44">
        <v>0.09</v>
      </c>
      <c r="CD7" s="43">
        <v>6.9</v>
      </c>
      <c r="CE7" s="37" t="s">
        <v>128</v>
      </c>
      <c r="CF7" s="44">
        <v>0.96</v>
      </c>
    </row>
    <row r="8" spans="1:84" s="38" customFormat="1" ht="12.75">
      <c r="A8" s="41" t="s">
        <v>187</v>
      </c>
      <c r="B8" s="59">
        <v>72</v>
      </c>
      <c r="C8" s="41" t="s">
        <v>181</v>
      </c>
      <c r="D8" s="42">
        <v>123</v>
      </c>
      <c r="E8" s="37">
        <v>0.12</v>
      </c>
      <c r="F8" s="41" t="s">
        <v>181</v>
      </c>
      <c r="G8" s="43">
        <v>61.4</v>
      </c>
      <c r="H8" s="37">
        <v>66</v>
      </c>
      <c r="I8" s="41" t="s">
        <v>160</v>
      </c>
      <c r="J8" s="37" t="s">
        <v>128</v>
      </c>
      <c r="K8" s="44">
        <v>0.02</v>
      </c>
      <c r="L8" s="37" t="s">
        <v>128</v>
      </c>
      <c r="M8" s="43">
        <v>31.4</v>
      </c>
      <c r="N8" s="37">
        <v>31</v>
      </c>
      <c r="O8" s="41" t="s">
        <v>179</v>
      </c>
      <c r="P8" s="37" t="s">
        <v>128</v>
      </c>
      <c r="Q8" s="44">
        <v>0.64</v>
      </c>
      <c r="R8" s="44">
        <v>0.14</v>
      </c>
      <c r="S8" s="37" t="s">
        <v>128</v>
      </c>
      <c r="T8" s="43">
        <v>1.2</v>
      </c>
      <c r="U8" s="37" t="s">
        <v>128</v>
      </c>
      <c r="V8" s="44">
        <v>0.02</v>
      </c>
      <c r="W8" s="43">
        <v>3.8</v>
      </c>
      <c r="X8" s="37" t="s">
        <v>128</v>
      </c>
      <c r="Y8" s="45">
        <v>0.088</v>
      </c>
      <c r="Z8" s="45">
        <v>0.062</v>
      </c>
      <c r="AA8" s="44">
        <v>0.03</v>
      </c>
      <c r="AB8" s="42">
        <v>190</v>
      </c>
      <c r="AC8" s="37">
        <v>0.2</v>
      </c>
      <c r="AD8" s="41" t="s">
        <v>179</v>
      </c>
      <c r="AE8" s="44">
        <v>0.11</v>
      </c>
      <c r="AF8" s="41" t="s">
        <v>179</v>
      </c>
      <c r="AG8" s="37" t="s">
        <v>236</v>
      </c>
      <c r="AH8" s="44">
        <v>0.02</v>
      </c>
      <c r="AI8" s="43">
        <v>1</v>
      </c>
      <c r="AJ8" s="37">
        <v>1.1</v>
      </c>
      <c r="AK8" s="44">
        <v>0.46</v>
      </c>
      <c r="AL8" s="43">
        <v>1</v>
      </c>
      <c r="AM8" s="37" t="s">
        <v>128</v>
      </c>
      <c r="AN8" s="41" t="s">
        <v>176</v>
      </c>
      <c r="AO8" s="44">
        <v>3.81</v>
      </c>
      <c r="AP8" s="37">
        <v>4.1</v>
      </c>
      <c r="AQ8" s="43">
        <v>3.3</v>
      </c>
      <c r="AR8" s="37" t="s">
        <v>128</v>
      </c>
      <c r="AS8" s="44">
        <v>0.46</v>
      </c>
      <c r="AT8" s="37" t="s">
        <v>129</v>
      </c>
      <c r="AU8" s="44">
        <v>0.99</v>
      </c>
      <c r="AV8" s="37">
        <v>1</v>
      </c>
      <c r="AW8" s="44">
        <v>0.09</v>
      </c>
      <c r="AX8" s="44">
        <v>0.41</v>
      </c>
      <c r="AY8" s="43">
        <v>2.8</v>
      </c>
      <c r="AZ8" s="37" t="s">
        <v>128</v>
      </c>
      <c r="BA8" s="44">
        <v>0.01</v>
      </c>
      <c r="BB8" s="41" t="s">
        <v>160</v>
      </c>
      <c r="BC8" s="37" t="s">
        <v>130</v>
      </c>
      <c r="BD8" s="37" t="s">
        <v>130</v>
      </c>
      <c r="BE8" s="44">
        <v>0.12</v>
      </c>
      <c r="BF8" s="44">
        <v>1.5</v>
      </c>
      <c r="BG8" s="43">
        <v>0.2</v>
      </c>
      <c r="BH8" s="43">
        <v>1.3</v>
      </c>
      <c r="BI8" s="41" t="s">
        <v>159</v>
      </c>
      <c r="BJ8" s="43">
        <v>3.5</v>
      </c>
      <c r="BK8" s="37">
        <v>3.9</v>
      </c>
      <c r="BL8" s="44">
        <v>0.09</v>
      </c>
      <c r="BM8" s="42">
        <v>21</v>
      </c>
      <c r="BN8" s="59">
        <v>17.65596852854</v>
      </c>
      <c r="BO8" s="63">
        <v>95.3</v>
      </c>
      <c r="BP8" s="37">
        <v>85</v>
      </c>
      <c r="BQ8" s="43">
        <v>0.1</v>
      </c>
      <c r="BR8" s="44">
        <v>0.02</v>
      </c>
      <c r="BS8" s="44">
        <v>0.19</v>
      </c>
      <c r="BT8" s="43">
        <v>2.6</v>
      </c>
      <c r="BU8" s="37" t="s">
        <v>130</v>
      </c>
      <c r="BV8" s="41" t="s">
        <v>160</v>
      </c>
      <c r="BW8" s="45">
        <v>0.009</v>
      </c>
      <c r="BX8" s="44">
        <v>0.39</v>
      </c>
      <c r="BY8" s="43">
        <v>1</v>
      </c>
      <c r="BZ8" s="37" t="s">
        <v>128</v>
      </c>
      <c r="CA8" s="43">
        <v>0.2</v>
      </c>
      <c r="CB8" s="44">
        <v>0.65</v>
      </c>
      <c r="CC8" s="44">
        <v>0.05</v>
      </c>
      <c r="CD8" s="43">
        <v>0.5</v>
      </c>
      <c r="CE8" s="37" t="s">
        <v>128</v>
      </c>
      <c r="CF8" s="44">
        <v>0.84</v>
      </c>
    </row>
    <row r="9" spans="1:84" s="38" customFormat="1" ht="6.75" customHeight="1">
      <c r="A9" s="41"/>
      <c r="B9" s="59"/>
      <c r="C9" s="41"/>
      <c r="D9" s="42"/>
      <c r="E9" s="37"/>
      <c r="F9" s="41"/>
      <c r="G9" s="43"/>
      <c r="H9" s="37"/>
      <c r="I9" s="41"/>
      <c r="J9" s="37"/>
      <c r="K9" s="44"/>
      <c r="L9" s="37"/>
      <c r="M9" s="43"/>
      <c r="N9" s="37"/>
      <c r="O9" s="41"/>
      <c r="P9" s="37"/>
      <c r="Q9" s="44"/>
      <c r="R9" s="44"/>
      <c r="S9" s="37"/>
      <c r="T9" s="43"/>
      <c r="U9" s="37"/>
      <c r="V9" s="44"/>
      <c r="W9" s="43"/>
      <c r="X9" s="37"/>
      <c r="Y9" s="45"/>
      <c r="Z9" s="45"/>
      <c r="AA9" s="44"/>
      <c r="AB9" s="42"/>
      <c r="AC9" s="37"/>
      <c r="AD9" s="41"/>
      <c r="AE9" s="44"/>
      <c r="AF9" s="41"/>
      <c r="AH9" s="44"/>
      <c r="AI9" s="43"/>
      <c r="AJ9" s="37"/>
      <c r="AK9" s="44"/>
      <c r="AL9" s="43"/>
      <c r="AM9" s="37"/>
      <c r="AN9" s="41"/>
      <c r="AO9" s="44"/>
      <c r="AP9" s="37"/>
      <c r="AQ9" s="43"/>
      <c r="AR9" s="37"/>
      <c r="AS9" s="44"/>
      <c r="AT9" s="37"/>
      <c r="AU9" s="44"/>
      <c r="AV9" s="37"/>
      <c r="AW9" s="44"/>
      <c r="AX9" s="44"/>
      <c r="AY9" s="43"/>
      <c r="AZ9" s="37"/>
      <c r="BA9" s="44"/>
      <c r="BB9" s="41"/>
      <c r="BC9" s="37"/>
      <c r="BD9" s="37"/>
      <c r="BE9" s="44"/>
      <c r="BF9" s="44"/>
      <c r="BG9" s="43"/>
      <c r="BH9" s="43"/>
      <c r="BI9" s="41"/>
      <c r="BJ9" s="43"/>
      <c r="BK9" s="37"/>
      <c r="BL9" s="44"/>
      <c r="BM9" s="42"/>
      <c r="BN9" s="59"/>
      <c r="BO9" s="63"/>
      <c r="BP9" s="37"/>
      <c r="BQ9" s="43"/>
      <c r="BR9" s="44"/>
      <c r="BS9" s="44"/>
      <c r="BT9" s="43"/>
      <c r="BU9" s="37"/>
      <c r="BV9" s="41"/>
      <c r="BW9" s="45"/>
      <c r="BX9" s="44"/>
      <c r="BY9" s="43"/>
      <c r="BZ9" s="37"/>
      <c r="CA9" s="43"/>
      <c r="CB9" s="44"/>
      <c r="CC9" s="44"/>
      <c r="CD9" s="43"/>
      <c r="CE9" s="37"/>
      <c r="CF9" s="44"/>
    </row>
    <row r="10" spans="1:84" s="38" customFormat="1" ht="12.75">
      <c r="A10" s="41" t="s">
        <v>188</v>
      </c>
      <c r="B10" s="59">
        <v>18</v>
      </c>
      <c r="C10" s="41" t="s">
        <v>181</v>
      </c>
      <c r="D10" s="42">
        <v>432</v>
      </c>
      <c r="E10" s="37">
        <v>0.44</v>
      </c>
      <c r="F10" s="41" t="s">
        <v>181</v>
      </c>
      <c r="G10" s="43">
        <v>47.5</v>
      </c>
      <c r="H10" s="37">
        <v>50</v>
      </c>
      <c r="I10" s="44">
        <v>0.05</v>
      </c>
      <c r="J10" s="37" t="s">
        <v>128</v>
      </c>
      <c r="K10" s="44">
        <v>0.02</v>
      </c>
      <c r="L10" s="37" t="s">
        <v>128</v>
      </c>
      <c r="M10" s="43">
        <v>11.8</v>
      </c>
      <c r="N10" s="37">
        <v>12</v>
      </c>
      <c r="O10" s="44">
        <v>0.02</v>
      </c>
      <c r="P10" s="37" t="s">
        <v>128</v>
      </c>
      <c r="Q10" s="44">
        <v>1.51</v>
      </c>
      <c r="R10" s="44">
        <v>0.68</v>
      </c>
      <c r="S10" s="37" t="s">
        <v>128</v>
      </c>
      <c r="T10" s="43">
        <v>2.1</v>
      </c>
      <c r="U10" s="37" t="s">
        <v>128</v>
      </c>
      <c r="V10" s="41" t="s">
        <v>158</v>
      </c>
      <c r="W10" s="43">
        <v>5.9</v>
      </c>
      <c r="X10" s="37" t="s">
        <v>128</v>
      </c>
      <c r="Y10" s="44">
        <v>0.18</v>
      </c>
      <c r="Z10" s="44">
        <v>0.1</v>
      </c>
      <c r="AA10" s="45">
        <v>0.052</v>
      </c>
      <c r="AB10" s="42">
        <v>780</v>
      </c>
      <c r="AC10" s="37">
        <v>0.84</v>
      </c>
      <c r="AD10" s="41" t="s">
        <v>179</v>
      </c>
      <c r="AE10" s="44">
        <v>0.21</v>
      </c>
      <c r="AF10" s="41" t="s">
        <v>179</v>
      </c>
      <c r="AG10" s="37" t="s">
        <v>236</v>
      </c>
      <c r="AH10" s="44">
        <v>0.04</v>
      </c>
      <c r="AI10" s="44">
        <v>0.91</v>
      </c>
      <c r="AJ10" s="37" t="s">
        <v>133</v>
      </c>
      <c r="AK10" s="44">
        <v>0.77</v>
      </c>
      <c r="AL10" s="43">
        <v>1.1</v>
      </c>
      <c r="AM10" s="37" t="s">
        <v>128</v>
      </c>
      <c r="AN10" s="41" t="s">
        <v>176</v>
      </c>
      <c r="AO10" s="44">
        <v>3.37</v>
      </c>
      <c r="AP10" s="37">
        <v>3.4</v>
      </c>
      <c r="AQ10" s="43">
        <v>26.1</v>
      </c>
      <c r="AR10" s="37">
        <v>25</v>
      </c>
      <c r="AS10" s="44">
        <v>0.7</v>
      </c>
      <c r="AT10" s="37" t="s">
        <v>129</v>
      </c>
      <c r="AU10" s="44">
        <v>2.1</v>
      </c>
      <c r="AV10" s="37">
        <v>2.3</v>
      </c>
      <c r="AW10" s="44">
        <v>0.08</v>
      </c>
      <c r="AX10" s="44">
        <v>0.8</v>
      </c>
      <c r="AY10" s="43">
        <v>2.7</v>
      </c>
      <c r="AZ10" s="37" t="s">
        <v>128</v>
      </c>
      <c r="BA10" s="44">
        <v>0.02</v>
      </c>
      <c r="BB10" s="41" t="s">
        <v>160</v>
      </c>
      <c r="BC10" s="37" t="s">
        <v>130</v>
      </c>
      <c r="BD10" s="37" t="s">
        <v>130</v>
      </c>
      <c r="BE10" s="44">
        <v>0.22</v>
      </c>
      <c r="BF10" s="44">
        <v>0.96</v>
      </c>
      <c r="BG10" s="43">
        <v>0.2</v>
      </c>
      <c r="BH10" s="43">
        <v>1.4</v>
      </c>
      <c r="BI10" s="41" t="s">
        <v>159</v>
      </c>
      <c r="BJ10" s="43">
        <v>4.2</v>
      </c>
      <c r="BK10" s="37">
        <v>4.6</v>
      </c>
      <c r="BL10" s="44">
        <v>0.2</v>
      </c>
      <c r="BM10" s="42">
        <v>23</v>
      </c>
      <c r="BN10" s="59">
        <v>17.99947756099</v>
      </c>
      <c r="BO10" s="63">
        <v>99.6</v>
      </c>
      <c r="BP10" s="37">
        <v>86</v>
      </c>
      <c r="BQ10" s="43">
        <v>0.1</v>
      </c>
      <c r="BR10" s="44">
        <v>0.03</v>
      </c>
      <c r="BS10" s="44">
        <v>0.27</v>
      </c>
      <c r="BT10" s="43">
        <v>7</v>
      </c>
      <c r="BU10" s="37" t="s">
        <v>130</v>
      </c>
      <c r="BV10" s="41" t="s">
        <v>160</v>
      </c>
      <c r="BW10" s="44">
        <v>0.02</v>
      </c>
      <c r="BX10" s="44">
        <v>0.57</v>
      </c>
      <c r="BY10" s="43">
        <v>2.3</v>
      </c>
      <c r="BZ10" s="37" t="s">
        <v>128</v>
      </c>
      <c r="CA10" s="43">
        <v>0.1</v>
      </c>
      <c r="CB10" s="44">
        <v>1.09</v>
      </c>
      <c r="CC10" s="44">
        <v>0.1</v>
      </c>
      <c r="CD10" s="43">
        <v>3.1</v>
      </c>
      <c r="CE10" s="37" t="s">
        <v>128</v>
      </c>
      <c r="CF10" s="43">
        <v>2.1</v>
      </c>
    </row>
    <row r="11" spans="1:84" s="38" customFormat="1" ht="12.75">
      <c r="A11" s="41" t="s">
        <v>189</v>
      </c>
      <c r="B11" s="59">
        <v>33</v>
      </c>
      <c r="C11" s="41" t="s">
        <v>181</v>
      </c>
      <c r="D11" s="42">
        <v>198</v>
      </c>
      <c r="E11" s="37">
        <v>0.19</v>
      </c>
      <c r="F11" s="41" t="s">
        <v>181</v>
      </c>
      <c r="G11" s="43">
        <v>31</v>
      </c>
      <c r="H11" s="37">
        <v>32</v>
      </c>
      <c r="I11" s="41" t="s">
        <v>160</v>
      </c>
      <c r="J11" s="37" t="s">
        <v>128</v>
      </c>
      <c r="K11" s="44">
        <v>0.02</v>
      </c>
      <c r="L11" s="37" t="s">
        <v>128</v>
      </c>
      <c r="M11" s="43">
        <v>22.4</v>
      </c>
      <c r="N11" s="37">
        <v>21</v>
      </c>
      <c r="O11" s="44">
        <v>0.08</v>
      </c>
      <c r="P11" s="37" t="s">
        <v>128</v>
      </c>
      <c r="Q11" s="44">
        <v>1.26</v>
      </c>
      <c r="R11" s="44">
        <v>3.29</v>
      </c>
      <c r="S11" s="37" t="s">
        <v>128</v>
      </c>
      <c r="T11" s="43">
        <v>1.3</v>
      </c>
      <c r="U11" s="37" t="s">
        <v>128</v>
      </c>
      <c r="V11" s="41" t="s">
        <v>158</v>
      </c>
      <c r="W11" s="43">
        <v>4.2</v>
      </c>
      <c r="X11" s="37" t="s">
        <v>128</v>
      </c>
      <c r="Y11" s="44">
        <v>0.21</v>
      </c>
      <c r="Z11" s="44">
        <v>0.12</v>
      </c>
      <c r="AA11" s="45">
        <v>0.05</v>
      </c>
      <c r="AB11" s="42">
        <v>261</v>
      </c>
      <c r="AC11" s="37">
        <v>0.28</v>
      </c>
      <c r="AD11" s="41" t="s">
        <v>179</v>
      </c>
      <c r="AE11" s="44">
        <v>0.22</v>
      </c>
      <c r="AF11" s="41" t="s">
        <v>179</v>
      </c>
      <c r="AG11" s="37">
        <v>0.005</v>
      </c>
      <c r="AH11" s="44">
        <v>0.05</v>
      </c>
      <c r="AI11" s="43">
        <v>1.5</v>
      </c>
      <c r="AJ11" s="37">
        <v>1.4</v>
      </c>
      <c r="AK11" s="44">
        <v>0.92</v>
      </c>
      <c r="AL11" s="43">
        <v>0.4</v>
      </c>
      <c r="AM11" s="37" t="s">
        <v>128</v>
      </c>
      <c r="AN11" s="41" t="s">
        <v>176</v>
      </c>
      <c r="AO11" s="44">
        <v>8.14</v>
      </c>
      <c r="AP11" s="37">
        <v>8.8</v>
      </c>
      <c r="AQ11" s="42">
        <v>140</v>
      </c>
      <c r="AR11" s="37">
        <v>140</v>
      </c>
      <c r="AS11" s="44">
        <v>0.66</v>
      </c>
      <c r="AT11" s="37" t="s">
        <v>129</v>
      </c>
      <c r="AU11" s="44">
        <v>2.96</v>
      </c>
      <c r="AV11" s="37">
        <v>3.3</v>
      </c>
      <c r="AW11" s="44">
        <v>0.07</v>
      </c>
      <c r="AX11" s="44">
        <v>0.91</v>
      </c>
      <c r="AY11" s="43">
        <v>33.6</v>
      </c>
      <c r="AZ11" s="37">
        <v>31</v>
      </c>
      <c r="BA11" s="44">
        <v>0.01</v>
      </c>
      <c r="BB11" s="41" t="s">
        <v>160</v>
      </c>
      <c r="BC11" s="37" t="s">
        <v>130</v>
      </c>
      <c r="BD11" s="37" t="s">
        <v>130</v>
      </c>
      <c r="BE11" s="44">
        <v>0.24</v>
      </c>
      <c r="BF11" s="44">
        <v>1.08</v>
      </c>
      <c r="BG11" s="43">
        <v>0.2</v>
      </c>
      <c r="BH11" s="43">
        <v>1.2</v>
      </c>
      <c r="BI11" s="41" t="s">
        <v>159</v>
      </c>
      <c r="BJ11" s="43">
        <v>4.3</v>
      </c>
      <c r="BK11" s="37">
        <v>4.2</v>
      </c>
      <c r="BL11" s="44">
        <v>0.19</v>
      </c>
      <c r="BM11" s="42">
        <v>64</v>
      </c>
      <c r="BN11" s="59">
        <v>51.42253960087</v>
      </c>
      <c r="BO11" s="63">
        <v>92.8</v>
      </c>
      <c r="BP11" s="37">
        <v>76</v>
      </c>
      <c r="BQ11" s="43">
        <v>0.1</v>
      </c>
      <c r="BR11" s="44">
        <v>0.04</v>
      </c>
      <c r="BS11" s="44">
        <v>0.28</v>
      </c>
      <c r="BT11" s="43">
        <v>3.4</v>
      </c>
      <c r="BU11" s="37" t="s">
        <v>130</v>
      </c>
      <c r="BV11" s="41" t="s">
        <v>160</v>
      </c>
      <c r="BW11" s="44">
        <v>0.02</v>
      </c>
      <c r="BX11" s="44">
        <v>0.46</v>
      </c>
      <c r="BY11" s="43">
        <v>0.7</v>
      </c>
      <c r="BZ11" s="37" t="s">
        <v>128</v>
      </c>
      <c r="CA11" s="43">
        <v>0.2</v>
      </c>
      <c r="CB11" s="44">
        <v>1.48</v>
      </c>
      <c r="CC11" s="44">
        <v>0.1</v>
      </c>
      <c r="CD11" s="43">
        <v>26.4</v>
      </c>
      <c r="CE11" s="37">
        <v>21</v>
      </c>
      <c r="CF11" s="43">
        <v>1.3</v>
      </c>
    </row>
    <row r="12" spans="1:84" s="38" customFormat="1" ht="12.75">
      <c r="A12" s="41" t="s">
        <v>190</v>
      </c>
      <c r="B12" s="59">
        <v>74</v>
      </c>
      <c r="C12" s="41" t="s">
        <v>181</v>
      </c>
      <c r="D12" s="43">
        <v>93.8</v>
      </c>
      <c r="E12" s="37">
        <v>0.078</v>
      </c>
      <c r="F12" s="41" t="s">
        <v>181</v>
      </c>
      <c r="G12" s="43">
        <v>76</v>
      </c>
      <c r="H12" s="37">
        <v>73</v>
      </c>
      <c r="I12" s="41" t="s">
        <v>160</v>
      </c>
      <c r="J12" s="37" t="s">
        <v>128</v>
      </c>
      <c r="K12" s="44">
        <v>0.02</v>
      </c>
      <c r="L12" s="37" t="s">
        <v>128</v>
      </c>
      <c r="M12" s="43">
        <v>31.7</v>
      </c>
      <c r="N12" s="37">
        <v>32</v>
      </c>
      <c r="O12" s="44">
        <v>0.02</v>
      </c>
      <c r="P12" s="37" t="s">
        <v>128</v>
      </c>
      <c r="Q12" s="44">
        <v>0.34</v>
      </c>
      <c r="R12" s="44">
        <v>0.3</v>
      </c>
      <c r="S12" s="37" t="s">
        <v>128</v>
      </c>
      <c r="T12" s="43">
        <v>1.2</v>
      </c>
      <c r="U12" s="37" t="s">
        <v>128</v>
      </c>
      <c r="V12" s="41" t="s">
        <v>158</v>
      </c>
      <c r="W12" s="43">
        <v>34.9</v>
      </c>
      <c r="X12" s="37">
        <v>31</v>
      </c>
      <c r="Y12" s="45">
        <v>0.072</v>
      </c>
      <c r="Z12" s="44">
        <v>0.04</v>
      </c>
      <c r="AA12" s="44">
        <v>0.02</v>
      </c>
      <c r="AB12" s="42">
        <v>137</v>
      </c>
      <c r="AC12" s="37">
        <v>0.13</v>
      </c>
      <c r="AD12" s="41" t="s">
        <v>179</v>
      </c>
      <c r="AE12" s="45">
        <v>0.089</v>
      </c>
      <c r="AF12" s="41" t="s">
        <v>179</v>
      </c>
      <c r="AG12" s="37" t="s">
        <v>236</v>
      </c>
      <c r="AH12" s="44">
        <v>0.02</v>
      </c>
      <c r="AI12" s="43">
        <v>1.3</v>
      </c>
      <c r="AJ12" s="37">
        <v>1.3</v>
      </c>
      <c r="AK12" s="44">
        <v>0.27</v>
      </c>
      <c r="AL12" s="43">
        <v>0.5</v>
      </c>
      <c r="AM12" s="37" t="s">
        <v>128</v>
      </c>
      <c r="AN12" s="41" t="s">
        <v>176</v>
      </c>
      <c r="AO12" s="44">
        <v>3.8</v>
      </c>
      <c r="AP12" s="37">
        <v>3.6</v>
      </c>
      <c r="AQ12" s="43">
        <v>1.8</v>
      </c>
      <c r="AR12" s="37" t="s">
        <v>128</v>
      </c>
      <c r="AS12" s="44">
        <v>0.33</v>
      </c>
      <c r="AT12" s="37" t="s">
        <v>129</v>
      </c>
      <c r="AU12" s="44">
        <v>1.43</v>
      </c>
      <c r="AV12" s="37">
        <v>1.4</v>
      </c>
      <c r="AW12" s="44">
        <v>0.06</v>
      </c>
      <c r="AX12" s="44">
        <v>0.27</v>
      </c>
      <c r="AY12" s="43">
        <v>4.9</v>
      </c>
      <c r="AZ12" s="37" t="s">
        <v>128</v>
      </c>
      <c r="BA12" s="44">
        <v>0.01</v>
      </c>
      <c r="BB12" s="41" t="s">
        <v>160</v>
      </c>
      <c r="BC12" s="37" t="s">
        <v>130</v>
      </c>
      <c r="BD12" s="37" t="s">
        <v>130</v>
      </c>
      <c r="BE12" s="44">
        <v>0.07</v>
      </c>
      <c r="BF12" s="44">
        <v>1.81</v>
      </c>
      <c r="BG12" s="44">
        <v>0.38</v>
      </c>
      <c r="BH12" s="43">
        <v>0.9</v>
      </c>
      <c r="BI12" s="41" t="s">
        <v>159</v>
      </c>
      <c r="BJ12" s="43">
        <v>4.5</v>
      </c>
      <c r="BK12" s="37">
        <v>4.5</v>
      </c>
      <c r="BL12" s="44">
        <v>0.08</v>
      </c>
      <c r="BM12" s="42">
        <v>18</v>
      </c>
      <c r="BN12" s="59">
        <v>14.63457611372</v>
      </c>
      <c r="BO12" s="63">
        <v>88.1</v>
      </c>
      <c r="BP12" s="37">
        <v>77</v>
      </c>
      <c r="BQ12" s="43">
        <v>0.1</v>
      </c>
      <c r="BR12" s="44">
        <v>0.02</v>
      </c>
      <c r="BS12" s="44">
        <v>0.15</v>
      </c>
      <c r="BT12" s="43">
        <v>1.8</v>
      </c>
      <c r="BU12" s="37" t="s">
        <v>130</v>
      </c>
      <c r="BV12" s="41" t="s">
        <v>160</v>
      </c>
      <c r="BW12" s="45">
        <v>0.006</v>
      </c>
      <c r="BX12" s="44">
        <v>0.19</v>
      </c>
      <c r="BY12" s="43">
        <v>0.8</v>
      </c>
      <c r="BZ12" s="37" t="s">
        <v>128</v>
      </c>
      <c r="CA12" s="43">
        <v>0.1</v>
      </c>
      <c r="CB12" s="44">
        <v>0.53</v>
      </c>
      <c r="CC12" s="44">
        <v>0.04</v>
      </c>
      <c r="CD12" s="43">
        <v>2.6</v>
      </c>
      <c r="CE12" s="37" t="s">
        <v>128</v>
      </c>
      <c r="CF12" s="44">
        <v>0.87</v>
      </c>
    </row>
    <row r="13" spans="1:84" s="38" customFormat="1" ht="12.75">
      <c r="A13" s="41" t="s">
        <v>60</v>
      </c>
      <c r="B13" s="59">
        <v>77.74</v>
      </c>
      <c r="C13" s="41" t="s">
        <v>181</v>
      </c>
      <c r="D13" s="42">
        <v>159</v>
      </c>
      <c r="E13" s="37">
        <v>0.15</v>
      </c>
      <c r="F13" s="41" t="s">
        <v>181</v>
      </c>
      <c r="G13" s="43">
        <v>44.8</v>
      </c>
      <c r="H13" s="37">
        <v>48</v>
      </c>
      <c r="I13" s="41" t="s">
        <v>160</v>
      </c>
      <c r="J13" s="37" t="s">
        <v>128</v>
      </c>
      <c r="K13" s="45">
        <v>0.009</v>
      </c>
      <c r="L13" s="37" t="s">
        <v>128</v>
      </c>
      <c r="M13" s="43">
        <v>26.8</v>
      </c>
      <c r="N13" s="37">
        <v>26</v>
      </c>
      <c r="O13" s="41" t="s">
        <v>179</v>
      </c>
      <c r="P13" s="37" t="s">
        <v>128</v>
      </c>
      <c r="Q13" s="44">
        <v>1.22</v>
      </c>
      <c r="R13" s="44">
        <v>0.22</v>
      </c>
      <c r="S13" s="37" t="s">
        <v>128</v>
      </c>
      <c r="T13" s="43">
        <v>1.4</v>
      </c>
      <c r="U13" s="37" t="s">
        <v>128</v>
      </c>
      <c r="V13" s="41" t="s">
        <v>158</v>
      </c>
      <c r="W13" s="43">
        <v>4.2</v>
      </c>
      <c r="X13" s="37" t="s">
        <v>128</v>
      </c>
      <c r="Y13" s="44">
        <v>0.16</v>
      </c>
      <c r="Z13" s="44">
        <v>0.1</v>
      </c>
      <c r="AA13" s="44">
        <v>0.04</v>
      </c>
      <c r="AB13" s="42">
        <v>264</v>
      </c>
      <c r="AC13" s="37">
        <v>0.27</v>
      </c>
      <c r="AD13" s="41" t="s">
        <v>179</v>
      </c>
      <c r="AE13" s="44">
        <v>0.18</v>
      </c>
      <c r="AF13" s="41" t="s">
        <v>179</v>
      </c>
      <c r="AG13" s="37" t="s">
        <v>236</v>
      </c>
      <c r="AH13" s="44">
        <v>0.03</v>
      </c>
      <c r="AI13" s="43">
        <v>1.7</v>
      </c>
      <c r="AJ13" s="37">
        <v>1.7</v>
      </c>
      <c r="AK13" s="44">
        <v>0.74</v>
      </c>
      <c r="AL13" s="43">
        <v>10.7</v>
      </c>
      <c r="AM13" s="37">
        <v>10</v>
      </c>
      <c r="AN13" s="41" t="s">
        <v>176</v>
      </c>
      <c r="AO13" s="44">
        <v>9.4</v>
      </c>
      <c r="AP13" s="37">
        <v>10</v>
      </c>
      <c r="AQ13" s="43">
        <v>14.3</v>
      </c>
      <c r="AR13" s="37">
        <v>13</v>
      </c>
      <c r="AS13" s="44">
        <v>0.42</v>
      </c>
      <c r="AT13" s="37" t="s">
        <v>129</v>
      </c>
      <c r="AU13" s="44">
        <v>4.9</v>
      </c>
      <c r="AV13" s="37">
        <v>5.5</v>
      </c>
      <c r="AW13" s="44">
        <v>0.06</v>
      </c>
      <c r="AX13" s="44">
        <v>0.73</v>
      </c>
      <c r="AY13" s="43">
        <v>2.5</v>
      </c>
      <c r="AZ13" s="37" t="s">
        <v>128</v>
      </c>
      <c r="BA13" s="41" t="s">
        <v>158</v>
      </c>
      <c r="BB13" s="41" t="s">
        <v>160</v>
      </c>
      <c r="BC13" s="37" t="s">
        <v>130</v>
      </c>
      <c r="BD13" s="37" t="s">
        <v>130</v>
      </c>
      <c r="BE13" s="44">
        <v>0.2</v>
      </c>
      <c r="BF13" s="44">
        <v>1.84</v>
      </c>
      <c r="BG13" s="44">
        <v>0.34</v>
      </c>
      <c r="BH13" s="43">
        <v>1</v>
      </c>
      <c r="BI13" s="41" t="s">
        <v>159</v>
      </c>
      <c r="BJ13" s="43">
        <v>3.6</v>
      </c>
      <c r="BK13" s="37">
        <v>3.8</v>
      </c>
      <c r="BL13" s="44">
        <v>0.16</v>
      </c>
      <c r="BM13" s="42">
        <v>38</v>
      </c>
      <c r="BN13" s="59">
        <v>32.2195069925</v>
      </c>
      <c r="BO13" s="63">
        <v>130</v>
      </c>
      <c r="BP13" s="37">
        <v>120</v>
      </c>
      <c r="BQ13" s="44">
        <v>0.09</v>
      </c>
      <c r="BR13" s="44">
        <v>0.03</v>
      </c>
      <c r="BS13" s="44">
        <v>0.18</v>
      </c>
      <c r="BT13" s="43">
        <v>3.1</v>
      </c>
      <c r="BU13" s="37" t="s">
        <v>130</v>
      </c>
      <c r="BV13" s="41" t="s">
        <v>160</v>
      </c>
      <c r="BW13" s="44">
        <v>0.01</v>
      </c>
      <c r="BX13" s="44">
        <v>0.85</v>
      </c>
      <c r="BY13" s="43">
        <v>1</v>
      </c>
      <c r="BZ13" s="37" t="s">
        <v>128</v>
      </c>
      <c r="CA13" s="43">
        <v>0.1</v>
      </c>
      <c r="CB13" s="44">
        <v>0.99</v>
      </c>
      <c r="CC13" s="44">
        <v>0.07</v>
      </c>
      <c r="CD13" s="43">
        <v>0.8</v>
      </c>
      <c r="CE13" s="37" t="s">
        <v>128</v>
      </c>
      <c r="CF13" s="44">
        <v>0.82</v>
      </c>
    </row>
    <row r="14" spans="1:84" s="38" customFormat="1" ht="12.75">
      <c r="A14" s="41" t="s">
        <v>61</v>
      </c>
      <c r="B14" s="59">
        <v>77.83</v>
      </c>
      <c r="C14" s="41" t="s">
        <v>181</v>
      </c>
      <c r="D14" s="42">
        <v>174</v>
      </c>
      <c r="E14" s="37">
        <v>0.15</v>
      </c>
      <c r="F14" s="41" t="s">
        <v>181</v>
      </c>
      <c r="G14" s="43">
        <v>46.6</v>
      </c>
      <c r="H14" s="37">
        <v>47</v>
      </c>
      <c r="I14" s="41" t="s">
        <v>160</v>
      </c>
      <c r="J14" s="37" t="s">
        <v>128</v>
      </c>
      <c r="K14" s="44">
        <v>0.01</v>
      </c>
      <c r="L14" s="37" t="s">
        <v>128</v>
      </c>
      <c r="M14" s="43">
        <v>24.5</v>
      </c>
      <c r="N14" s="37">
        <v>26</v>
      </c>
      <c r="O14" s="41" t="s">
        <v>179</v>
      </c>
      <c r="P14" s="37" t="s">
        <v>128</v>
      </c>
      <c r="Q14" s="44">
        <v>1.23</v>
      </c>
      <c r="R14" s="44">
        <v>0.24</v>
      </c>
      <c r="S14" s="37" t="s">
        <v>128</v>
      </c>
      <c r="T14" s="43">
        <v>1.4</v>
      </c>
      <c r="U14" s="37" t="s">
        <v>128</v>
      </c>
      <c r="V14" s="41" t="s">
        <v>158</v>
      </c>
      <c r="W14" s="43">
        <v>4.3</v>
      </c>
      <c r="X14" s="37" t="s">
        <v>128</v>
      </c>
      <c r="Y14" s="44">
        <v>0.14</v>
      </c>
      <c r="Z14" s="45">
        <v>0.081</v>
      </c>
      <c r="AA14" s="44">
        <v>0.04</v>
      </c>
      <c r="AB14" s="42">
        <v>290</v>
      </c>
      <c r="AC14" s="37">
        <v>0.27</v>
      </c>
      <c r="AD14" s="41" t="s">
        <v>179</v>
      </c>
      <c r="AE14" s="44">
        <v>0.17</v>
      </c>
      <c r="AF14" s="41" t="s">
        <v>179</v>
      </c>
      <c r="AG14" s="54" t="s">
        <v>237</v>
      </c>
      <c r="AH14" s="44">
        <v>0.03</v>
      </c>
      <c r="AI14" s="43">
        <v>1.6</v>
      </c>
      <c r="AJ14" s="37">
        <v>1.6</v>
      </c>
      <c r="AK14" s="44">
        <v>0.75</v>
      </c>
      <c r="AL14" s="43">
        <v>11.4</v>
      </c>
      <c r="AM14" s="37">
        <v>10</v>
      </c>
      <c r="AN14" s="41" t="s">
        <v>176</v>
      </c>
      <c r="AO14" s="43">
        <v>10.1</v>
      </c>
      <c r="AP14" s="37">
        <v>10</v>
      </c>
      <c r="AQ14" s="43">
        <v>15.9</v>
      </c>
      <c r="AR14" s="37">
        <v>13</v>
      </c>
      <c r="AS14" s="44">
        <v>0.38</v>
      </c>
      <c r="AT14" s="37" t="s">
        <v>129</v>
      </c>
      <c r="AU14" s="44">
        <v>5.24</v>
      </c>
      <c r="AV14" s="37">
        <v>5.5</v>
      </c>
      <c r="AW14" s="44">
        <v>0.06</v>
      </c>
      <c r="AX14" s="44">
        <v>0.71</v>
      </c>
      <c r="AY14" s="43">
        <v>2.6</v>
      </c>
      <c r="AZ14" s="37" t="s">
        <v>128</v>
      </c>
      <c r="BA14" s="41" t="s">
        <v>158</v>
      </c>
      <c r="BB14" s="41" t="s">
        <v>160</v>
      </c>
      <c r="BC14" s="37" t="s">
        <v>130</v>
      </c>
      <c r="BD14" s="37" t="s">
        <v>130</v>
      </c>
      <c r="BE14" s="44">
        <v>0.2</v>
      </c>
      <c r="BF14" s="44">
        <v>1.71</v>
      </c>
      <c r="BG14" s="44">
        <v>0.32</v>
      </c>
      <c r="BH14" s="43">
        <v>0.8</v>
      </c>
      <c r="BI14" s="41" t="s">
        <v>159</v>
      </c>
      <c r="BJ14" s="43">
        <v>3.6</v>
      </c>
      <c r="BK14" s="37">
        <v>3.9</v>
      </c>
      <c r="BL14" s="44">
        <v>0.16</v>
      </c>
      <c r="BM14" s="42">
        <v>34</v>
      </c>
      <c r="BN14" s="59">
        <v>31.80369893109</v>
      </c>
      <c r="BO14" s="63">
        <v>122</v>
      </c>
      <c r="BP14" s="37">
        <v>120</v>
      </c>
      <c r="BQ14" s="44">
        <v>0.08</v>
      </c>
      <c r="BR14" s="44">
        <v>0.03</v>
      </c>
      <c r="BS14" s="44">
        <v>0.18</v>
      </c>
      <c r="BT14" s="43">
        <v>3.2</v>
      </c>
      <c r="BU14" s="37" t="s">
        <v>130</v>
      </c>
      <c r="BV14" s="41" t="s">
        <v>160</v>
      </c>
      <c r="BW14" s="44">
        <v>0.01</v>
      </c>
      <c r="BX14" s="44">
        <v>0.8</v>
      </c>
      <c r="BY14" s="42">
        <v>1</v>
      </c>
      <c r="BZ14" s="37" t="s">
        <v>128</v>
      </c>
      <c r="CA14" s="44">
        <v>0.08</v>
      </c>
      <c r="CB14" s="44">
        <v>0.92</v>
      </c>
      <c r="CC14" s="44">
        <v>0.06</v>
      </c>
      <c r="CD14" s="43">
        <v>0.8</v>
      </c>
      <c r="CE14" s="37" t="s">
        <v>128</v>
      </c>
      <c r="CF14" s="44">
        <v>0.77</v>
      </c>
    </row>
    <row r="15" spans="1:84" s="38" customFormat="1" ht="6.75" customHeight="1">
      <c r="A15" s="41"/>
      <c r="B15" s="59"/>
      <c r="C15" s="41"/>
      <c r="D15" s="42"/>
      <c r="E15" s="37"/>
      <c r="F15" s="41"/>
      <c r="G15" s="43"/>
      <c r="H15" s="37"/>
      <c r="I15" s="41"/>
      <c r="J15" s="37"/>
      <c r="K15" s="44"/>
      <c r="L15" s="37"/>
      <c r="M15" s="43"/>
      <c r="N15" s="37"/>
      <c r="O15" s="41"/>
      <c r="P15" s="37"/>
      <c r="Q15" s="44"/>
      <c r="R15" s="44"/>
      <c r="S15" s="37"/>
      <c r="T15" s="43"/>
      <c r="U15" s="37"/>
      <c r="V15" s="41"/>
      <c r="W15" s="43"/>
      <c r="X15" s="37"/>
      <c r="Y15" s="44"/>
      <c r="Z15" s="45"/>
      <c r="AA15" s="44"/>
      <c r="AB15" s="42"/>
      <c r="AC15" s="37"/>
      <c r="AD15" s="41"/>
      <c r="AE15" s="44"/>
      <c r="AF15" s="41"/>
      <c r="AG15" s="37"/>
      <c r="AH15" s="44"/>
      <c r="AI15" s="43"/>
      <c r="AJ15" s="37"/>
      <c r="AK15" s="44"/>
      <c r="AL15" s="43"/>
      <c r="AM15" s="37"/>
      <c r="AN15" s="41"/>
      <c r="AO15" s="43"/>
      <c r="AP15" s="37"/>
      <c r="AQ15" s="43"/>
      <c r="AR15" s="37"/>
      <c r="AS15" s="44"/>
      <c r="AT15" s="37"/>
      <c r="AU15" s="44"/>
      <c r="AV15" s="37"/>
      <c r="AW15" s="44"/>
      <c r="AX15" s="44"/>
      <c r="AY15" s="43"/>
      <c r="AZ15" s="37"/>
      <c r="BA15" s="41"/>
      <c r="BB15" s="41"/>
      <c r="BC15" s="37"/>
      <c r="BD15" s="37"/>
      <c r="BE15" s="44"/>
      <c r="BF15" s="44"/>
      <c r="BG15" s="44"/>
      <c r="BH15" s="43"/>
      <c r="BI15" s="41"/>
      <c r="BJ15" s="43"/>
      <c r="BK15" s="37"/>
      <c r="BL15" s="44"/>
      <c r="BM15" s="42"/>
      <c r="BN15" s="59"/>
      <c r="BO15" s="63"/>
      <c r="BP15" s="37"/>
      <c r="BQ15" s="44"/>
      <c r="BR15" s="44"/>
      <c r="BS15" s="44"/>
      <c r="BT15" s="43"/>
      <c r="BU15" s="37"/>
      <c r="BV15" s="41"/>
      <c r="BW15" s="44"/>
      <c r="BX15" s="44"/>
      <c r="BY15" s="42"/>
      <c r="BZ15" s="37"/>
      <c r="CA15" s="44"/>
      <c r="CB15" s="44"/>
      <c r="CC15" s="44"/>
      <c r="CD15" s="43"/>
      <c r="CE15" s="37"/>
      <c r="CF15" s="44"/>
    </row>
    <row r="16" spans="1:84" s="38" customFormat="1" ht="12.75">
      <c r="A16" s="41" t="s">
        <v>191</v>
      </c>
      <c r="B16" s="59">
        <v>97</v>
      </c>
      <c r="C16" s="41" t="s">
        <v>181</v>
      </c>
      <c r="D16" s="42">
        <v>109</v>
      </c>
      <c r="E16" s="37">
        <v>0.11</v>
      </c>
      <c r="F16" s="41" t="s">
        <v>181</v>
      </c>
      <c r="G16" s="43">
        <v>65</v>
      </c>
      <c r="H16" s="37">
        <v>68</v>
      </c>
      <c r="I16" s="41" t="s">
        <v>160</v>
      </c>
      <c r="J16" s="37" t="s">
        <v>128</v>
      </c>
      <c r="K16" s="45">
        <v>0.006</v>
      </c>
      <c r="L16" s="37" t="s">
        <v>128</v>
      </c>
      <c r="M16" s="43">
        <v>29.1</v>
      </c>
      <c r="N16" s="37">
        <v>29</v>
      </c>
      <c r="O16" s="41" t="s">
        <v>179</v>
      </c>
      <c r="P16" s="37" t="s">
        <v>128</v>
      </c>
      <c r="Q16" s="44">
        <v>0.95</v>
      </c>
      <c r="R16" s="44">
        <v>0.21</v>
      </c>
      <c r="S16" s="37" t="s">
        <v>128</v>
      </c>
      <c r="T16" s="43">
        <v>1.7</v>
      </c>
      <c r="U16" s="37" t="s">
        <v>128</v>
      </c>
      <c r="V16" s="41" t="s">
        <v>158</v>
      </c>
      <c r="W16" s="43">
        <v>6</v>
      </c>
      <c r="X16" s="37" t="s">
        <v>128</v>
      </c>
      <c r="Y16" s="44">
        <v>0.11</v>
      </c>
      <c r="Z16" s="45">
        <v>0.064</v>
      </c>
      <c r="AA16" s="44">
        <v>0.04</v>
      </c>
      <c r="AB16" s="42">
        <v>214</v>
      </c>
      <c r="AC16" s="37">
        <v>0.22</v>
      </c>
      <c r="AD16" s="41" t="s">
        <v>179</v>
      </c>
      <c r="AE16" s="44">
        <v>0.14</v>
      </c>
      <c r="AF16" s="41" t="s">
        <v>179</v>
      </c>
      <c r="AG16" s="37" t="s">
        <v>236</v>
      </c>
      <c r="AH16" s="44">
        <v>0.03</v>
      </c>
      <c r="AI16" s="44">
        <v>0.94</v>
      </c>
      <c r="AJ16" s="37" t="s">
        <v>133</v>
      </c>
      <c r="AK16" s="44">
        <v>0.57</v>
      </c>
      <c r="AL16" s="43">
        <v>1</v>
      </c>
      <c r="AM16" s="37" t="s">
        <v>128</v>
      </c>
      <c r="AN16" s="41" t="s">
        <v>176</v>
      </c>
      <c r="AO16" s="44">
        <v>5.01</v>
      </c>
      <c r="AP16" s="37">
        <v>5.4</v>
      </c>
      <c r="AQ16" s="43">
        <v>8.5</v>
      </c>
      <c r="AR16" s="37" t="s">
        <v>128</v>
      </c>
      <c r="AS16" s="44">
        <v>1.15</v>
      </c>
      <c r="AT16" s="37" t="s">
        <v>129</v>
      </c>
      <c r="AU16" s="44">
        <v>1.66</v>
      </c>
      <c r="AV16" s="37">
        <v>1.8</v>
      </c>
      <c r="AW16" s="44">
        <v>0.05</v>
      </c>
      <c r="AX16" s="44">
        <v>0.57</v>
      </c>
      <c r="AY16" s="43">
        <v>3.6</v>
      </c>
      <c r="AZ16" s="37" t="s">
        <v>128</v>
      </c>
      <c r="BA16" s="41" t="s">
        <v>158</v>
      </c>
      <c r="BB16" s="41" t="s">
        <v>160</v>
      </c>
      <c r="BC16" s="37" t="s">
        <v>130</v>
      </c>
      <c r="BD16" s="37" t="s">
        <v>130</v>
      </c>
      <c r="BE16" s="44">
        <v>0.16</v>
      </c>
      <c r="BF16" s="44">
        <v>0.53</v>
      </c>
      <c r="BG16" s="44">
        <v>0.24</v>
      </c>
      <c r="BH16" s="43">
        <v>1.1</v>
      </c>
      <c r="BI16" s="41" t="s">
        <v>159</v>
      </c>
      <c r="BJ16" s="43">
        <v>4.1</v>
      </c>
      <c r="BK16" s="37">
        <v>4.4</v>
      </c>
      <c r="BL16" s="44">
        <v>0.12</v>
      </c>
      <c r="BM16" s="42">
        <v>21</v>
      </c>
      <c r="BN16" s="59">
        <v>17.36476969821</v>
      </c>
      <c r="BO16" s="63">
        <v>72.1</v>
      </c>
      <c r="BP16" s="37">
        <v>60</v>
      </c>
      <c r="BQ16" s="44">
        <v>0.09</v>
      </c>
      <c r="BR16" s="44">
        <v>0.02</v>
      </c>
      <c r="BS16" s="44">
        <v>0.18</v>
      </c>
      <c r="BT16" s="43">
        <v>2.4</v>
      </c>
      <c r="BU16" s="37" t="s">
        <v>130</v>
      </c>
      <c r="BV16" s="41" t="s">
        <v>160</v>
      </c>
      <c r="BW16" s="44">
        <v>0.01</v>
      </c>
      <c r="BX16" s="44">
        <v>0.42</v>
      </c>
      <c r="BY16" s="43">
        <v>1.4</v>
      </c>
      <c r="BZ16" s="37" t="s">
        <v>128</v>
      </c>
      <c r="CA16" s="43">
        <v>0.1</v>
      </c>
      <c r="CB16" s="44">
        <v>0.79</v>
      </c>
      <c r="CC16" s="44">
        <v>0.07</v>
      </c>
      <c r="CD16" s="43">
        <v>0.8</v>
      </c>
      <c r="CE16" s="37" t="s">
        <v>128</v>
      </c>
      <c r="CF16" s="43">
        <v>1.2</v>
      </c>
    </row>
    <row r="17" spans="1:84" s="38" customFormat="1" ht="12.75">
      <c r="A17" s="41" t="s">
        <v>143</v>
      </c>
      <c r="B17" s="59">
        <v>34</v>
      </c>
      <c r="C17" s="41" t="s">
        <v>181</v>
      </c>
      <c r="D17" s="42">
        <v>262</v>
      </c>
      <c r="E17" s="37">
        <v>0.23</v>
      </c>
      <c r="F17" s="41" t="s">
        <v>181</v>
      </c>
      <c r="G17" s="43">
        <v>59.2</v>
      </c>
      <c r="H17" s="37">
        <v>59</v>
      </c>
      <c r="I17" s="41" t="s">
        <v>160</v>
      </c>
      <c r="J17" s="37" t="s">
        <v>128</v>
      </c>
      <c r="K17" s="44">
        <v>0.01</v>
      </c>
      <c r="L17" s="37" t="s">
        <v>128</v>
      </c>
      <c r="M17" s="43">
        <v>16</v>
      </c>
      <c r="N17" s="37">
        <v>17</v>
      </c>
      <c r="O17" s="41" t="s">
        <v>179</v>
      </c>
      <c r="P17" s="37" t="s">
        <v>128</v>
      </c>
      <c r="Q17" s="44">
        <v>1.29</v>
      </c>
      <c r="R17" s="44">
        <v>0.3</v>
      </c>
      <c r="S17" s="37" t="s">
        <v>128</v>
      </c>
      <c r="T17" s="43">
        <v>2</v>
      </c>
      <c r="U17" s="37" t="s">
        <v>128</v>
      </c>
      <c r="V17" s="41" t="s">
        <v>158</v>
      </c>
      <c r="W17" s="43">
        <v>10.4</v>
      </c>
      <c r="X17" s="37" t="s">
        <v>128</v>
      </c>
      <c r="Y17" s="44">
        <v>0.16</v>
      </c>
      <c r="Z17" s="45">
        <v>0.094</v>
      </c>
      <c r="AA17" s="45">
        <v>0.056</v>
      </c>
      <c r="AB17" s="42">
        <v>298</v>
      </c>
      <c r="AC17" s="37">
        <v>0.29</v>
      </c>
      <c r="AD17" s="41" t="s">
        <v>179</v>
      </c>
      <c r="AE17" s="44">
        <v>0.24</v>
      </c>
      <c r="AF17" s="41" t="s">
        <v>179</v>
      </c>
      <c r="AG17" s="37" t="s">
        <v>236</v>
      </c>
      <c r="AH17" s="44">
        <v>0.04</v>
      </c>
      <c r="AI17" s="43">
        <v>1.2</v>
      </c>
      <c r="AJ17" s="37">
        <v>1.2</v>
      </c>
      <c r="AK17" s="44">
        <v>0.78</v>
      </c>
      <c r="AL17" s="43">
        <v>0.8</v>
      </c>
      <c r="AM17" s="37" t="s">
        <v>128</v>
      </c>
      <c r="AN17" s="41" t="s">
        <v>176</v>
      </c>
      <c r="AO17" s="44">
        <v>4.34</v>
      </c>
      <c r="AP17" s="37">
        <v>4.1</v>
      </c>
      <c r="AQ17" s="43">
        <v>10.8</v>
      </c>
      <c r="AR17" s="37" t="s">
        <v>128</v>
      </c>
      <c r="AS17" s="41" t="s">
        <v>177</v>
      </c>
      <c r="AT17" s="37" t="s">
        <v>129</v>
      </c>
      <c r="AU17" s="44">
        <v>1.15</v>
      </c>
      <c r="AV17" s="37">
        <v>1.1</v>
      </c>
      <c r="AW17" s="44">
        <v>0.05</v>
      </c>
      <c r="AX17" s="44">
        <v>0.82</v>
      </c>
      <c r="AY17" s="43">
        <v>7.8</v>
      </c>
      <c r="AZ17" s="37" t="s">
        <v>128</v>
      </c>
      <c r="BA17" s="44">
        <v>0.01</v>
      </c>
      <c r="BB17" s="41" t="s">
        <v>160</v>
      </c>
      <c r="BC17" s="37" t="s">
        <v>130</v>
      </c>
      <c r="BD17" s="37" t="s">
        <v>130</v>
      </c>
      <c r="BE17" s="44">
        <v>0.22</v>
      </c>
      <c r="BF17" s="44">
        <v>0.93</v>
      </c>
      <c r="BG17" s="43">
        <v>0.2</v>
      </c>
      <c r="BH17" s="43">
        <v>0.8</v>
      </c>
      <c r="BI17" s="41" t="s">
        <v>159</v>
      </c>
      <c r="BJ17" s="43">
        <v>4.4</v>
      </c>
      <c r="BK17" s="37">
        <v>4.4</v>
      </c>
      <c r="BL17" s="44">
        <v>0.2</v>
      </c>
      <c r="BM17" s="42">
        <v>19</v>
      </c>
      <c r="BN17" s="59">
        <v>15.97495193622</v>
      </c>
      <c r="BO17" s="63">
        <v>38.4</v>
      </c>
      <c r="BP17" s="37">
        <v>33</v>
      </c>
      <c r="BQ17" s="44">
        <v>0.08</v>
      </c>
      <c r="BR17" s="44">
        <v>0.04</v>
      </c>
      <c r="BS17" s="44">
        <v>0.19</v>
      </c>
      <c r="BT17" s="43">
        <v>3.1</v>
      </c>
      <c r="BU17" s="37" t="s">
        <v>130</v>
      </c>
      <c r="BV17" s="41" t="s">
        <v>160</v>
      </c>
      <c r="BW17" s="44">
        <v>0.02</v>
      </c>
      <c r="BX17" s="44">
        <v>0.12</v>
      </c>
      <c r="BY17" s="43">
        <v>0.9</v>
      </c>
      <c r="BZ17" s="37" t="s">
        <v>128</v>
      </c>
      <c r="CA17" s="44">
        <v>0.07</v>
      </c>
      <c r="CB17" s="44">
        <v>1.12</v>
      </c>
      <c r="CC17" s="44">
        <v>0.08</v>
      </c>
      <c r="CD17" s="42">
        <v>1</v>
      </c>
      <c r="CE17" s="37" t="s">
        <v>128</v>
      </c>
      <c r="CF17" s="43">
        <v>1.2</v>
      </c>
    </row>
    <row r="18" spans="1:84" s="38" customFormat="1" ht="12.75">
      <c r="A18" s="41" t="s">
        <v>145</v>
      </c>
      <c r="B18" s="57" t="s">
        <v>237</v>
      </c>
      <c r="C18" s="41" t="s">
        <v>181</v>
      </c>
      <c r="D18" s="42">
        <v>232</v>
      </c>
      <c r="E18" s="37">
        <v>0.23</v>
      </c>
      <c r="F18" s="41" t="s">
        <v>181</v>
      </c>
      <c r="G18" s="43">
        <v>54</v>
      </c>
      <c r="H18" s="37">
        <v>58</v>
      </c>
      <c r="I18" s="41" t="s">
        <v>160</v>
      </c>
      <c r="J18" s="37" t="s">
        <v>128</v>
      </c>
      <c r="K18" s="45">
        <v>0.008</v>
      </c>
      <c r="L18" s="37" t="s">
        <v>128</v>
      </c>
      <c r="M18" s="43">
        <v>17</v>
      </c>
      <c r="N18" s="37">
        <v>18</v>
      </c>
      <c r="O18" s="41" t="s">
        <v>179</v>
      </c>
      <c r="P18" s="37" t="s">
        <v>128</v>
      </c>
      <c r="Q18" s="44">
        <v>1.21</v>
      </c>
      <c r="R18" s="44">
        <v>0.26</v>
      </c>
      <c r="S18" s="37" t="s">
        <v>128</v>
      </c>
      <c r="T18" s="43">
        <v>2.3</v>
      </c>
      <c r="U18" s="37" t="s">
        <v>128</v>
      </c>
      <c r="V18" s="41" t="s">
        <v>158</v>
      </c>
      <c r="W18" s="43">
        <v>8.8</v>
      </c>
      <c r="X18" s="37" t="s">
        <v>128</v>
      </c>
      <c r="Y18" s="44">
        <v>0.15</v>
      </c>
      <c r="Z18" s="44">
        <v>0.1</v>
      </c>
      <c r="AA18" s="45">
        <v>0.054</v>
      </c>
      <c r="AB18" s="42">
        <v>279</v>
      </c>
      <c r="AC18" s="37">
        <v>0.29</v>
      </c>
      <c r="AD18" s="41" t="s">
        <v>179</v>
      </c>
      <c r="AE18" s="44">
        <v>0.21</v>
      </c>
      <c r="AF18" s="41" t="s">
        <v>179</v>
      </c>
      <c r="AG18" s="54" t="s">
        <v>237</v>
      </c>
      <c r="AH18" s="44">
        <v>0.04</v>
      </c>
      <c r="AI18" s="43">
        <v>1.2</v>
      </c>
      <c r="AJ18" s="37">
        <v>1.2</v>
      </c>
      <c r="AK18" s="44">
        <v>0.73</v>
      </c>
      <c r="AL18" s="43">
        <v>1.3</v>
      </c>
      <c r="AM18" s="37" t="s">
        <v>128</v>
      </c>
      <c r="AN18" s="41" t="s">
        <v>176</v>
      </c>
      <c r="AO18" s="44">
        <v>3.92</v>
      </c>
      <c r="AP18" s="37">
        <v>4</v>
      </c>
      <c r="AQ18" s="43">
        <v>9.9</v>
      </c>
      <c r="AR18" s="37" t="s">
        <v>128</v>
      </c>
      <c r="AS18" s="41" t="s">
        <v>177</v>
      </c>
      <c r="AT18" s="37" t="s">
        <v>129</v>
      </c>
      <c r="AU18" s="44">
        <v>1.04</v>
      </c>
      <c r="AV18" s="37">
        <v>1.1</v>
      </c>
      <c r="AW18" s="44">
        <v>0.06</v>
      </c>
      <c r="AX18" s="44">
        <v>0.77</v>
      </c>
      <c r="AY18" s="43">
        <v>6.8</v>
      </c>
      <c r="AZ18" s="37" t="s">
        <v>128</v>
      </c>
      <c r="BA18" s="44">
        <v>0.01</v>
      </c>
      <c r="BB18" s="41" t="s">
        <v>160</v>
      </c>
      <c r="BC18" s="37" t="s">
        <v>130</v>
      </c>
      <c r="BD18" s="37" t="s">
        <v>130</v>
      </c>
      <c r="BE18" s="44">
        <v>0.2</v>
      </c>
      <c r="BF18" s="44">
        <v>0.94</v>
      </c>
      <c r="BG18" s="43">
        <v>0.2</v>
      </c>
      <c r="BH18" s="43">
        <v>1</v>
      </c>
      <c r="BI18" s="41" t="s">
        <v>159</v>
      </c>
      <c r="BJ18" s="43">
        <v>3.9</v>
      </c>
      <c r="BK18" s="37">
        <v>4.3</v>
      </c>
      <c r="BL18" s="44">
        <v>0.16</v>
      </c>
      <c r="BM18" s="42">
        <v>19</v>
      </c>
      <c r="BN18" s="59">
        <v>15.85965546044</v>
      </c>
      <c r="BO18" s="63">
        <v>38.5</v>
      </c>
      <c r="BP18" s="37">
        <v>32</v>
      </c>
      <c r="BQ18" s="43">
        <v>0.1</v>
      </c>
      <c r="BR18" s="44">
        <v>0.03</v>
      </c>
      <c r="BS18" s="44">
        <v>0.18</v>
      </c>
      <c r="BT18" s="43">
        <v>3.3</v>
      </c>
      <c r="BU18" s="37" t="s">
        <v>130</v>
      </c>
      <c r="BV18" s="41" t="s">
        <v>160</v>
      </c>
      <c r="BW18" s="44">
        <v>0.02</v>
      </c>
      <c r="BX18" s="44">
        <v>0.11</v>
      </c>
      <c r="BY18" s="43">
        <v>1.2</v>
      </c>
      <c r="BZ18" s="37" t="s">
        <v>128</v>
      </c>
      <c r="CA18" s="44">
        <v>0.09</v>
      </c>
      <c r="CB18" s="44">
        <v>1.12</v>
      </c>
      <c r="CC18" s="44">
        <v>0.1</v>
      </c>
      <c r="CD18" s="43">
        <v>0.6</v>
      </c>
      <c r="CE18" s="37" t="s">
        <v>128</v>
      </c>
      <c r="CF18" s="43">
        <v>1.2</v>
      </c>
    </row>
    <row r="19" spans="1:84" s="38" customFormat="1" ht="12.75">
      <c r="A19" s="41" t="s">
        <v>147</v>
      </c>
      <c r="B19" s="59">
        <v>11</v>
      </c>
      <c r="C19" s="41" t="s">
        <v>181</v>
      </c>
      <c r="D19" s="42">
        <v>556</v>
      </c>
      <c r="E19" s="37">
        <v>0.58</v>
      </c>
      <c r="F19" s="41" t="s">
        <v>181</v>
      </c>
      <c r="G19" s="43">
        <v>43.6</v>
      </c>
      <c r="H19" s="37">
        <v>46</v>
      </c>
      <c r="I19" s="41" t="s">
        <v>160</v>
      </c>
      <c r="J19" s="37" t="s">
        <v>128</v>
      </c>
      <c r="K19" s="45">
        <v>0.006</v>
      </c>
      <c r="L19" s="37" t="s">
        <v>128</v>
      </c>
      <c r="M19" s="43">
        <v>8</v>
      </c>
      <c r="N19" s="37">
        <v>8.1</v>
      </c>
      <c r="O19" s="44">
        <v>0.02</v>
      </c>
      <c r="P19" s="37" t="s">
        <v>128</v>
      </c>
      <c r="Q19" s="44">
        <v>4.48</v>
      </c>
      <c r="R19" s="44">
        <v>0.46</v>
      </c>
      <c r="S19" s="37" t="s">
        <v>128</v>
      </c>
      <c r="T19" s="43">
        <v>2.2</v>
      </c>
      <c r="U19" s="37" t="s">
        <v>128</v>
      </c>
      <c r="V19" s="41" t="s">
        <v>158</v>
      </c>
      <c r="W19" s="43">
        <v>5.7</v>
      </c>
      <c r="X19" s="37" t="s">
        <v>128</v>
      </c>
      <c r="Y19" s="44">
        <v>0.35</v>
      </c>
      <c r="Z19" s="44">
        <v>0.17</v>
      </c>
      <c r="AA19" s="45">
        <v>0.097</v>
      </c>
      <c r="AB19" s="42">
        <v>517</v>
      </c>
      <c r="AC19" s="37">
        <v>0.57</v>
      </c>
      <c r="AD19" s="44">
        <v>0.05</v>
      </c>
      <c r="AE19" s="44">
        <v>0.47</v>
      </c>
      <c r="AF19" s="41" t="s">
        <v>179</v>
      </c>
      <c r="AG19" s="37" t="s">
        <v>236</v>
      </c>
      <c r="AH19" s="45">
        <v>0.07</v>
      </c>
      <c r="AI19" s="44">
        <v>0.68</v>
      </c>
      <c r="AJ19" s="37" t="s">
        <v>133</v>
      </c>
      <c r="AK19" s="44">
        <v>2.01</v>
      </c>
      <c r="AL19" s="43">
        <v>0.6</v>
      </c>
      <c r="AM19" s="37" t="s">
        <v>128</v>
      </c>
      <c r="AN19" s="41" t="s">
        <v>176</v>
      </c>
      <c r="AO19" s="44">
        <v>1.21</v>
      </c>
      <c r="AP19" s="37">
        <v>1.2</v>
      </c>
      <c r="AQ19" s="43">
        <v>13.8</v>
      </c>
      <c r="AR19" s="37">
        <v>14</v>
      </c>
      <c r="AS19" s="41" t="s">
        <v>177</v>
      </c>
      <c r="AT19" s="37" t="s">
        <v>129</v>
      </c>
      <c r="AU19" s="44">
        <v>0.84</v>
      </c>
      <c r="AV19" s="37" t="s">
        <v>133</v>
      </c>
      <c r="AW19" s="44">
        <v>0.06</v>
      </c>
      <c r="AX19" s="44">
        <v>2.08</v>
      </c>
      <c r="AY19" s="43">
        <v>3.3</v>
      </c>
      <c r="AZ19" s="37" t="s">
        <v>128</v>
      </c>
      <c r="BA19" s="44">
        <v>0.01</v>
      </c>
      <c r="BB19" s="41" t="s">
        <v>160</v>
      </c>
      <c r="BC19" s="37" t="s">
        <v>130</v>
      </c>
      <c r="BD19" s="37" t="s">
        <v>130</v>
      </c>
      <c r="BE19" s="44">
        <v>0.56</v>
      </c>
      <c r="BF19" s="44">
        <v>0.94</v>
      </c>
      <c r="BG19" s="43">
        <v>0.2</v>
      </c>
      <c r="BH19" s="43">
        <v>1.1</v>
      </c>
      <c r="BI19" s="41" t="s">
        <v>159</v>
      </c>
      <c r="BJ19" s="43">
        <v>4</v>
      </c>
      <c r="BK19" s="37">
        <v>4.1</v>
      </c>
      <c r="BL19" s="44">
        <v>0.44</v>
      </c>
      <c r="BM19" s="42">
        <v>11</v>
      </c>
      <c r="BN19" s="59">
        <v>6.402460572449</v>
      </c>
      <c r="BO19" s="63">
        <v>27</v>
      </c>
      <c r="BP19" s="37">
        <v>22</v>
      </c>
      <c r="BQ19" s="44">
        <v>0.07</v>
      </c>
      <c r="BR19" s="45">
        <v>0.071</v>
      </c>
      <c r="BS19" s="44">
        <v>0.44</v>
      </c>
      <c r="BT19" s="43">
        <v>6.9</v>
      </c>
      <c r="BU19" s="37" t="s">
        <v>130</v>
      </c>
      <c r="BV19" s="41" t="s">
        <v>160</v>
      </c>
      <c r="BW19" s="44">
        <v>0.02</v>
      </c>
      <c r="BX19" s="44">
        <v>0.2</v>
      </c>
      <c r="BY19" s="43">
        <v>1.4</v>
      </c>
      <c r="BZ19" s="37" t="s">
        <v>128</v>
      </c>
      <c r="CA19" s="44">
        <v>0.07</v>
      </c>
      <c r="CB19" s="44">
        <v>1.89</v>
      </c>
      <c r="CC19" s="44">
        <v>0.13</v>
      </c>
      <c r="CD19" s="43">
        <v>2.3</v>
      </c>
      <c r="CE19" s="37" t="s">
        <v>128</v>
      </c>
      <c r="CF19" s="43">
        <v>1.9</v>
      </c>
    </row>
    <row r="20" spans="1:84" s="38" customFormat="1" ht="12.75">
      <c r="A20" s="41" t="s">
        <v>149</v>
      </c>
      <c r="B20" s="57" t="s">
        <v>237</v>
      </c>
      <c r="C20" s="41" t="s">
        <v>181</v>
      </c>
      <c r="D20" s="42">
        <v>613</v>
      </c>
      <c r="E20" s="37">
        <v>0.57</v>
      </c>
      <c r="F20" s="41" t="s">
        <v>181</v>
      </c>
      <c r="G20" s="43">
        <v>45.9</v>
      </c>
      <c r="H20" s="37">
        <v>46</v>
      </c>
      <c r="I20" s="44">
        <v>0.05</v>
      </c>
      <c r="J20" s="37" t="s">
        <v>128</v>
      </c>
      <c r="K20" s="45">
        <v>0.008</v>
      </c>
      <c r="L20" s="37" t="s">
        <v>128</v>
      </c>
      <c r="M20" s="43">
        <v>7.2</v>
      </c>
      <c r="N20" s="37">
        <v>8.1</v>
      </c>
      <c r="O20" s="44">
        <v>0.03</v>
      </c>
      <c r="P20" s="37" t="s">
        <v>128</v>
      </c>
      <c r="Q20" s="44">
        <v>4.59</v>
      </c>
      <c r="R20" s="44">
        <v>0.51</v>
      </c>
      <c r="S20" s="37" t="s">
        <v>128</v>
      </c>
      <c r="T20" s="43">
        <v>2</v>
      </c>
      <c r="U20" s="37" t="s">
        <v>128</v>
      </c>
      <c r="V20" s="41" t="s">
        <v>158</v>
      </c>
      <c r="W20" s="43">
        <v>6</v>
      </c>
      <c r="X20" s="37" t="s">
        <v>128</v>
      </c>
      <c r="Y20" s="44">
        <v>0.32</v>
      </c>
      <c r="Z20" s="44">
        <v>0.15</v>
      </c>
      <c r="AA20" s="44">
        <v>0.11</v>
      </c>
      <c r="AB20" s="42">
        <v>554</v>
      </c>
      <c r="AC20" s="37">
        <v>0.57</v>
      </c>
      <c r="AD20" s="44">
        <v>0.02</v>
      </c>
      <c r="AE20" s="44">
        <v>0.42</v>
      </c>
      <c r="AF20" s="41" t="s">
        <v>179</v>
      </c>
      <c r="AG20" s="54" t="s">
        <v>237</v>
      </c>
      <c r="AH20" s="45">
        <v>0.06</v>
      </c>
      <c r="AI20" s="44">
        <v>0.62</v>
      </c>
      <c r="AJ20" s="37" t="s">
        <v>133</v>
      </c>
      <c r="AK20" s="44">
        <v>2.1</v>
      </c>
      <c r="AL20" s="43">
        <v>0.5</v>
      </c>
      <c r="AM20" s="37" t="s">
        <v>128</v>
      </c>
      <c r="AN20" s="41" t="s">
        <v>176</v>
      </c>
      <c r="AO20" s="44">
        <v>1.33</v>
      </c>
      <c r="AP20" s="37">
        <v>1.2</v>
      </c>
      <c r="AQ20" s="43">
        <v>15.1</v>
      </c>
      <c r="AR20" s="37">
        <v>13</v>
      </c>
      <c r="AS20" s="41" t="s">
        <v>177</v>
      </c>
      <c r="AT20" s="37" t="s">
        <v>129</v>
      </c>
      <c r="AU20" s="44">
        <v>0.93</v>
      </c>
      <c r="AV20" s="37" t="s">
        <v>133</v>
      </c>
      <c r="AW20" s="44">
        <v>0.07</v>
      </c>
      <c r="AX20" s="44">
        <v>2.11</v>
      </c>
      <c r="AY20" s="43">
        <v>3.6</v>
      </c>
      <c r="AZ20" s="37" t="s">
        <v>128</v>
      </c>
      <c r="BA20" s="44">
        <v>0.01</v>
      </c>
      <c r="BB20" s="41" t="s">
        <v>160</v>
      </c>
      <c r="BC20" s="37" t="s">
        <v>130</v>
      </c>
      <c r="BD20" s="37" t="s">
        <v>130</v>
      </c>
      <c r="BE20" s="44">
        <v>0.58</v>
      </c>
      <c r="BF20" s="44">
        <v>0.88</v>
      </c>
      <c r="BG20" s="43">
        <v>0.2</v>
      </c>
      <c r="BH20" s="43">
        <v>0.7</v>
      </c>
      <c r="BI20" s="41" t="s">
        <v>159</v>
      </c>
      <c r="BJ20" s="43">
        <v>4.2</v>
      </c>
      <c r="BK20" s="37">
        <v>4.2</v>
      </c>
      <c r="BL20" s="44">
        <v>0.44</v>
      </c>
      <c r="BM20" s="42">
        <v>9</v>
      </c>
      <c r="BN20" s="59">
        <v>6.357468945616</v>
      </c>
      <c r="BO20" s="63">
        <v>24.9</v>
      </c>
      <c r="BP20" s="37">
        <v>21</v>
      </c>
      <c r="BQ20" s="44">
        <v>0.09</v>
      </c>
      <c r="BR20" s="45">
        <v>0.066</v>
      </c>
      <c r="BS20" s="44">
        <v>0.54</v>
      </c>
      <c r="BT20" s="43">
        <v>6</v>
      </c>
      <c r="BU20" s="37" t="s">
        <v>130</v>
      </c>
      <c r="BV20" s="41" t="s">
        <v>160</v>
      </c>
      <c r="BW20" s="44">
        <v>0.02</v>
      </c>
      <c r="BX20" s="44">
        <v>0.2</v>
      </c>
      <c r="BY20" s="43">
        <v>1.3</v>
      </c>
      <c r="BZ20" s="37" t="s">
        <v>128</v>
      </c>
      <c r="CA20" s="44">
        <v>0.08</v>
      </c>
      <c r="CB20" s="44">
        <v>1.78</v>
      </c>
      <c r="CC20" s="44">
        <v>0.12</v>
      </c>
      <c r="CD20" s="43">
        <v>2.6</v>
      </c>
      <c r="CE20" s="37" t="s">
        <v>128</v>
      </c>
      <c r="CF20" s="43">
        <v>1.8</v>
      </c>
    </row>
    <row r="21" spans="1:84" s="38" customFormat="1" ht="6.75" customHeight="1">
      <c r="A21" s="41"/>
      <c r="B21" s="59"/>
      <c r="C21" s="41"/>
      <c r="D21" s="42"/>
      <c r="E21" s="37"/>
      <c r="F21" s="41"/>
      <c r="G21" s="43"/>
      <c r="H21" s="37"/>
      <c r="I21" s="44"/>
      <c r="J21" s="37"/>
      <c r="K21" s="45"/>
      <c r="L21" s="37"/>
      <c r="M21" s="43"/>
      <c r="N21" s="37"/>
      <c r="O21" s="44"/>
      <c r="P21" s="37"/>
      <c r="Q21" s="44"/>
      <c r="R21" s="44"/>
      <c r="S21" s="37"/>
      <c r="T21" s="43"/>
      <c r="U21" s="37"/>
      <c r="V21" s="41"/>
      <c r="W21" s="43"/>
      <c r="X21" s="37"/>
      <c r="Y21" s="44"/>
      <c r="Z21" s="44"/>
      <c r="AA21" s="44"/>
      <c r="AB21" s="42"/>
      <c r="AC21" s="37"/>
      <c r="AD21" s="44"/>
      <c r="AE21" s="44"/>
      <c r="AF21" s="41"/>
      <c r="AG21" s="37"/>
      <c r="AH21" s="45"/>
      <c r="AI21" s="44"/>
      <c r="AJ21" s="37"/>
      <c r="AK21" s="44"/>
      <c r="AL21" s="43"/>
      <c r="AM21" s="37"/>
      <c r="AN21" s="41"/>
      <c r="AO21" s="44"/>
      <c r="AP21" s="37"/>
      <c r="AQ21" s="43"/>
      <c r="AR21" s="37"/>
      <c r="AS21" s="41"/>
      <c r="AT21" s="37"/>
      <c r="AU21" s="44"/>
      <c r="AV21" s="37"/>
      <c r="AW21" s="44"/>
      <c r="AX21" s="44"/>
      <c r="AY21" s="43"/>
      <c r="AZ21" s="37"/>
      <c r="BA21" s="44"/>
      <c r="BB21" s="41"/>
      <c r="BC21" s="37"/>
      <c r="BD21" s="37"/>
      <c r="BE21" s="44"/>
      <c r="BF21" s="44"/>
      <c r="BG21" s="43"/>
      <c r="BH21" s="43"/>
      <c r="BI21" s="41"/>
      <c r="BJ21" s="43"/>
      <c r="BK21" s="37"/>
      <c r="BL21" s="44"/>
      <c r="BM21" s="42"/>
      <c r="BN21" s="59"/>
      <c r="BO21" s="63"/>
      <c r="BP21" s="37"/>
      <c r="BQ21" s="44"/>
      <c r="BR21" s="45"/>
      <c r="BS21" s="44"/>
      <c r="BT21" s="43"/>
      <c r="BU21" s="37"/>
      <c r="BV21" s="41"/>
      <c r="BW21" s="44"/>
      <c r="BX21" s="44"/>
      <c r="BY21" s="43"/>
      <c r="BZ21" s="37"/>
      <c r="CA21" s="44"/>
      <c r="CB21" s="44"/>
      <c r="CC21" s="44"/>
      <c r="CD21" s="43"/>
      <c r="CE21" s="37"/>
      <c r="CF21" s="43"/>
    </row>
    <row r="22" spans="1:84" s="38" customFormat="1" ht="12.75">
      <c r="A22" s="41" t="s">
        <v>85</v>
      </c>
      <c r="B22" s="59">
        <v>45.82</v>
      </c>
      <c r="C22" s="41" t="s">
        <v>181</v>
      </c>
      <c r="D22" s="43">
        <v>77.4</v>
      </c>
      <c r="E22" s="37">
        <v>0.074</v>
      </c>
      <c r="F22" s="41" t="s">
        <v>181</v>
      </c>
      <c r="G22" s="43">
        <v>23</v>
      </c>
      <c r="H22" s="37">
        <v>25</v>
      </c>
      <c r="I22" s="41" t="s">
        <v>160</v>
      </c>
      <c r="J22" s="37" t="s">
        <v>128</v>
      </c>
      <c r="K22" s="41" t="s">
        <v>182</v>
      </c>
      <c r="L22" s="37" t="s">
        <v>128</v>
      </c>
      <c r="M22" s="43">
        <v>17.5</v>
      </c>
      <c r="N22" s="37">
        <v>18</v>
      </c>
      <c r="O22" s="44">
        <v>0.02</v>
      </c>
      <c r="P22" s="37" t="s">
        <v>128</v>
      </c>
      <c r="Q22" s="44">
        <v>0.38</v>
      </c>
      <c r="R22" s="44">
        <v>0.09</v>
      </c>
      <c r="S22" s="37" t="s">
        <v>128</v>
      </c>
      <c r="T22" s="43">
        <v>1.2</v>
      </c>
      <c r="U22" s="37" t="s">
        <v>128</v>
      </c>
      <c r="V22" s="41" t="s">
        <v>158</v>
      </c>
      <c r="W22" s="43">
        <v>3</v>
      </c>
      <c r="X22" s="37" t="s">
        <v>128</v>
      </c>
      <c r="Y22" s="45">
        <v>0.084</v>
      </c>
      <c r="Z22" s="45">
        <v>0.05</v>
      </c>
      <c r="AA22" s="44">
        <v>0.02</v>
      </c>
      <c r="AB22" s="42">
        <v>109</v>
      </c>
      <c r="AC22" s="37">
        <v>0.11</v>
      </c>
      <c r="AD22" s="41" t="s">
        <v>179</v>
      </c>
      <c r="AE22" s="45">
        <v>0.083</v>
      </c>
      <c r="AF22" s="41" t="s">
        <v>179</v>
      </c>
      <c r="AG22" s="37" t="s">
        <v>236</v>
      </c>
      <c r="AH22" s="44">
        <v>0.02</v>
      </c>
      <c r="AI22" s="44">
        <v>0.61</v>
      </c>
      <c r="AJ22" s="37" t="s">
        <v>133</v>
      </c>
      <c r="AK22" s="44">
        <v>0.35</v>
      </c>
      <c r="AL22" s="43">
        <v>2.4</v>
      </c>
      <c r="AM22" s="37" t="s">
        <v>128</v>
      </c>
      <c r="AN22" s="41" t="s">
        <v>176</v>
      </c>
      <c r="AO22" s="44">
        <v>4.15</v>
      </c>
      <c r="AP22" s="37">
        <v>4.2</v>
      </c>
      <c r="AQ22" s="43">
        <v>1.4</v>
      </c>
      <c r="AR22" s="37" t="s">
        <v>128</v>
      </c>
      <c r="AS22" s="44">
        <v>0.42</v>
      </c>
      <c r="AT22" s="37" t="s">
        <v>129</v>
      </c>
      <c r="AU22" s="44">
        <v>2.12</v>
      </c>
      <c r="AV22" s="37">
        <v>2.3</v>
      </c>
      <c r="AW22" s="44">
        <v>0.02</v>
      </c>
      <c r="AX22" s="44">
        <v>0.33</v>
      </c>
      <c r="AY22" s="43">
        <v>2.7</v>
      </c>
      <c r="AZ22" s="37" t="s">
        <v>128</v>
      </c>
      <c r="BA22" s="44">
        <v>0.01</v>
      </c>
      <c r="BB22" s="44">
        <v>0.05</v>
      </c>
      <c r="BC22" s="37" t="s">
        <v>130</v>
      </c>
      <c r="BD22" s="37" t="s">
        <v>130</v>
      </c>
      <c r="BE22" s="44">
        <v>0.09</v>
      </c>
      <c r="BF22" s="44">
        <v>0.82</v>
      </c>
      <c r="BG22" s="43">
        <v>0.2</v>
      </c>
      <c r="BH22" s="43">
        <v>0.6</v>
      </c>
      <c r="BI22" s="41" t="s">
        <v>159</v>
      </c>
      <c r="BJ22" s="43">
        <v>3.3</v>
      </c>
      <c r="BK22" s="37">
        <v>3.5</v>
      </c>
      <c r="BL22" s="44">
        <v>0.08</v>
      </c>
      <c r="BM22" s="42">
        <v>20</v>
      </c>
      <c r="BN22" s="59">
        <v>14.79512906013</v>
      </c>
      <c r="BO22" s="63">
        <v>113</v>
      </c>
      <c r="BP22" s="37">
        <v>100</v>
      </c>
      <c r="BQ22" s="44">
        <v>0.06</v>
      </c>
      <c r="BR22" s="44">
        <v>0.01</v>
      </c>
      <c r="BS22" s="44">
        <v>0.15</v>
      </c>
      <c r="BT22" s="43">
        <v>1.2</v>
      </c>
      <c r="BU22" s="37" t="s">
        <v>130</v>
      </c>
      <c r="BV22" s="41" t="s">
        <v>160</v>
      </c>
      <c r="BW22" s="45">
        <v>0.006</v>
      </c>
      <c r="BX22" s="44">
        <v>0.51</v>
      </c>
      <c r="BY22" s="43">
        <v>0.7</v>
      </c>
      <c r="BZ22" s="37" t="s">
        <v>128</v>
      </c>
      <c r="CA22" s="44">
        <v>0.08</v>
      </c>
      <c r="CB22" s="44">
        <v>0.55</v>
      </c>
      <c r="CC22" s="44">
        <v>0.04</v>
      </c>
      <c r="CD22" s="43">
        <v>2</v>
      </c>
      <c r="CE22" s="37" t="s">
        <v>128</v>
      </c>
      <c r="CF22" s="44">
        <v>0.7</v>
      </c>
    </row>
    <row r="23" spans="1:84" s="38" customFormat="1" ht="12.75">
      <c r="A23" s="41" t="s">
        <v>86</v>
      </c>
      <c r="B23" s="59">
        <v>45.05</v>
      </c>
      <c r="C23" s="41" t="s">
        <v>181</v>
      </c>
      <c r="D23" s="43">
        <v>78.1</v>
      </c>
      <c r="E23" s="37">
        <v>0.072</v>
      </c>
      <c r="F23" s="41" t="s">
        <v>181</v>
      </c>
      <c r="G23" s="43">
        <v>23.2</v>
      </c>
      <c r="H23" s="37">
        <v>25</v>
      </c>
      <c r="I23" s="41" t="s">
        <v>160</v>
      </c>
      <c r="J23" s="37" t="s">
        <v>128</v>
      </c>
      <c r="K23" s="41" t="s">
        <v>182</v>
      </c>
      <c r="L23" s="37" t="s">
        <v>128</v>
      </c>
      <c r="M23" s="43">
        <v>17.8</v>
      </c>
      <c r="N23" s="37">
        <v>18</v>
      </c>
      <c r="O23" s="44">
        <v>0.02</v>
      </c>
      <c r="P23" s="37" t="s">
        <v>128</v>
      </c>
      <c r="Q23" s="44">
        <v>0.39</v>
      </c>
      <c r="R23" s="43">
        <v>0.1</v>
      </c>
      <c r="S23" s="37" t="s">
        <v>128</v>
      </c>
      <c r="T23" s="43">
        <v>1.6</v>
      </c>
      <c r="U23" s="37" t="s">
        <v>128</v>
      </c>
      <c r="V23" s="41" t="s">
        <v>158</v>
      </c>
      <c r="W23" s="43">
        <v>2.9</v>
      </c>
      <c r="X23" s="37" t="s">
        <v>128</v>
      </c>
      <c r="Y23" s="45">
        <v>0.077</v>
      </c>
      <c r="Z23" s="45">
        <v>0.05</v>
      </c>
      <c r="AA23" s="44">
        <v>0.02</v>
      </c>
      <c r="AB23" s="42">
        <v>112</v>
      </c>
      <c r="AC23" s="37">
        <v>0.12</v>
      </c>
      <c r="AD23" s="41" t="s">
        <v>179</v>
      </c>
      <c r="AE23" s="45">
        <v>0.092</v>
      </c>
      <c r="AF23" s="41" t="s">
        <v>179</v>
      </c>
      <c r="AG23" s="54" t="s">
        <v>237</v>
      </c>
      <c r="AH23" s="44">
        <v>0.02</v>
      </c>
      <c r="AI23" s="44">
        <v>0.61</v>
      </c>
      <c r="AJ23" s="37" t="s">
        <v>133</v>
      </c>
      <c r="AK23" s="44">
        <v>0.36</v>
      </c>
      <c r="AL23" s="43">
        <v>2.6</v>
      </c>
      <c r="AM23" s="37" t="s">
        <v>128</v>
      </c>
      <c r="AN23" s="41" t="s">
        <v>176</v>
      </c>
      <c r="AO23" s="44">
        <v>4.27</v>
      </c>
      <c r="AP23" s="37">
        <v>4.2</v>
      </c>
      <c r="AQ23" s="43">
        <v>1.4</v>
      </c>
      <c r="AR23" s="37" t="s">
        <v>128</v>
      </c>
      <c r="AS23" s="44">
        <v>0.42</v>
      </c>
      <c r="AT23" s="37" t="s">
        <v>129</v>
      </c>
      <c r="AU23" s="44">
        <v>2.14</v>
      </c>
      <c r="AV23" s="37">
        <v>2.3</v>
      </c>
      <c r="AW23" s="44">
        <v>0.02</v>
      </c>
      <c r="AX23" s="44">
        <v>0.37</v>
      </c>
      <c r="AY23" s="43">
        <v>2.9</v>
      </c>
      <c r="AZ23" s="37" t="s">
        <v>128</v>
      </c>
      <c r="BA23" s="44">
        <v>0.01</v>
      </c>
      <c r="BB23" s="44">
        <v>0.06</v>
      </c>
      <c r="BC23" s="37" t="s">
        <v>130</v>
      </c>
      <c r="BD23" s="37" t="s">
        <v>130</v>
      </c>
      <c r="BE23" s="44">
        <v>0.09</v>
      </c>
      <c r="BF23" s="44">
        <v>0.83</v>
      </c>
      <c r="BG23" s="43">
        <v>0.2</v>
      </c>
      <c r="BH23" s="43">
        <v>0.6</v>
      </c>
      <c r="BI23" s="41" t="s">
        <v>159</v>
      </c>
      <c r="BJ23" s="43">
        <v>3.3</v>
      </c>
      <c r="BK23" s="37">
        <v>3.6</v>
      </c>
      <c r="BL23" s="44">
        <v>0.08</v>
      </c>
      <c r="BM23" s="42">
        <v>19</v>
      </c>
      <c r="BN23" s="59">
        <v>14.86699274826</v>
      </c>
      <c r="BO23" s="63">
        <v>113</v>
      </c>
      <c r="BP23" s="37">
        <v>100</v>
      </c>
      <c r="BQ23" s="44">
        <v>0.05</v>
      </c>
      <c r="BR23" s="44">
        <v>0.01</v>
      </c>
      <c r="BS23" s="44">
        <v>0.12</v>
      </c>
      <c r="BT23" s="43">
        <v>1.1</v>
      </c>
      <c r="BU23" s="37" t="s">
        <v>130</v>
      </c>
      <c r="BV23" s="41" t="s">
        <v>160</v>
      </c>
      <c r="BW23" s="45">
        <v>0.008</v>
      </c>
      <c r="BX23" s="44">
        <v>0.51</v>
      </c>
      <c r="BY23" s="43">
        <v>0.8</v>
      </c>
      <c r="BZ23" s="37" t="s">
        <v>128</v>
      </c>
      <c r="CA23" s="44">
        <v>0.08</v>
      </c>
      <c r="CB23" s="44">
        <v>0.56</v>
      </c>
      <c r="CC23" s="44">
        <v>0.05</v>
      </c>
      <c r="CD23" s="43">
        <v>2</v>
      </c>
      <c r="CE23" s="37" t="s">
        <v>128</v>
      </c>
      <c r="CF23" s="44">
        <v>0.71</v>
      </c>
    </row>
    <row r="24" spans="1:84" s="38" customFormat="1" ht="12.75">
      <c r="A24" s="41" t="s">
        <v>192</v>
      </c>
      <c r="B24" s="59">
        <v>29</v>
      </c>
      <c r="C24" s="41" t="s">
        <v>181</v>
      </c>
      <c r="D24" s="42">
        <v>160</v>
      </c>
      <c r="E24" s="37">
        <v>0.15</v>
      </c>
      <c r="F24" s="41" t="s">
        <v>181</v>
      </c>
      <c r="G24" s="43">
        <v>24.2</v>
      </c>
      <c r="H24" s="37">
        <v>26</v>
      </c>
      <c r="I24" s="41" t="s">
        <v>160</v>
      </c>
      <c r="J24" s="37" t="s">
        <v>128</v>
      </c>
      <c r="K24" s="44">
        <v>0.34</v>
      </c>
      <c r="L24" s="37" t="s">
        <v>128</v>
      </c>
      <c r="M24" s="43">
        <v>11</v>
      </c>
      <c r="N24" s="37">
        <v>11</v>
      </c>
      <c r="O24" s="41" t="s">
        <v>179</v>
      </c>
      <c r="P24" s="37" t="s">
        <v>128</v>
      </c>
      <c r="Q24" s="44">
        <v>0.86</v>
      </c>
      <c r="R24" s="44">
        <v>0.1</v>
      </c>
      <c r="S24" s="37" t="s">
        <v>128</v>
      </c>
      <c r="T24" s="43">
        <v>2.4</v>
      </c>
      <c r="U24" s="37" t="s">
        <v>128</v>
      </c>
      <c r="V24" s="41" t="s">
        <v>158</v>
      </c>
      <c r="W24" s="43">
        <v>4</v>
      </c>
      <c r="X24" s="37" t="s">
        <v>128</v>
      </c>
      <c r="Y24" s="44">
        <v>0.15</v>
      </c>
      <c r="Z24" s="45">
        <v>0.075</v>
      </c>
      <c r="AA24" s="44">
        <v>0.04</v>
      </c>
      <c r="AB24" s="42">
        <v>275</v>
      </c>
      <c r="AC24" s="37">
        <v>0.3</v>
      </c>
      <c r="AD24" s="41" t="s">
        <v>179</v>
      </c>
      <c r="AE24" s="44">
        <v>0.17</v>
      </c>
      <c r="AF24" s="41" t="s">
        <v>179</v>
      </c>
      <c r="AG24" s="37" t="s">
        <v>236</v>
      </c>
      <c r="AH24" s="44">
        <v>0.03</v>
      </c>
      <c r="AI24" s="44">
        <v>0.64</v>
      </c>
      <c r="AJ24" s="37" t="s">
        <v>133</v>
      </c>
      <c r="AK24" s="44">
        <v>0.59</v>
      </c>
      <c r="AL24" s="43">
        <v>2.4</v>
      </c>
      <c r="AM24" s="37" t="s">
        <v>128</v>
      </c>
      <c r="AN24" s="41" t="s">
        <v>176</v>
      </c>
      <c r="AO24" s="44">
        <v>3.05</v>
      </c>
      <c r="AP24" s="37">
        <v>3</v>
      </c>
      <c r="AQ24" s="43">
        <v>5.1</v>
      </c>
      <c r="AR24" s="37" t="s">
        <v>128</v>
      </c>
      <c r="AS24" s="44">
        <v>1.26</v>
      </c>
      <c r="AT24" s="37" t="s">
        <v>129</v>
      </c>
      <c r="AU24" s="44">
        <v>2.52</v>
      </c>
      <c r="AV24" s="37">
        <v>2.7</v>
      </c>
      <c r="AW24" s="44">
        <v>0.04</v>
      </c>
      <c r="AX24" s="44">
        <v>0.6</v>
      </c>
      <c r="AY24" s="43">
        <v>2.7</v>
      </c>
      <c r="AZ24" s="37" t="s">
        <v>128</v>
      </c>
      <c r="BA24" s="44">
        <v>0.01</v>
      </c>
      <c r="BB24" s="44">
        <v>0.08</v>
      </c>
      <c r="BC24" s="37" t="s">
        <v>130</v>
      </c>
      <c r="BD24" s="37" t="s">
        <v>130</v>
      </c>
      <c r="BE24" s="44">
        <v>0.16</v>
      </c>
      <c r="BF24" s="44">
        <v>0.73</v>
      </c>
      <c r="BG24" s="44">
        <v>0.23</v>
      </c>
      <c r="BH24" s="43">
        <v>0.7</v>
      </c>
      <c r="BI24" s="41" t="s">
        <v>159</v>
      </c>
      <c r="BJ24" s="43">
        <v>4.2</v>
      </c>
      <c r="BK24" s="37">
        <v>4.3</v>
      </c>
      <c r="BL24" s="44">
        <v>0.13</v>
      </c>
      <c r="BM24" s="42">
        <v>13</v>
      </c>
      <c r="BN24" s="59">
        <v>7.74059701602</v>
      </c>
      <c r="BO24" s="63">
        <v>73.6</v>
      </c>
      <c r="BP24" s="37">
        <v>61</v>
      </c>
      <c r="BQ24" s="44">
        <v>0.06</v>
      </c>
      <c r="BR24" s="44">
        <v>0.03</v>
      </c>
      <c r="BS24" s="44">
        <v>0.14</v>
      </c>
      <c r="BT24" s="43">
        <v>2</v>
      </c>
      <c r="BU24" s="37" t="s">
        <v>130</v>
      </c>
      <c r="BV24" s="43">
        <v>0.1</v>
      </c>
      <c r="BW24" s="44">
        <v>0.01</v>
      </c>
      <c r="BX24" s="44">
        <v>0.47</v>
      </c>
      <c r="BY24" s="43">
        <v>1.2</v>
      </c>
      <c r="BZ24" s="37" t="s">
        <v>128</v>
      </c>
      <c r="CA24" s="44">
        <v>0.05</v>
      </c>
      <c r="CB24" s="44">
        <v>0.91</v>
      </c>
      <c r="CC24" s="44">
        <v>0.09</v>
      </c>
      <c r="CD24" s="42">
        <v>2</v>
      </c>
      <c r="CE24" s="37" t="s">
        <v>128</v>
      </c>
      <c r="CF24" s="43">
        <v>1.6</v>
      </c>
    </row>
    <row r="25" spans="1:84" s="38" customFormat="1" ht="12.75">
      <c r="A25" s="41" t="s">
        <v>193</v>
      </c>
      <c r="B25" s="59">
        <v>39</v>
      </c>
      <c r="C25" s="41" t="s">
        <v>181</v>
      </c>
      <c r="D25" s="42">
        <v>113</v>
      </c>
      <c r="E25" s="37">
        <v>0.1</v>
      </c>
      <c r="F25" s="41" t="s">
        <v>181</v>
      </c>
      <c r="G25" s="43">
        <v>24.8</v>
      </c>
      <c r="H25" s="37">
        <v>26</v>
      </c>
      <c r="I25" s="41" t="s">
        <v>160</v>
      </c>
      <c r="J25" s="37" t="s">
        <v>128</v>
      </c>
      <c r="K25" s="44">
        <v>0.06</v>
      </c>
      <c r="L25" s="37" t="s">
        <v>128</v>
      </c>
      <c r="M25" s="43">
        <v>14.6</v>
      </c>
      <c r="N25" s="37">
        <v>15</v>
      </c>
      <c r="O25" s="41" t="s">
        <v>179</v>
      </c>
      <c r="P25" s="37" t="s">
        <v>128</v>
      </c>
      <c r="Q25" s="44">
        <v>0.57</v>
      </c>
      <c r="R25" s="44">
        <v>0.09</v>
      </c>
      <c r="S25" s="37" t="s">
        <v>128</v>
      </c>
      <c r="T25" s="43">
        <v>1.3</v>
      </c>
      <c r="U25" s="37" t="s">
        <v>128</v>
      </c>
      <c r="V25" s="41" t="s">
        <v>158</v>
      </c>
      <c r="W25" s="43">
        <v>3.4</v>
      </c>
      <c r="X25" s="37" t="s">
        <v>128</v>
      </c>
      <c r="Y25" s="44">
        <v>0.1</v>
      </c>
      <c r="Z25" s="45">
        <v>0.064</v>
      </c>
      <c r="AA25" s="44">
        <v>0.03</v>
      </c>
      <c r="AB25" s="42">
        <v>188</v>
      </c>
      <c r="AC25" s="37">
        <v>0.19</v>
      </c>
      <c r="AD25" s="41" t="s">
        <v>179</v>
      </c>
      <c r="AE25" s="44">
        <v>0.1</v>
      </c>
      <c r="AF25" s="41" t="s">
        <v>179</v>
      </c>
      <c r="AG25" s="37" t="s">
        <v>236</v>
      </c>
      <c r="AH25" s="44">
        <v>0.02</v>
      </c>
      <c r="AI25" s="44">
        <v>0.64</v>
      </c>
      <c r="AJ25" s="37" t="s">
        <v>133</v>
      </c>
      <c r="AK25" s="44">
        <v>0.45</v>
      </c>
      <c r="AL25" s="43">
        <v>2.5</v>
      </c>
      <c r="AM25" s="37" t="s">
        <v>128</v>
      </c>
      <c r="AN25" s="41" t="s">
        <v>176</v>
      </c>
      <c r="AO25" s="44">
        <v>3.81</v>
      </c>
      <c r="AP25" s="37">
        <v>3.7</v>
      </c>
      <c r="AQ25" s="43">
        <v>2.4</v>
      </c>
      <c r="AR25" s="37" t="s">
        <v>128</v>
      </c>
      <c r="AS25" s="44">
        <v>0.61</v>
      </c>
      <c r="AT25" s="37" t="s">
        <v>129</v>
      </c>
      <c r="AU25" s="44">
        <v>2.48</v>
      </c>
      <c r="AV25" s="37">
        <v>2.6</v>
      </c>
      <c r="AW25" s="44">
        <v>0.03</v>
      </c>
      <c r="AX25" s="44">
        <v>0.44</v>
      </c>
      <c r="AY25" s="43">
        <v>2.4</v>
      </c>
      <c r="AZ25" s="37" t="s">
        <v>128</v>
      </c>
      <c r="BA25" s="41" t="s">
        <v>158</v>
      </c>
      <c r="BB25" s="41" t="s">
        <v>160</v>
      </c>
      <c r="BC25" s="37" t="s">
        <v>130</v>
      </c>
      <c r="BD25" s="37" t="s">
        <v>130</v>
      </c>
      <c r="BE25" s="44">
        <v>0.12</v>
      </c>
      <c r="BF25" s="44">
        <v>0.81</v>
      </c>
      <c r="BG25" s="43">
        <v>0.2</v>
      </c>
      <c r="BH25" s="43">
        <v>0.5</v>
      </c>
      <c r="BI25" s="41" t="s">
        <v>159</v>
      </c>
      <c r="BJ25" s="43">
        <v>3.7</v>
      </c>
      <c r="BK25" s="37">
        <v>3.9</v>
      </c>
      <c r="BL25" s="44">
        <v>0.1</v>
      </c>
      <c r="BM25" s="42">
        <v>16</v>
      </c>
      <c r="BN25" s="59">
        <v>11.66337109883</v>
      </c>
      <c r="BO25" s="63">
        <v>95.8</v>
      </c>
      <c r="BP25" s="37">
        <v>87</v>
      </c>
      <c r="BQ25" s="44">
        <v>0.05</v>
      </c>
      <c r="BR25" s="44">
        <v>0.02</v>
      </c>
      <c r="BS25" s="44">
        <v>0.12</v>
      </c>
      <c r="BT25" s="43">
        <v>1.6</v>
      </c>
      <c r="BU25" s="37" t="s">
        <v>130</v>
      </c>
      <c r="BV25" s="41" t="s">
        <v>160</v>
      </c>
      <c r="BW25" s="45">
        <v>0.009</v>
      </c>
      <c r="BX25" s="44">
        <v>0.48</v>
      </c>
      <c r="BY25" s="43">
        <v>1</v>
      </c>
      <c r="BZ25" s="37" t="s">
        <v>128</v>
      </c>
      <c r="CA25" s="44">
        <v>0.04</v>
      </c>
      <c r="CB25" s="44">
        <v>0.67</v>
      </c>
      <c r="CC25" s="44">
        <v>0.06</v>
      </c>
      <c r="CD25" s="43">
        <v>0.9</v>
      </c>
      <c r="CE25" s="37" t="s">
        <v>128</v>
      </c>
      <c r="CF25" s="43">
        <v>1.1</v>
      </c>
    </row>
    <row r="26" spans="1:84" s="38" customFormat="1" ht="12.75">
      <c r="A26" s="41" t="s">
        <v>194</v>
      </c>
      <c r="B26" s="59">
        <v>41</v>
      </c>
      <c r="C26" s="41" t="s">
        <v>181</v>
      </c>
      <c r="D26" s="42">
        <v>122</v>
      </c>
      <c r="E26" s="37">
        <v>0.11</v>
      </c>
      <c r="F26" s="41" t="s">
        <v>181</v>
      </c>
      <c r="G26" s="43">
        <v>28.4</v>
      </c>
      <c r="H26" s="37">
        <v>28</v>
      </c>
      <c r="I26" s="41" t="s">
        <v>160</v>
      </c>
      <c r="J26" s="37" t="s">
        <v>128</v>
      </c>
      <c r="K26" s="44">
        <v>0.04</v>
      </c>
      <c r="L26" s="37" t="s">
        <v>128</v>
      </c>
      <c r="M26" s="43">
        <v>16.2</v>
      </c>
      <c r="N26" s="37">
        <v>16</v>
      </c>
      <c r="O26" s="44">
        <v>0.04</v>
      </c>
      <c r="P26" s="37" t="s">
        <v>128</v>
      </c>
      <c r="Q26" s="44">
        <v>0.64</v>
      </c>
      <c r="R26" s="44">
        <v>0.16</v>
      </c>
      <c r="S26" s="37" t="s">
        <v>128</v>
      </c>
      <c r="T26" s="43">
        <v>1.2</v>
      </c>
      <c r="U26" s="37" t="s">
        <v>128</v>
      </c>
      <c r="V26" s="41" t="s">
        <v>158</v>
      </c>
      <c r="W26" s="43">
        <v>4</v>
      </c>
      <c r="X26" s="37" t="s">
        <v>128</v>
      </c>
      <c r="Y26" s="45">
        <v>0.098</v>
      </c>
      <c r="Z26" s="45">
        <v>0.065</v>
      </c>
      <c r="AA26" s="44">
        <v>0.03</v>
      </c>
      <c r="AB26" s="42">
        <v>184</v>
      </c>
      <c r="AC26" s="37">
        <v>0.2</v>
      </c>
      <c r="AD26" s="41" t="s">
        <v>179</v>
      </c>
      <c r="AE26" s="44">
        <v>0.12</v>
      </c>
      <c r="AF26" s="41" t="s">
        <v>179</v>
      </c>
      <c r="AG26" s="37" t="s">
        <v>236</v>
      </c>
      <c r="AH26" s="44">
        <v>0.02</v>
      </c>
      <c r="AI26" s="44">
        <v>0.72</v>
      </c>
      <c r="AJ26" s="37" t="s">
        <v>133</v>
      </c>
      <c r="AK26" s="44">
        <v>0.5</v>
      </c>
      <c r="AL26" s="43">
        <v>1.8</v>
      </c>
      <c r="AM26" s="37" t="s">
        <v>128</v>
      </c>
      <c r="AN26" s="41" t="s">
        <v>176</v>
      </c>
      <c r="AO26" s="44">
        <v>4.4</v>
      </c>
      <c r="AP26" s="37">
        <v>4.2</v>
      </c>
      <c r="AQ26" s="43">
        <v>4.5</v>
      </c>
      <c r="AR26" s="37" t="s">
        <v>128</v>
      </c>
      <c r="AS26" s="44">
        <v>0.5</v>
      </c>
      <c r="AT26" s="37" t="s">
        <v>129</v>
      </c>
      <c r="AU26" s="44">
        <v>2.42</v>
      </c>
      <c r="AV26" s="37">
        <v>2.6</v>
      </c>
      <c r="AW26" s="44">
        <v>0.02</v>
      </c>
      <c r="AX26" s="44">
        <v>0.48</v>
      </c>
      <c r="AY26" s="43">
        <v>3.1</v>
      </c>
      <c r="AZ26" s="37" t="s">
        <v>128</v>
      </c>
      <c r="BA26" s="44">
        <v>0.01</v>
      </c>
      <c r="BB26" s="44">
        <v>0.06</v>
      </c>
      <c r="BC26" s="37" t="s">
        <v>130</v>
      </c>
      <c r="BD26" s="37" t="s">
        <v>130</v>
      </c>
      <c r="BE26" s="44">
        <v>0.13</v>
      </c>
      <c r="BF26" s="44">
        <v>0.97</v>
      </c>
      <c r="BG26" s="44">
        <v>0.2</v>
      </c>
      <c r="BH26" s="43">
        <v>0.5</v>
      </c>
      <c r="BI26" s="41" t="s">
        <v>159</v>
      </c>
      <c r="BJ26" s="43">
        <v>4.1</v>
      </c>
      <c r="BK26" s="37">
        <v>3.9</v>
      </c>
      <c r="BL26" s="44">
        <v>0.11</v>
      </c>
      <c r="BM26" s="42">
        <v>20</v>
      </c>
      <c r="BN26" s="59">
        <v>14.22822417949</v>
      </c>
      <c r="BO26" s="63">
        <v>102</v>
      </c>
      <c r="BP26" s="37">
        <v>88</v>
      </c>
      <c r="BQ26" s="44">
        <v>0.04</v>
      </c>
      <c r="BR26" s="44">
        <v>0.02</v>
      </c>
      <c r="BS26" s="44">
        <v>0.12</v>
      </c>
      <c r="BT26" s="43">
        <v>1.7</v>
      </c>
      <c r="BU26" s="37" t="s">
        <v>130</v>
      </c>
      <c r="BV26" s="41" t="s">
        <v>160</v>
      </c>
      <c r="BW26" s="45">
        <v>0.008</v>
      </c>
      <c r="BX26" s="44">
        <v>0.54</v>
      </c>
      <c r="BY26" s="43">
        <v>0.9</v>
      </c>
      <c r="BZ26" s="37" t="s">
        <v>128</v>
      </c>
      <c r="CA26" s="44">
        <v>0.05</v>
      </c>
      <c r="CB26" s="44">
        <v>0.77</v>
      </c>
      <c r="CC26" s="44">
        <v>0.07</v>
      </c>
      <c r="CD26" s="43">
        <v>12.5</v>
      </c>
      <c r="CE26" s="37" t="s">
        <v>128</v>
      </c>
      <c r="CF26" s="43">
        <v>1.2</v>
      </c>
    </row>
    <row r="27" spans="1:84" s="38" customFormat="1" ht="6.75" customHeight="1">
      <c r="A27" s="41"/>
      <c r="B27" s="59"/>
      <c r="C27" s="41"/>
      <c r="D27" s="42"/>
      <c r="E27" s="37"/>
      <c r="F27" s="41"/>
      <c r="G27" s="43"/>
      <c r="H27" s="37"/>
      <c r="I27" s="41"/>
      <c r="J27" s="37"/>
      <c r="K27" s="44"/>
      <c r="L27" s="37"/>
      <c r="M27" s="43"/>
      <c r="N27" s="37"/>
      <c r="O27" s="44"/>
      <c r="P27" s="37"/>
      <c r="Q27" s="44"/>
      <c r="R27" s="44"/>
      <c r="S27" s="37"/>
      <c r="T27" s="43"/>
      <c r="U27" s="37"/>
      <c r="V27" s="41"/>
      <c r="W27" s="43"/>
      <c r="X27" s="37"/>
      <c r="Y27" s="45"/>
      <c r="Z27" s="45"/>
      <c r="AA27" s="44"/>
      <c r="AB27" s="42"/>
      <c r="AC27" s="37"/>
      <c r="AD27" s="41"/>
      <c r="AE27" s="44"/>
      <c r="AF27" s="41"/>
      <c r="AG27" s="37"/>
      <c r="AH27" s="44"/>
      <c r="AI27" s="44"/>
      <c r="AJ27" s="37"/>
      <c r="AK27" s="44"/>
      <c r="AL27" s="43"/>
      <c r="AM27" s="37"/>
      <c r="AN27" s="41"/>
      <c r="AO27" s="44"/>
      <c r="AP27" s="37"/>
      <c r="AQ27" s="43"/>
      <c r="AR27" s="37"/>
      <c r="AS27" s="44"/>
      <c r="AT27" s="37"/>
      <c r="AU27" s="44"/>
      <c r="AV27" s="37"/>
      <c r="AW27" s="44"/>
      <c r="AX27" s="44"/>
      <c r="AY27" s="43"/>
      <c r="AZ27" s="37"/>
      <c r="BA27" s="44"/>
      <c r="BB27" s="44"/>
      <c r="BC27" s="37"/>
      <c r="BD27" s="37"/>
      <c r="BE27" s="44"/>
      <c r="BF27" s="44"/>
      <c r="BG27" s="44"/>
      <c r="BH27" s="43"/>
      <c r="BI27" s="41"/>
      <c r="BJ27" s="43"/>
      <c r="BK27" s="37"/>
      <c r="BL27" s="44"/>
      <c r="BM27" s="42"/>
      <c r="BN27" s="59"/>
      <c r="BO27" s="63"/>
      <c r="BP27" s="37"/>
      <c r="BQ27" s="44"/>
      <c r="BR27" s="44"/>
      <c r="BS27" s="44"/>
      <c r="BT27" s="43"/>
      <c r="BU27" s="37"/>
      <c r="BV27" s="41"/>
      <c r="BW27" s="45"/>
      <c r="BX27" s="44"/>
      <c r="BY27" s="43"/>
      <c r="BZ27" s="37"/>
      <c r="CA27" s="44"/>
      <c r="CB27" s="44"/>
      <c r="CC27" s="44"/>
      <c r="CD27" s="43"/>
      <c r="CE27" s="37"/>
      <c r="CF27" s="43"/>
    </row>
    <row r="28" spans="1:84" s="38" customFormat="1" ht="12.75">
      <c r="A28" s="41" t="s">
        <v>195</v>
      </c>
      <c r="B28" s="59">
        <v>38</v>
      </c>
      <c r="C28" s="41" t="s">
        <v>181</v>
      </c>
      <c r="D28" s="42">
        <v>178</v>
      </c>
      <c r="E28" s="37">
        <v>0.16</v>
      </c>
      <c r="F28" s="41" t="s">
        <v>181</v>
      </c>
      <c r="G28" s="43">
        <v>40</v>
      </c>
      <c r="H28" s="37">
        <v>39</v>
      </c>
      <c r="I28" s="41" t="s">
        <v>160</v>
      </c>
      <c r="J28" s="37" t="s">
        <v>128</v>
      </c>
      <c r="K28" s="44">
        <v>0.02</v>
      </c>
      <c r="L28" s="37" t="s">
        <v>128</v>
      </c>
      <c r="M28" s="43">
        <v>15.9</v>
      </c>
      <c r="N28" s="37">
        <v>16</v>
      </c>
      <c r="O28" s="44">
        <v>0.02</v>
      </c>
      <c r="P28" s="37" t="s">
        <v>128</v>
      </c>
      <c r="Q28" s="44">
        <v>0.93</v>
      </c>
      <c r="R28" s="44">
        <v>0.39</v>
      </c>
      <c r="S28" s="37" t="s">
        <v>128</v>
      </c>
      <c r="T28" s="43">
        <v>1.6</v>
      </c>
      <c r="U28" s="37" t="s">
        <v>128</v>
      </c>
      <c r="V28" s="41" t="s">
        <v>158</v>
      </c>
      <c r="W28" s="43">
        <v>5.4</v>
      </c>
      <c r="X28" s="37" t="s">
        <v>128</v>
      </c>
      <c r="Y28" s="44">
        <v>0.12</v>
      </c>
      <c r="Z28" s="45">
        <v>0.068</v>
      </c>
      <c r="AA28" s="44">
        <v>0.04</v>
      </c>
      <c r="AB28" s="42">
        <v>411</v>
      </c>
      <c r="AC28" s="37">
        <v>0.41</v>
      </c>
      <c r="AD28" s="41" t="s">
        <v>179</v>
      </c>
      <c r="AE28" s="44">
        <v>0.17</v>
      </c>
      <c r="AF28" s="41" t="s">
        <v>179</v>
      </c>
      <c r="AG28" s="37" t="s">
        <v>236</v>
      </c>
      <c r="AH28" s="44">
        <v>0.03</v>
      </c>
      <c r="AI28" s="44">
        <v>0.44</v>
      </c>
      <c r="AJ28" s="37" t="s">
        <v>133</v>
      </c>
      <c r="AK28" s="44">
        <v>0.51</v>
      </c>
      <c r="AL28" s="43">
        <v>0.4</v>
      </c>
      <c r="AM28" s="37" t="s">
        <v>128</v>
      </c>
      <c r="AN28" s="41" t="s">
        <v>176</v>
      </c>
      <c r="AO28" s="44">
        <v>4.81</v>
      </c>
      <c r="AP28" s="37">
        <v>4.4</v>
      </c>
      <c r="AQ28" s="43">
        <v>26.6</v>
      </c>
      <c r="AR28" s="37">
        <v>24</v>
      </c>
      <c r="AS28" s="44">
        <v>0.41</v>
      </c>
      <c r="AT28" s="37" t="s">
        <v>129</v>
      </c>
      <c r="AU28" s="44">
        <v>0.94</v>
      </c>
      <c r="AV28" s="37" t="s">
        <v>133</v>
      </c>
      <c r="AW28" s="44">
        <v>0.02</v>
      </c>
      <c r="AX28" s="44">
        <v>0.55</v>
      </c>
      <c r="AY28" s="43">
        <v>4.6</v>
      </c>
      <c r="AZ28" s="37" t="s">
        <v>128</v>
      </c>
      <c r="BA28" s="44">
        <v>0.02</v>
      </c>
      <c r="BB28" s="43">
        <v>0.1</v>
      </c>
      <c r="BC28" s="37" t="s">
        <v>130</v>
      </c>
      <c r="BD28" s="37" t="s">
        <v>130</v>
      </c>
      <c r="BE28" s="44">
        <v>0.16</v>
      </c>
      <c r="BF28" s="44">
        <v>0.35</v>
      </c>
      <c r="BG28" s="44">
        <v>0.22</v>
      </c>
      <c r="BH28" s="43">
        <v>0.3</v>
      </c>
      <c r="BI28" s="41" t="s">
        <v>159</v>
      </c>
      <c r="BJ28" s="43">
        <v>3.7</v>
      </c>
      <c r="BK28" s="37">
        <v>3.4</v>
      </c>
      <c r="BL28" s="44">
        <v>0.14</v>
      </c>
      <c r="BM28" s="42">
        <v>19</v>
      </c>
      <c r="BN28" s="59">
        <v>13.22314669088</v>
      </c>
      <c r="BO28" s="63">
        <v>73.7</v>
      </c>
      <c r="BP28" s="37">
        <v>60</v>
      </c>
      <c r="BQ28" s="44">
        <v>0.04</v>
      </c>
      <c r="BR28" s="44">
        <v>0.03</v>
      </c>
      <c r="BS28" s="44">
        <v>0.16</v>
      </c>
      <c r="BT28" s="43">
        <v>2.5</v>
      </c>
      <c r="BU28" s="37" t="s">
        <v>130</v>
      </c>
      <c r="BV28" s="41" t="s">
        <v>160</v>
      </c>
      <c r="BW28" s="44">
        <v>0.01</v>
      </c>
      <c r="BX28" s="44">
        <v>0.3</v>
      </c>
      <c r="BY28" s="43">
        <v>1</v>
      </c>
      <c r="BZ28" s="37" t="s">
        <v>128</v>
      </c>
      <c r="CA28" s="44">
        <v>0.04</v>
      </c>
      <c r="CB28" s="44">
        <v>0.86</v>
      </c>
      <c r="CC28" s="44">
        <v>0.05</v>
      </c>
      <c r="CD28" s="43">
        <v>2</v>
      </c>
      <c r="CE28" s="37" t="s">
        <v>128</v>
      </c>
      <c r="CF28" s="43">
        <v>1.5</v>
      </c>
    </row>
    <row r="29" spans="1:84" s="38" customFormat="1" ht="12.75">
      <c r="A29" s="41" t="s">
        <v>196</v>
      </c>
      <c r="B29" s="59">
        <v>87.28</v>
      </c>
      <c r="C29" s="41" t="s">
        <v>181</v>
      </c>
      <c r="D29" s="42">
        <v>171</v>
      </c>
      <c r="E29" s="37">
        <v>0.16</v>
      </c>
      <c r="F29" s="41" t="s">
        <v>181</v>
      </c>
      <c r="G29" s="43">
        <v>75.5</v>
      </c>
      <c r="H29" s="37">
        <v>77</v>
      </c>
      <c r="I29" s="41" t="s">
        <v>160</v>
      </c>
      <c r="J29" s="37" t="s">
        <v>128</v>
      </c>
      <c r="K29" s="45">
        <v>0.009</v>
      </c>
      <c r="L29" s="37" t="s">
        <v>128</v>
      </c>
      <c r="M29" s="43">
        <v>27</v>
      </c>
      <c r="N29" s="37">
        <v>28</v>
      </c>
      <c r="O29" s="41" t="s">
        <v>179</v>
      </c>
      <c r="P29" s="37" t="s">
        <v>128</v>
      </c>
      <c r="Q29" s="44">
        <v>1.35</v>
      </c>
      <c r="R29" s="44">
        <v>0.38</v>
      </c>
      <c r="S29" s="37" t="s">
        <v>128</v>
      </c>
      <c r="T29" s="43">
        <v>1.7</v>
      </c>
      <c r="U29" s="37" t="s">
        <v>128</v>
      </c>
      <c r="V29" s="41" t="s">
        <v>158</v>
      </c>
      <c r="W29" s="43">
        <v>3.8</v>
      </c>
      <c r="X29" s="37" t="s">
        <v>128</v>
      </c>
      <c r="Y29" s="44">
        <v>0.14</v>
      </c>
      <c r="Z29" s="45">
        <v>0.067</v>
      </c>
      <c r="AA29" s="44">
        <v>0.04</v>
      </c>
      <c r="AB29" s="42">
        <v>322</v>
      </c>
      <c r="AC29" s="37">
        <v>0.34</v>
      </c>
      <c r="AD29" s="41" t="s">
        <v>179</v>
      </c>
      <c r="AE29" s="44">
        <v>0.17</v>
      </c>
      <c r="AF29" s="41" t="s">
        <v>179</v>
      </c>
      <c r="AG29" s="37" t="s">
        <v>236</v>
      </c>
      <c r="AH29" s="44">
        <v>0.03</v>
      </c>
      <c r="AI29" s="44">
        <v>0.55</v>
      </c>
      <c r="AJ29" s="37" t="s">
        <v>133</v>
      </c>
      <c r="AK29" s="44">
        <v>0.77</v>
      </c>
      <c r="AL29" s="43">
        <v>0.7</v>
      </c>
      <c r="AM29" s="37" t="s">
        <v>128</v>
      </c>
      <c r="AN29" s="41" t="s">
        <v>176</v>
      </c>
      <c r="AO29" s="44">
        <v>1.84</v>
      </c>
      <c r="AP29" s="37">
        <v>1.8</v>
      </c>
      <c r="AQ29" s="43">
        <v>18.3</v>
      </c>
      <c r="AR29" s="37">
        <v>17</v>
      </c>
      <c r="AS29" s="44">
        <v>0.24</v>
      </c>
      <c r="AT29" s="37" t="s">
        <v>129</v>
      </c>
      <c r="AU29" s="44">
        <v>0.93</v>
      </c>
      <c r="AV29" s="37" t="s">
        <v>133</v>
      </c>
      <c r="AW29" s="44">
        <v>0.02</v>
      </c>
      <c r="AX29" s="44">
        <v>0.7</v>
      </c>
      <c r="AY29" s="43">
        <v>3.5</v>
      </c>
      <c r="AZ29" s="37" t="s">
        <v>128</v>
      </c>
      <c r="BA29" s="41" t="s">
        <v>158</v>
      </c>
      <c r="BB29" s="41" t="s">
        <v>160</v>
      </c>
      <c r="BC29" s="37" t="s">
        <v>130</v>
      </c>
      <c r="BD29" s="37" t="s">
        <v>130</v>
      </c>
      <c r="BE29" s="44">
        <v>0.19</v>
      </c>
      <c r="BF29" s="44">
        <v>0.52</v>
      </c>
      <c r="BG29" s="44">
        <v>0.74</v>
      </c>
      <c r="BH29" s="43">
        <v>0.5</v>
      </c>
      <c r="BI29" s="41" t="s">
        <v>159</v>
      </c>
      <c r="BJ29" s="43">
        <v>3.8</v>
      </c>
      <c r="BK29" s="37">
        <v>4.2</v>
      </c>
      <c r="BL29" s="44">
        <v>0.15</v>
      </c>
      <c r="BM29" s="42">
        <v>5</v>
      </c>
      <c r="BN29" s="59">
        <v>3.336067079619</v>
      </c>
      <c r="BO29" s="63">
        <v>61</v>
      </c>
      <c r="BP29" s="37">
        <v>53</v>
      </c>
      <c r="BQ29" s="44">
        <v>0.03</v>
      </c>
      <c r="BR29" s="44">
        <v>0.03</v>
      </c>
      <c r="BS29" s="44">
        <v>0.12</v>
      </c>
      <c r="BT29" s="43">
        <v>3.5</v>
      </c>
      <c r="BU29" s="37" t="s">
        <v>130</v>
      </c>
      <c r="BV29" s="41" t="s">
        <v>160</v>
      </c>
      <c r="BW29" s="44">
        <v>0.01</v>
      </c>
      <c r="BX29" s="44">
        <v>0.13</v>
      </c>
      <c r="BY29" s="43">
        <v>1.4</v>
      </c>
      <c r="BZ29" s="37" t="s">
        <v>128</v>
      </c>
      <c r="CA29" s="41" t="s">
        <v>179</v>
      </c>
      <c r="CB29" s="44">
        <v>0.88</v>
      </c>
      <c r="CC29" s="44">
        <v>0.07</v>
      </c>
      <c r="CD29" s="42">
        <v>1</v>
      </c>
      <c r="CE29" s="37" t="s">
        <v>128</v>
      </c>
      <c r="CF29" s="44">
        <v>0.88</v>
      </c>
    </row>
    <row r="30" spans="1:84" s="38" customFormat="1" ht="12.75">
      <c r="A30" s="41" t="s">
        <v>197</v>
      </c>
      <c r="B30" s="57" t="s">
        <v>237</v>
      </c>
      <c r="C30" s="41" t="s">
        <v>181</v>
      </c>
      <c r="D30" s="44">
        <v>0.96</v>
      </c>
      <c r="E30" s="37" t="s">
        <v>158</v>
      </c>
      <c r="F30" s="41" t="s">
        <v>181</v>
      </c>
      <c r="G30" s="44">
        <v>0.7</v>
      </c>
      <c r="H30" s="37" t="s">
        <v>159</v>
      </c>
      <c r="I30" s="41" t="s">
        <v>160</v>
      </c>
      <c r="J30" s="37" t="s">
        <v>128</v>
      </c>
      <c r="K30" s="45">
        <v>0.008</v>
      </c>
      <c r="L30" s="37" t="s">
        <v>128</v>
      </c>
      <c r="M30" s="41" t="s">
        <v>160</v>
      </c>
      <c r="N30" s="37" t="s">
        <v>133</v>
      </c>
      <c r="O30" s="41" t="s">
        <v>179</v>
      </c>
      <c r="P30" s="37" t="s">
        <v>128</v>
      </c>
      <c r="Q30" s="41" t="s">
        <v>158</v>
      </c>
      <c r="R30" s="41" t="s">
        <v>179</v>
      </c>
      <c r="S30" s="37" t="s">
        <v>128</v>
      </c>
      <c r="T30" s="41" t="s">
        <v>133</v>
      </c>
      <c r="U30" s="37" t="s">
        <v>128</v>
      </c>
      <c r="V30" s="41" t="s">
        <v>158</v>
      </c>
      <c r="W30" s="41" t="s">
        <v>180</v>
      </c>
      <c r="X30" s="37" t="s">
        <v>128</v>
      </c>
      <c r="Y30" s="41" t="s">
        <v>182</v>
      </c>
      <c r="Z30" s="41" t="s">
        <v>182</v>
      </c>
      <c r="AA30" s="41" t="s">
        <v>182</v>
      </c>
      <c r="AB30" s="41" t="s">
        <v>130</v>
      </c>
      <c r="AC30" s="37" t="s">
        <v>160</v>
      </c>
      <c r="AD30" s="41" t="s">
        <v>179</v>
      </c>
      <c r="AE30" s="41" t="s">
        <v>182</v>
      </c>
      <c r="AF30" s="41" t="s">
        <v>179</v>
      </c>
      <c r="AG30" s="37" t="s">
        <v>236</v>
      </c>
      <c r="AH30" s="41" t="s">
        <v>182</v>
      </c>
      <c r="AI30" s="41" t="s">
        <v>178</v>
      </c>
      <c r="AJ30" s="37" t="s">
        <v>133</v>
      </c>
      <c r="AK30" s="41" t="s">
        <v>158</v>
      </c>
      <c r="AL30" s="41" t="s">
        <v>176</v>
      </c>
      <c r="AM30" s="37" t="s">
        <v>128</v>
      </c>
      <c r="AN30" s="41" t="s">
        <v>176</v>
      </c>
      <c r="AO30" s="41" t="s">
        <v>158</v>
      </c>
      <c r="AP30" s="37" t="s">
        <v>133</v>
      </c>
      <c r="AQ30" s="41" t="s">
        <v>158</v>
      </c>
      <c r="AR30" s="37" t="s">
        <v>128</v>
      </c>
      <c r="AS30" s="41" t="s">
        <v>177</v>
      </c>
      <c r="AT30" s="37" t="s">
        <v>129</v>
      </c>
      <c r="AU30" s="41" t="s">
        <v>158</v>
      </c>
      <c r="AV30" s="37" t="s">
        <v>133</v>
      </c>
      <c r="AW30" s="41" t="s">
        <v>179</v>
      </c>
      <c r="AX30" s="41" t="s">
        <v>158</v>
      </c>
      <c r="AY30" s="41" t="s">
        <v>176</v>
      </c>
      <c r="AZ30" s="37" t="s">
        <v>128</v>
      </c>
      <c r="BA30" s="41" t="s">
        <v>158</v>
      </c>
      <c r="BB30" s="41" t="s">
        <v>160</v>
      </c>
      <c r="BC30" s="37" t="s">
        <v>130</v>
      </c>
      <c r="BD30" s="37" t="s">
        <v>130</v>
      </c>
      <c r="BE30" s="41" t="s">
        <v>158</v>
      </c>
      <c r="BF30" s="41" t="s">
        <v>158</v>
      </c>
      <c r="BG30" s="41" t="s">
        <v>176</v>
      </c>
      <c r="BH30" s="41" t="s">
        <v>176</v>
      </c>
      <c r="BI30" s="41" t="s">
        <v>159</v>
      </c>
      <c r="BJ30" s="41" t="s">
        <v>177</v>
      </c>
      <c r="BK30" s="37" t="s">
        <v>133</v>
      </c>
      <c r="BL30" s="41" t="s">
        <v>158</v>
      </c>
      <c r="BM30" s="42">
        <v>5</v>
      </c>
      <c r="BN30" s="59" t="s">
        <v>175</v>
      </c>
      <c r="BO30" s="63" t="s">
        <v>180</v>
      </c>
      <c r="BP30" s="37" t="s">
        <v>133</v>
      </c>
      <c r="BQ30" s="44">
        <v>0.02</v>
      </c>
      <c r="BR30" s="41" t="s">
        <v>182</v>
      </c>
      <c r="BS30" s="44">
        <v>0.02</v>
      </c>
      <c r="BT30" s="43">
        <v>0.1</v>
      </c>
      <c r="BU30" s="37" t="s">
        <v>130</v>
      </c>
      <c r="BV30" s="41" t="s">
        <v>160</v>
      </c>
      <c r="BW30" s="41" t="s">
        <v>182</v>
      </c>
      <c r="BX30" s="41" t="s">
        <v>182</v>
      </c>
      <c r="BY30" s="43">
        <v>0.2</v>
      </c>
      <c r="BZ30" s="37" t="s">
        <v>128</v>
      </c>
      <c r="CA30" s="41" t="s">
        <v>179</v>
      </c>
      <c r="CB30" s="41" t="s">
        <v>158</v>
      </c>
      <c r="CC30" s="41" t="s">
        <v>182</v>
      </c>
      <c r="CD30" s="41" t="s">
        <v>180</v>
      </c>
      <c r="CE30" s="37" t="s">
        <v>128</v>
      </c>
      <c r="CF30" s="41" t="s">
        <v>160</v>
      </c>
    </row>
    <row r="31" spans="1:84" s="38" customFormat="1" ht="12.75">
      <c r="A31" s="41" t="s">
        <v>198</v>
      </c>
      <c r="B31" s="59">
        <v>102</v>
      </c>
      <c r="C31" s="41" t="s">
        <v>181</v>
      </c>
      <c r="D31" s="42">
        <v>151</v>
      </c>
      <c r="E31" s="37">
        <v>0.12</v>
      </c>
      <c r="F31" s="41" t="s">
        <v>181</v>
      </c>
      <c r="G31" s="43">
        <v>40.8</v>
      </c>
      <c r="H31" s="37">
        <v>40</v>
      </c>
      <c r="I31" s="41" t="s">
        <v>160</v>
      </c>
      <c r="J31" s="37" t="s">
        <v>128</v>
      </c>
      <c r="K31" s="44">
        <v>0.02</v>
      </c>
      <c r="L31" s="37" t="s">
        <v>128</v>
      </c>
      <c r="M31" s="43">
        <v>24.8</v>
      </c>
      <c r="N31" s="37">
        <v>26</v>
      </c>
      <c r="O31" s="44">
        <v>0.05</v>
      </c>
      <c r="P31" s="37" t="s">
        <v>128</v>
      </c>
      <c r="Q31" s="44">
        <v>1.21</v>
      </c>
      <c r="R31" s="44">
        <v>0.5</v>
      </c>
      <c r="S31" s="37" t="s">
        <v>128</v>
      </c>
      <c r="T31" s="43">
        <v>1.3</v>
      </c>
      <c r="U31" s="37" t="s">
        <v>128</v>
      </c>
      <c r="V31" s="44">
        <v>0.02</v>
      </c>
      <c r="W31" s="43">
        <v>5.2</v>
      </c>
      <c r="X31" s="37" t="s">
        <v>128</v>
      </c>
      <c r="Y31" s="44">
        <v>0.15</v>
      </c>
      <c r="Z31" s="45">
        <v>0.068</v>
      </c>
      <c r="AA31" s="45">
        <v>0.051</v>
      </c>
      <c r="AB31" s="42">
        <v>366</v>
      </c>
      <c r="AC31" s="37">
        <v>0.33</v>
      </c>
      <c r="AD31" s="41" t="s">
        <v>179</v>
      </c>
      <c r="AE31" s="44">
        <v>0.18</v>
      </c>
      <c r="AF31" s="41" t="s">
        <v>179</v>
      </c>
      <c r="AG31" s="37" t="s">
        <v>236</v>
      </c>
      <c r="AH31" s="44">
        <v>0.03</v>
      </c>
      <c r="AI31" s="43">
        <v>1.7</v>
      </c>
      <c r="AJ31" s="37">
        <v>1.7</v>
      </c>
      <c r="AK31" s="44">
        <v>0.69</v>
      </c>
      <c r="AL31" s="43">
        <v>17.9</v>
      </c>
      <c r="AM31" s="37">
        <v>20</v>
      </c>
      <c r="AN31" s="41" t="s">
        <v>176</v>
      </c>
      <c r="AO31" s="43">
        <v>14.7</v>
      </c>
      <c r="AP31" s="37">
        <v>14</v>
      </c>
      <c r="AQ31" s="43">
        <v>44.6</v>
      </c>
      <c r="AR31" s="37">
        <v>39</v>
      </c>
      <c r="AS31" s="44">
        <v>0.32</v>
      </c>
      <c r="AT31" s="37" t="s">
        <v>129</v>
      </c>
      <c r="AU31" s="44">
        <v>7.39</v>
      </c>
      <c r="AV31" s="37">
        <v>7.4</v>
      </c>
      <c r="AW31" s="44">
        <v>0.03</v>
      </c>
      <c r="AX31" s="44">
        <v>0.71</v>
      </c>
      <c r="AY31" s="43">
        <v>3.6</v>
      </c>
      <c r="AZ31" s="37" t="s">
        <v>128</v>
      </c>
      <c r="BA31" s="44">
        <v>0.01</v>
      </c>
      <c r="BB31" s="43">
        <v>0.2</v>
      </c>
      <c r="BC31" s="37" t="s">
        <v>130</v>
      </c>
      <c r="BD31" s="37" t="s">
        <v>130</v>
      </c>
      <c r="BE31" s="44">
        <v>0.19</v>
      </c>
      <c r="BF31" s="44">
        <v>1.81</v>
      </c>
      <c r="BG31" s="44">
        <v>0.43</v>
      </c>
      <c r="BH31" s="43">
        <v>0.2</v>
      </c>
      <c r="BI31" s="41" t="s">
        <v>159</v>
      </c>
      <c r="BJ31" s="43">
        <v>3.8</v>
      </c>
      <c r="BK31" s="37">
        <v>3.6</v>
      </c>
      <c r="BL31" s="44">
        <v>0.17</v>
      </c>
      <c r="BM31" s="42">
        <v>38</v>
      </c>
      <c r="BN31" s="59">
        <v>32.17858101267</v>
      </c>
      <c r="BO31" s="63">
        <v>134</v>
      </c>
      <c r="BP31" s="37">
        <v>130</v>
      </c>
      <c r="BQ31" s="44">
        <v>0.04</v>
      </c>
      <c r="BR31" s="44">
        <v>0.03</v>
      </c>
      <c r="BS31" s="44">
        <v>0.17</v>
      </c>
      <c r="BT31" s="43">
        <v>3.4</v>
      </c>
      <c r="BU31" s="37" t="s">
        <v>130</v>
      </c>
      <c r="BV31" s="41" t="s">
        <v>160</v>
      </c>
      <c r="BW31" s="44">
        <v>0.01</v>
      </c>
      <c r="BX31" s="44">
        <v>1.09</v>
      </c>
      <c r="BY31" s="43">
        <v>1</v>
      </c>
      <c r="BZ31" s="37" t="s">
        <v>128</v>
      </c>
      <c r="CA31" s="44">
        <v>0.04</v>
      </c>
      <c r="CB31" s="44">
        <v>0.96</v>
      </c>
      <c r="CC31" s="44">
        <v>0.07</v>
      </c>
      <c r="CD31" s="43">
        <v>2.1</v>
      </c>
      <c r="CE31" s="37" t="s">
        <v>128</v>
      </c>
      <c r="CF31" s="44">
        <v>0.7</v>
      </c>
    </row>
    <row r="32" spans="1:84" s="38" customFormat="1" ht="12.75">
      <c r="A32" s="41" t="s">
        <v>199</v>
      </c>
      <c r="B32" s="59">
        <v>55</v>
      </c>
      <c r="C32" s="41" t="s">
        <v>181</v>
      </c>
      <c r="D32" s="42">
        <v>150</v>
      </c>
      <c r="E32" s="37">
        <v>0.13</v>
      </c>
      <c r="F32" s="41" t="s">
        <v>181</v>
      </c>
      <c r="G32" s="43">
        <v>21</v>
      </c>
      <c r="H32" s="37">
        <v>22</v>
      </c>
      <c r="I32" s="41" t="s">
        <v>160</v>
      </c>
      <c r="J32" s="37" t="s">
        <v>128</v>
      </c>
      <c r="K32" s="45">
        <v>0.009</v>
      </c>
      <c r="L32" s="37" t="s">
        <v>128</v>
      </c>
      <c r="M32" s="43">
        <v>13</v>
      </c>
      <c r="N32" s="37">
        <v>14</v>
      </c>
      <c r="O32" s="41" t="s">
        <v>179</v>
      </c>
      <c r="P32" s="37" t="s">
        <v>128</v>
      </c>
      <c r="Q32" s="44">
        <v>1.06</v>
      </c>
      <c r="R32" s="44">
        <v>0.17</v>
      </c>
      <c r="S32" s="37" t="s">
        <v>128</v>
      </c>
      <c r="T32" s="43">
        <v>1</v>
      </c>
      <c r="U32" s="37" t="s">
        <v>128</v>
      </c>
      <c r="V32" s="41" t="s">
        <v>158</v>
      </c>
      <c r="W32" s="43">
        <v>3.7</v>
      </c>
      <c r="X32" s="37" t="s">
        <v>128</v>
      </c>
      <c r="Y32" s="44">
        <v>0.12</v>
      </c>
      <c r="Z32" s="45">
        <v>0.07</v>
      </c>
      <c r="AA32" s="44">
        <v>0.04</v>
      </c>
      <c r="AB32" s="42">
        <v>212</v>
      </c>
      <c r="AC32" s="37">
        <v>0.2</v>
      </c>
      <c r="AD32" s="41" t="s">
        <v>179</v>
      </c>
      <c r="AE32" s="44">
        <v>0.19</v>
      </c>
      <c r="AF32" s="41" t="s">
        <v>179</v>
      </c>
      <c r="AG32" s="37" t="s">
        <v>236</v>
      </c>
      <c r="AH32" s="44">
        <v>0.03</v>
      </c>
      <c r="AI32" s="44">
        <v>0.9</v>
      </c>
      <c r="AJ32" s="37">
        <v>1</v>
      </c>
      <c r="AK32" s="44">
        <v>0.71</v>
      </c>
      <c r="AL32" s="43">
        <v>0.8</v>
      </c>
      <c r="AM32" s="37" t="s">
        <v>128</v>
      </c>
      <c r="AN32" s="41" t="s">
        <v>176</v>
      </c>
      <c r="AO32" s="44">
        <v>6.26</v>
      </c>
      <c r="AP32" s="37">
        <v>6.1</v>
      </c>
      <c r="AQ32" s="43">
        <v>15.8</v>
      </c>
      <c r="AR32" s="37">
        <v>13</v>
      </c>
      <c r="AS32" s="44">
        <v>0.5</v>
      </c>
      <c r="AT32" s="37" t="s">
        <v>129</v>
      </c>
      <c r="AU32" s="44">
        <v>1.39</v>
      </c>
      <c r="AV32" s="37">
        <v>1.4</v>
      </c>
      <c r="AW32" s="41" t="s">
        <v>179</v>
      </c>
      <c r="AX32" s="44">
        <v>0.67</v>
      </c>
      <c r="AY32" s="43">
        <v>3</v>
      </c>
      <c r="AZ32" s="37" t="s">
        <v>128</v>
      </c>
      <c r="BA32" s="41" t="s">
        <v>158</v>
      </c>
      <c r="BB32" s="44">
        <v>0.06</v>
      </c>
      <c r="BC32" s="37" t="s">
        <v>130</v>
      </c>
      <c r="BD32" s="37" t="s">
        <v>130</v>
      </c>
      <c r="BE32" s="44">
        <v>0.18</v>
      </c>
      <c r="BF32" s="44">
        <v>0.76</v>
      </c>
      <c r="BG32" s="44">
        <v>0.22</v>
      </c>
      <c r="BH32" s="41" t="s">
        <v>176</v>
      </c>
      <c r="BI32" s="41" t="s">
        <v>159</v>
      </c>
      <c r="BJ32" s="43">
        <v>3.2</v>
      </c>
      <c r="BK32" s="37">
        <v>3.3</v>
      </c>
      <c r="BL32" s="44">
        <v>0.17</v>
      </c>
      <c r="BM32" s="42">
        <v>21</v>
      </c>
      <c r="BN32" s="59">
        <v>18.50695268896</v>
      </c>
      <c r="BO32" s="63">
        <v>66.8</v>
      </c>
      <c r="BP32" s="37">
        <v>61</v>
      </c>
      <c r="BQ32" s="44">
        <v>0.05</v>
      </c>
      <c r="BR32" s="44">
        <v>0.03</v>
      </c>
      <c r="BS32" s="44">
        <v>0.14</v>
      </c>
      <c r="BT32" s="43">
        <v>2.3</v>
      </c>
      <c r="BU32" s="37" t="s">
        <v>130</v>
      </c>
      <c r="BV32" s="41" t="s">
        <v>160</v>
      </c>
      <c r="BW32" s="45">
        <v>0.009</v>
      </c>
      <c r="BX32" s="44">
        <v>0.76</v>
      </c>
      <c r="BY32" s="43">
        <v>0.7</v>
      </c>
      <c r="BZ32" s="37" t="s">
        <v>128</v>
      </c>
      <c r="CA32" s="44">
        <v>0.05</v>
      </c>
      <c r="CB32" s="44">
        <v>0.79</v>
      </c>
      <c r="CC32" s="44">
        <v>0.06</v>
      </c>
      <c r="CD32" s="43">
        <v>0.6</v>
      </c>
      <c r="CE32" s="37" t="s">
        <v>128</v>
      </c>
      <c r="CF32" s="44">
        <v>0.55</v>
      </c>
    </row>
    <row r="33" spans="1:84" s="38" customFormat="1" ht="6.75" customHeight="1">
      <c r="A33" s="41"/>
      <c r="B33" s="59"/>
      <c r="C33" s="41"/>
      <c r="D33" s="42"/>
      <c r="E33" s="37"/>
      <c r="F33" s="41"/>
      <c r="G33" s="43"/>
      <c r="H33" s="37"/>
      <c r="I33" s="41"/>
      <c r="J33" s="37"/>
      <c r="K33" s="45"/>
      <c r="L33" s="37"/>
      <c r="M33" s="43"/>
      <c r="N33" s="37"/>
      <c r="O33" s="41"/>
      <c r="P33" s="37"/>
      <c r="Q33" s="44"/>
      <c r="R33" s="44"/>
      <c r="S33" s="37"/>
      <c r="T33" s="43"/>
      <c r="U33" s="37"/>
      <c r="V33" s="41"/>
      <c r="W33" s="43"/>
      <c r="X33" s="37"/>
      <c r="Y33" s="44"/>
      <c r="Z33" s="45"/>
      <c r="AA33" s="44"/>
      <c r="AB33" s="42"/>
      <c r="AC33" s="37"/>
      <c r="AD33" s="41"/>
      <c r="AE33" s="44"/>
      <c r="AF33" s="41"/>
      <c r="AG33" s="37"/>
      <c r="AH33" s="44"/>
      <c r="AI33" s="44"/>
      <c r="AJ33" s="37"/>
      <c r="AK33" s="44"/>
      <c r="AL33" s="43"/>
      <c r="AM33" s="37"/>
      <c r="AN33" s="41"/>
      <c r="AO33" s="44"/>
      <c r="AP33" s="37"/>
      <c r="AQ33" s="43"/>
      <c r="AR33" s="37"/>
      <c r="AS33" s="44"/>
      <c r="AT33" s="37"/>
      <c r="AU33" s="44"/>
      <c r="AV33" s="37"/>
      <c r="AW33" s="41"/>
      <c r="AX33" s="44"/>
      <c r="AY33" s="43"/>
      <c r="AZ33" s="37"/>
      <c r="BA33" s="41"/>
      <c r="BB33" s="44"/>
      <c r="BC33" s="37"/>
      <c r="BD33" s="37"/>
      <c r="BE33" s="44"/>
      <c r="BF33" s="44"/>
      <c r="BG33" s="44"/>
      <c r="BH33" s="41"/>
      <c r="BI33" s="41"/>
      <c r="BJ33" s="43"/>
      <c r="BK33" s="37"/>
      <c r="BL33" s="44"/>
      <c r="BM33" s="42"/>
      <c r="BN33" s="59"/>
      <c r="BO33" s="63"/>
      <c r="BP33" s="37"/>
      <c r="BQ33" s="44"/>
      <c r="BR33" s="44"/>
      <c r="BS33" s="44"/>
      <c r="BT33" s="43"/>
      <c r="BU33" s="37"/>
      <c r="BV33" s="41"/>
      <c r="BW33" s="45"/>
      <c r="BX33" s="44"/>
      <c r="BY33" s="43"/>
      <c r="BZ33" s="37"/>
      <c r="CA33" s="44"/>
      <c r="CB33" s="44"/>
      <c r="CC33" s="44"/>
      <c r="CD33" s="43"/>
      <c r="CE33" s="37"/>
      <c r="CF33" s="44"/>
    </row>
    <row r="34" spans="1:84" s="38" customFormat="1" ht="12.75">
      <c r="A34" s="41" t="s">
        <v>200</v>
      </c>
      <c r="B34" s="59">
        <v>16</v>
      </c>
      <c r="C34" s="41" t="s">
        <v>181</v>
      </c>
      <c r="D34" s="42">
        <v>348</v>
      </c>
      <c r="E34" s="37">
        <v>0.33</v>
      </c>
      <c r="F34" s="41" t="s">
        <v>181</v>
      </c>
      <c r="G34" s="43">
        <v>54.4</v>
      </c>
      <c r="H34" s="37">
        <v>57</v>
      </c>
      <c r="I34" s="41" t="s">
        <v>160</v>
      </c>
      <c r="J34" s="37" t="s">
        <v>128</v>
      </c>
      <c r="K34" s="45">
        <v>0.009</v>
      </c>
      <c r="L34" s="37" t="s">
        <v>128</v>
      </c>
      <c r="M34" s="43">
        <v>8.5</v>
      </c>
      <c r="N34" s="37">
        <v>8.6</v>
      </c>
      <c r="O34" s="41" t="s">
        <v>179</v>
      </c>
      <c r="P34" s="37" t="s">
        <v>128</v>
      </c>
      <c r="Q34" s="44">
        <v>1.94</v>
      </c>
      <c r="R34" s="44">
        <v>0.47</v>
      </c>
      <c r="S34" s="37" t="s">
        <v>128</v>
      </c>
      <c r="T34" s="43">
        <v>1.8</v>
      </c>
      <c r="U34" s="37" t="s">
        <v>128</v>
      </c>
      <c r="V34" s="41" t="s">
        <v>158</v>
      </c>
      <c r="W34" s="43">
        <v>4.2</v>
      </c>
      <c r="X34" s="37" t="s">
        <v>128</v>
      </c>
      <c r="Y34" s="44">
        <v>0.22</v>
      </c>
      <c r="Z34" s="44">
        <v>0.12</v>
      </c>
      <c r="AA34" s="45">
        <v>0.063</v>
      </c>
      <c r="AB34" s="42">
        <v>607</v>
      </c>
      <c r="AC34" s="37">
        <v>0.65</v>
      </c>
      <c r="AD34" s="41" t="s">
        <v>179</v>
      </c>
      <c r="AE34" s="44">
        <v>0.24</v>
      </c>
      <c r="AF34" s="41" t="s">
        <v>179</v>
      </c>
      <c r="AG34" s="37" t="s">
        <v>236</v>
      </c>
      <c r="AH34" s="44">
        <v>0.04</v>
      </c>
      <c r="AI34" s="44">
        <v>0.68</v>
      </c>
      <c r="AJ34" s="37" t="s">
        <v>133</v>
      </c>
      <c r="AK34" s="44">
        <v>1.05</v>
      </c>
      <c r="AL34" s="43">
        <v>0.6</v>
      </c>
      <c r="AM34" s="37" t="s">
        <v>128</v>
      </c>
      <c r="AN34" s="41" t="s">
        <v>176</v>
      </c>
      <c r="AO34" s="44">
        <v>1.98</v>
      </c>
      <c r="AP34" s="37">
        <v>2</v>
      </c>
      <c r="AQ34" s="43">
        <v>32.4</v>
      </c>
      <c r="AR34" s="37">
        <v>32</v>
      </c>
      <c r="AS34" s="41" t="s">
        <v>177</v>
      </c>
      <c r="AT34" s="37" t="s">
        <v>129</v>
      </c>
      <c r="AU34" s="44">
        <v>0.83</v>
      </c>
      <c r="AV34" s="37" t="s">
        <v>133</v>
      </c>
      <c r="AW34" s="44">
        <v>0.03</v>
      </c>
      <c r="AX34" s="44">
        <v>1.03</v>
      </c>
      <c r="AY34" s="43">
        <v>2</v>
      </c>
      <c r="AZ34" s="37" t="s">
        <v>128</v>
      </c>
      <c r="BA34" s="44">
        <v>0.01</v>
      </c>
      <c r="BB34" s="41" t="s">
        <v>160</v>
      </c>
      <c r="BC34" s="37" t="s">
        <v>130</v>
      </c>
      <c r="BD34" s="37" t="s">
        <v>130</v>
      </c>
      <c r="BE34" s="44">
        <v>0.27</v>
      </c>
      <c r="BF34" s="44">
        <v>0.5</v>
      </c>
      <c r="BG34" s="44">
        <v>0.41</v>
      </c>
      <c r="BH34" s="43">
        <v>0.4</v>
      </c>
      <c r="BI34" s="41" t="s">
        <v>159</v>
      </c>
      <c r="BJ34" s="43">
        <v>3.3</v>
      </c>
      <c r="BK34" s="37">
        <v>3.5</v>
      </c>
      <c r="BL34" s="44">
        <v>0.22</v>
      </c>
      <c r="BM34" s="42">
        <v>11</v>
      </c>
      <c r="BN34" s="59">
        <v>6.294841156658</v>
      </c>
      <c r="BO34" s="63">
        <v>32.8</v>
      </c>
      <c r="BP34" s="37">
        <v>27</v>
      </c>
      <c r="BQ34" s="44">
        <v>0.04</v>
      </c>
      <c r="BR34" s="44">
        <v>0.04</v>
      </c>
      <c r="BS34" s="44">
        <v>0.2</v>
      </c>
      <c r="BT34" s="43">
        <v>4.5</v>
      </c>
      <c r="BU34" s="37" t="s">
        <v>130</v>
      </c>
      <c r="BV34" s="41" t="s">
        <v>160</v>
      </c>
      <c r="BW34" s="44">
        <v>0.02</v>
      </c>
      <c r="BX34" s="44">
        <v>0.13</v>
      </c>
      <c r="BY34" s="43">
        <v>1.5</v>
      </c>
      <c r="BZ34" s="37" t="s">
        <v>128</v>
      </c>
      <c r="CA34" s="44">
        <v>0.04</v>
      </c>
      <c r="CB34" s="44">
        <v>1.25</v>
      </c>
      <c r="CC34" s="44">
        <v>0.1</v>
      </c>
      <c r="CD34" s="42">
        <v>2</v>
      </c>
      <c r="CE34" s="37" t="s">
        <v>128</v>
      </c>
      <c r="CF34" s="43">
        <v>1.1</v>
      </c>
    </row>
    <row r="35" spans="1:84" s="38" customFormat="1" ht="12.75">
      <c r="A35" s="41" t="s">
        <v>201</v>
      </c>
      <c r="B35" s="59">
        <v>34</v>
      </c>
      <c r="C35" s="41" t="s">
        <v>181</v>
      </c>
      <c r="D35" s="42">
        <v>223</v>
      </c>
      <c r="E35" s="37">
        <v>0.22</v>
      </c>
      <c r="F35" s="41" t="s">
        <v>181</v>
      </c>
      <c r="G35" s="43">
        <v>54.7</v>
      </c>
      <c r="H35" s="37">
        <v>60</v>
      </c>
      <c r="I35" s="41" t="s">
        <v>160</v>
      </c>
      <c r="J35" s="37" t="s">
        <v>128</v>
      </c>
      <c r="K35" s="45">
        <v>0.006</v>
      </c>
      <c r="L35" s="37" t="s">
        <v>128</v>
      </c>
      <c r="M35" s="43">
        <v>14.8</v>
      </c>
      <c r="N35" s="37">
        <v>15</v>
      </c>
      <c r="O35" s="41" t="s">
        <v>179</v>
      </c>
      <c r="P35" s="37" t="s">
        <v>128</v>
      </c>
      <c r="Q35" s="44">
        <v>1.45</v>
      </c>
      <c r="R35" s="44">
        <v>0.29</v>
      </c>
      <c r="S35" s="37" t="s">
        <v>128</v>
      </c>
      <c r="T35" s="43">
        <v>1.5</v>
      </c>
      <c r="U35" s="37" t="s">
        <v>128</v>
      </c>
      <c r="V35" s="41" t="s">
        <v>158</v>
      </c>
      <c r="W35" s="43">
        <v>4.2</v>
      </c>
      <c r="X35" s="37" t="s">
        <v>128</v>
      </c>
      <c r="Y35" s="44">
        <v>0.17</v>
      </c>
      <c r="Z35" s="44">
        <v>0.1</v>
      </c>
      <c r="AA35" s="45">
        <v>0.054</v>
      </c>
      <c r="AB35" s="42">
        <v>374</v>
      </c>
      <c r="AC35" s="37">
        <v>0.41</v>
      </c>
      <c r="AD35" s="41" t="s">
        <v>179</v>
      </c>
      <c r="AE35" s="44">
        <v>0.21</v>
      </c>
      <c r="AF35" s="41" t="s">
        <v>179</v>
      </c>
      <c r="AG35" s="37" t="s">
        <v>236</v>
      </c>
      <c r="AH35" s="44">
        <v>0.04</v>
      </c>
      <c r="AI35" s="44">
        <v>0.93</v>
      </c>
      <c r="AJ35" s="37" t="s">
        <v>133</v>
      </c>
      <c r="AK35" s="44">
        <v>0.87</v>
      </c>
      <c r="AL35" s="43">
        <v>1</v>
      </c>
      <c r="AM35" s="37" t="s">
        <v>128</v>
      </c>
      <c r="AN35" s="41" t="s">
        <v>176</v>
      </c>
      <c r="AO35" s="44">
        <v>2.96</v>
      </c>
      <c r="AP35" s="37">
        <v>3.1</v>
      </c>
      <c r="AQ35" s="43">
        <v>22.4</v>
      </c>
      <c r="AR35" s="37">
        <v>22</v>
      </c>
      <c r="AS35" s="41" t="s">
        <v>177</v>
      </c>
      <c r="AT35" s="37" t="s">
        <v>129</v>
      </c>
      <c r="AU35" s="44">
        <v>1.07</v>
      </c>
      <c r="AV35" s="37">
        <v>1.1</v>
      </c>
      <c r="AW35" s="44">
        <v>0.03</v>
      </c>
      <c r="AX35" s="44">
        <v>0.84</v>
      </c>
      <c r="AY35" s="43">
        <v>1.8</v>
      </c>
      <c r="AZ35" s="37" t="s">
        <v>128</v>
      </c>
      <c r="BA35" s="44">
        <v>0.01</v>
      </c>
      <c r="BB35" s="44">
        <v>0.05</v>
      </c>
      <c r="BC35" s="37" t="s">
        <v>130</v>
      </c>
      <c r="BD35" s="37" t="s">
        <v>130</v>
      </c>
      <c r="BE35" s="44">
        <v>0.22</v>
      </c>
      <c r="BF35" s="44">
        <v>0.74</v>
      </c>
      <c r="BG35" s="44">
        <v>0.41</v>
      </c>
      <c r="BH35" s="43">
        <v>0.5</v>
      </c>
      <c r="BI35" s="41" t="s">
        <v>159</v>
      </c>
      <c r="BJ35" s="43">
        <v>3.3</v>
      </c>
      <c r="BK35" s="37">
        <v>3.7</v>
      </c>
      <c r="BL35" s="44">
        <v>0.19</v>
      </c>
      <c r="BM35" s="42">
        <v>14</v>
      </c>
      <c r="BN35" s="59">
        <v>9.75078132764</v>
      </c>
      <c r="BO35" s="63">
        <v>54</v>
      </c>
      <c r="BP35" s="37">
        <v>46</v>
      </c>
      <c r="BQ35" s="44">
        <v>0.04</v>
      </c>
      <c r="BR35" s="44">
        <v>0.03</v>
      </c>
      <c r="BS35" s="44">
        <v>0.19</v>
      </c>
      <c r="BT35" s="43">
        <v>3.4</v>
      </c>
      <c r="BU35" s="37" t="s">
        <v>130</v>
      </c>
      <c r="BV35" s="41" t="s">
        <v>160</v>
      </c>
      <c r="BW35" s="44">
        <v>0.02</v>
      </c>
      <c r="BX35" s="44">
        <v>0.18</v>
      </c>
      <c r="BY35" s="43">
        <v>1.2</v>
      </c>
      <c r="BZ35" s="37" t="s">
        <v>128</v>
      </c>
      <c r="CA35" s="41" t="s">
        <v>179</v>
      </c>
      <c r="CB35" s="44">
        <v>1.13</v>
      </c>
      <c r="CC35" s="44">
        <v>0.09</v>
      </c>
      <c r="CD35" s="42">
        <v>1</v>
      </c>
      <c r="CE35" s="37" t="s">
        <v>128</v>
      </c>
      <c r="CF35" s="44">
        <v>0.99</v>
      </c>
    </row>
    <row r="36" spans="1:84" s="38" customFormat="1" ht="12.75">
      <c r="A36" s="41" t="s">
        <v>202</v>
      </c>
      <c r="B36" s="59">
        <v>11</v>
      </c>
      <c r="C36" s="41" t="s">
        <v>181</v>
      </c>
      <c r="D36" s="42">
        <v>505</v>
      </c>
      <c r="E36" s="37">
        <v>0.52</v>
      </c>
      <c r="F36" s="41" t="s">
        <v>181</v>
      </c>
      <c r="G36" s="43">
        <v>29.9</v>
      </c>
      <c r="H36" s="37">
        <v>32</v>
      </c>
      <c r="I36" s="41" t="s">
        <v>160</v>
      </c>
      <c r="J36" s="37" t="s">
        <v>128</v>
      </c>
      <c r="K36" s="45">
        <v>0.005</v>
      </c>
      <c r="L36" s="37" t="s">
        <v>128</v>
      </c>
      <c r="M36" s="43">
        <v>8.9</v>
      </c>
      <c r="N36" s="37">
        <v>9.3</v>
      </c>
      <c r="O36" s="41" t="s">
        <v>179</v>
      </c>
      <c r="P36" s="37" t="s">
        <v>128</v>
      </c>
      <c r="Q36" s="44">
        <v>5.2</v>
      </c>
      <c r="R36" s="44">
        <v>0.67</v>
      </c>
      <c r="S36" s="37" t="s">
        <v>128</v>
      </c>
      <c r="T36" s="43">
        <v>2</v>
      </c>
      <c r="U36" s="37" t="s">
        <v>128</v>
      </c>
      <c r="V36" s="41" t="s">
        <v>158</v>
      </c>
      <c r="W36" s="43">
        <v>3.8</v>
      </c>
      <c r="X36" s="37" t="s">
        <v>128</v>
      </c>
      <c r="Y36" s="44">
        <v>0.33</v>
      </c>
      <c r="Z36" s="44">
        <v>0.18</v>
      </c>
      <c r="AA36" s="44">
        <v>0.1</v>
      </c>
      <c r="AB36" s="42">
        <v>607</v>
      </c>
      <c r="AC36" s="37">
        <v>0.65</v>
      </c>
      <c r="AD36" s="44">
        <v>0.03</v>
      </c>
      <c r="AE36" s="44">
        <v>0.48</v>
      </c>
      <c r="AF36" s="41" t="s">
        <v>179</v>
      </c>
      <c r="AG36" s="37" t="s">
        <v>236</v>
      </c>
      <c r="AH36" s="45">
        <v>0.069</v>
      </c>
      <c r="AI36" s="44">
        <v>0.71</v>
      </c>
      <c r="AJ36" s="37" t="s">
        <v>133</v>
      </c>
      <c r="AK36" s="44">
        <v>2.52</v>
      </c>
      <c r="AL36" s="43">
        <v>0.8</v>
      </c>
      <c r="AM36" s="37" t="s">
        <v>128</v>
      </c>
      <c r="AN36" s="41" t="s">
        <v>176</v>
      </c>
      <c r="AO36" s="44">
        <v>2.08</v>
      </c>
      <c r="AP36" s="37">
        <v>2.1</v>
      </c>
      <c r="AQ36" s="43">
        <v>28.8</v>
      </c>
      <c r="AR36" s="37">
        <v>28</v>
      </c>
      <c r="AS36" s="41" t="s">
        <v>177</v>
      </c>
      <c r="AT36" s="37" t="s">
        <v>129</v>
      </c>
      <c r="AU36" s="44">
        <v>1.48</v>
      </c>
      <c r="AV36" s="37">
        <v>1.6</v>
      </c>
      <c r="AW36" s="44">
        <v>0.04</v>
      </c>
      <c r="AX36" s="44">
        <v>2.3</v>
      </c>
      <c r="AY36" s="43">
        <v>2</v>
      </c>
      <c r="AZ36" s="37" t="s">
        <v>128</v>
      </c>
      <c r="BA36" s="44">
        <v>0.01</v>
      </c>
      <c r="BB36" s="41" t="s">
        <v>160</v>
      </c>
      <c r="BC36" s="37" t="s">
        <v>130</v>
      </c>
      <c r="BD36" s="37" t="s">
        <v>130</v>
      </c>
      <c r="BE36" s="44">
        <v>0.67</v>
      </c>
      <c r="BF36" s="44">
        <v>0.83</v>
      </c>
      <c r="BG36" s="43">
        <v>0.1</v>
      </c>
      <c r="BH36" s="43">
        <v>0.6</v>
      </c>
      <c r="BI36" s="41" t="s">
        <v>159</v>
      </c>
      <c r="BJ36" s="43">
        <v>3.6</v>
      </c>
      <c r="BK36" s="37">
        <v>4.1</v>
      </c>
      <c r="BL36" s="44">
        <v>0.44</v>
      </c>
      <c r="BM36" s="42">
        <v>19</v>
      </c>
      <c r="BN36" s="59">
        <v>15.11347632764</v>
      </c>
      <c r="BO36" s="63">
        <v>35.2</v>
      </c>
      <c r="BP36" s="37">
        <v>30</v>
      </c>
      <c r="BQ36" s="44">
        <v>0.03</v>
      </c>
      <c r="BR36" s="45">
        <v>0.073</v>
      </c>
      <c r="BS36" s="44">
        <v>0.42</v>
      </c>
      <c r="BT36" s="43">
        <v>6.8</v>
      </c>
      <c r="BU36" s="37" t="s">
        <v>130</v>
      </c>
      <c r="BV36" s="41" t="s">
        <v>160</v>
      </c>
      <c r="BW36" s="44">
        <v>0.02</v>
      </c>
      <c r="BX36" s="44">
        <v>0.29</v>
      </c>
      <c r="BY36" s="43">
        <v>1.6</v>
      </c>
      <c r="BZ36" s="37" t="s">
        <v>128</v>
      </c>
      <c r="CA36" s="44">
        <v>0.04</v>
      </c>
      <c r="CB36" s="44">
        <v>1.87</v>
      </c>
      <c r="CC36" s="44">
        <v>0.15</v>
      </c>
      <c r="CD36" s="42">
        <v>2</v>
      </c>
      <c r="CE36" s="37" t="s">
        <v>128</v>
      </c>
      <c r="CF36" s="43">
        <v>1.4</v>
      </c>
    </row>
    <row r="37" spans="1:84" s="52" customFormat="1" ht="13.5" thickBot="1">
      <c r="A37" s="46" t="s">
        <v>0</v>
      </c>
      <c r="B37" s="60">
        <v>67</v>
      </c>
      <c r="C37" s="46" t="s">
        <v>181</v>
      </c>
      <c r="D37" s="47">
        <v>185</v>
      </c>
      <c r="E37" s="48">
        <v>0.16</v>
      </c>
      <c r="F37" s="46" t="s">
        <v>181</v>
      </c>
      <c r="G37" s="49">
        <v>46.4</v>
      </c>
      <c r="H37" s="48">
        <v>45</v>
      </c>
      <c r="I37" s="46" t="s">
        <v>160</v>
      </c>
      <c r="J37" s="48" t="s">
        <v>128</v>
      </c>
      <c r="K37" s="50">
        <v>0.01</v>
      </c>
      <c r="L37" s="48" t="s">
        <v>128</v>
      </c>
      <c r="M37" s="49">
        <v>21.1</v>
      </c>
      <c r="N37" s="48">
        <v>22</v>
      </c>
      <c r="O37" s="50">
        <v>0.03</v>
      </c>
      <c r="P37" s="48" t="s">
        <v>128</v>
      </c>
      <c r="Q37" s="50">
        <v>1.38</v>
      </c>
      <c r="R37" s="50">
        <v>0.38</v>
      </c>
      <c r="S37" s="48" t="s">
        <v>128</v>
      </c>
      <c r="T37" s="49">
        <v>1.9</v>
      </c>
      <c r="U37" s="48" t="s">
        <v>128</v>
      </c>
      <c r="V37" s="50">
        <v>0.01</v>
      </c>
      <c r="W37" s="49">
        <v>5.4</v>
      </c>
      <c r="X37" s="48" t="s">
        <v>128</v>
      </c>
      <c r="Y37" s="50">
        <v>0.15</v>
      </c>
      <c r="Z37" s="51">
        <v>0.081</v>
      </c>
      <c r="AA37" s="51">
        <v>0.05</v>
      </c>
      <c r="AB37" s="47">
        <v>338</v>
      </c>
      <c r="AC37" s="48">
        <v>0.32</v>
      </c>
      <c r="AD37" s="46" t="s">
        <v>179</v>
      </c>
      <c r="AE37" s="50">
        <v>0.2</v>
      </c>
      <c r="AF37" s="46" t="s">
        <v>179</v>
      </c>
      <c r="AG37" s="48" t="s">
        <v>236</v>
      </c>
      <c r="AH37" s="50">
        <v>0.03</v>
      </c>
      <c r="AI37" s="49">
        <v>1.5</v>
      </c>
      <c r="AJ37" s="48">
        <v>1.5</v>
      </c>
      <c r="AK37" s="50">
        <v>0.79</v>
      </c>
      <c r="AL37" s="49">
        <v>8.1</v>
      </c>
      <c r="AM37" s="48" t="s">
        <v>128</v>
      </c>
      <c r="AN37" s="46" t="s">
        <v>176</v>
      </c>
      <c r="AO37" s="50">
        <v>8.33</v>
      </c>
      <c r="AP37" s="48">
        <v>8.2</v>
      </c>
      <c r="AQ37" s="49">
        <v>33.4</v>
      </c>
      <c r="AR37" s="48">
        <v>29</v>
      </c>
      <c r="AS37" s="50">
        <v>0.34</v>
      </c>
      <c r="AT37" s="48" t="s">
        <v>129</v>
      </c>
      <c r="AU37" s="50">
        <v>4.27</v>
      </c>
      <c r="AV37" s="48">
        <v>4.4</v>
      </c>
      <c r="AW37" s="50">
        <v>0.02</v>
      </c>
      <c r="AX37" s="50">
        <v>0.78</v>
      </c>
      <c r="AY37" s="49">
        <v>4.4</v>
      </c>
      <c r="AZ37" s="48" t="s">
        <v>128</v>
      </c>
      <c r="BA37" s="50">
        <v>0.01</v>
      </c>
      <c r="BB37" s="49">
        <v>0.1</v>
      </c>
      <c r="BC37" s="48" t="s">
        <v>130</v>
      </c>
      <c r="BD37" s="48" t="s">
        <v>130</v>
      </c>
      <c r="BE37" s="50">
        <v>0.2</v>
      </c>
      <c r="BF37" s="50">
        <v>1.51</v>
      </c>
      <c r="BG37" s="50">
        <v>0.37</v>
      </c>
      <c r="BH37" s="46" t="s">
        <v>176</v>
      </c>
      <c r="BI37" s="46" t="s">
        <v>159</v>
      </c>
      <c r="BJ37" s="49">
        <v>3.9</v>
      </c>
      <c r="BK37" s="48">
        <v>3.8</v>
      </c>
      <c r="BL37" s="50">
        <v>0.16</v>
      </c>
      <c r="BM37" s="47">
        <v>27</v>
      </c>
      <c r="BN37" s="60">
        <v>22.52177857732</v>
      </c>
      <c r="BO37" s="64">
        <v>104</v>
      </c>
      <c r="BP37" s="48">
        <v>94</v>
      </c>
      <c r="BQ37" s="50">
        <v>0.04</v>
      </c>
      <c r="BR37" s="50">
        <v>0.03</v>
      </c>
      <c r="BS37" s="50">
        <v>0.24</v>
      </c>
      <c r="BT37" s="49">
        <v>4.8</v>
      </c>
      <c r="BU37" s="48" t="s">
        <v>130</v>
      </c>
      <c r="BV37" s="46" t="s">
        <v>160</v>
      </c>
      <c r="BW37" s="50">
        <v>0.01</v>
      </c>
      <c r="BX37" s="50">
        <v>0.68</v>
      </c>
      <c r="BY37" s="49">
        <v>2.2</v>
      </c>
      <c r="BZ37" s="48" t="s">
        <v>128</v>
      </c>
      <c r="CA37" s="50">
        <v>0.02</v>
      </c>
      <c r="CB37" s="50">
        <v>1</v>
      </c>
      <c r="CC37" s="50">
        <v>0.08</v>
      </c>
      <c r="CD37" s="49">
        <v>6</v>
      </c>
      <c r="CE37" s="48" t="s">
        <v>128</v>
      </c>
      <c r="CF37" s="50">
        <v>0.84</v>
      </c>
    </row>
    <row r="38" spans="1:83" s="38" customFormat="1" ht="12.75">
      <c r="A38" s="37"/>
      <c r="B38" s="58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53"/>
      <c r="AH38" s="1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59"/>
      <c r="BO38" s="59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</row>
    <row r="39" spans="1:81" s="38" customFormat="1" ht="12.75">
      <c r="A39" s="37"/>
      <c r="B39" s="5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59"/>
      <c r="BO39" s="59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</row>
    <row r="40" spans="1:81" s="38" customFormat="1" ht="12.75">
      <c r="A40" s="37"/>
      <c r="B40" s="5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59"/>
      <c r="BO40" s="59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</row>
    <row r="41" spans="1:81" s="38" customFormat="1" ht="12.75">
      <c r="A41" s="37"/>
      <c r="B41" s="5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59"/>
      <c r="BO41" s="59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</row>
    <row r="42" spans="1:81" s="38" customFormat="1" ht="12.75">
      <c r="A42" s="37"/>
      <c r="B42" s="5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59"/>
      <c r="BO42" s="59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</row>
    <row r="43" spans="1:81" s="38" customFormat="1" ht="12.75">
      <c r="A43" s="37"/>
      <c r="B43" s="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59"/>
      <c r="BO43" s="59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</row>
    <row r="44" spans="82:83" ht="12">
      <c r="CD44"/>
      <c r="CE44"/>
    </row>
    <row r="45" spans="82:83" ht="12">
      <c r="CD45"/>
      <c r="CE45"/>
    </row>
    <row r="46" spans="82:83" ht="12">
      <c r="CD46"/>
      <c r="CE46"/>
    </row>
    <row r="47" spans="2:83" ht="12.75">
      <c r="B47" s="59"/>
      <c r="CD47"/>
      <c r="CE47"/>
    </row>
    <row r="48" spans="82:83" ht="12">
      <c r="CD48"/>
      <c r="CE48"/>
    </row>
    <row r="49" spans="82:83" ht="12">
      <c r="CD49"/>
      <c r="CE49"/>
    </row>
    <row r="50" spans="82:83" ht="12">
      <c r="CD50"/>
      <c r="CE50"/>
    </row>
    <row r="51" spans="82:83" ht="12">
      <c r="CD51"/>
      <c r="CE51"/>
    </row>
    <row r="52" spans="82:83" ht="12">
      <c r="CD52"/>
      <c r="CE52"/>
    </row>
    <row r="53" spans="82:83" ht="12">
      <c r="CD53"/>
      <c r="CE53"/>
    </row>
    <row r="54" spans="82:83" ht="12">
      <c r="CD54"/>
      <c r="CE54"/>
    </row>
    <row r="55" spans="82:83" ht="12">
      <c r="CD55"/>
      <c r="CE55"/>
    </row>
    <row r="56" spans="82:83" ht="12">
      <c r="CD56"/>
      <c r="CE56"/>
    </row>
    <row r="57" spans="82:83" ht="12">
      <c r="CD57"/>
      <c r="CE57"/>
    </row>
    <row r="58" spans="82:83" ht="12">
      <c r="CD58"/>
      <c r="CE58"/>
    </row>
    <row r="59" spans="82:83" ht="12">
      <c r="CD59"/>
      <c r="CE59"/>
    </row>
    <row r="60" spans="82:83" ht="12">
      <c r="CD60"/>
      <c r="CE60"/>
    </row>
    <row r="61" spans="82:83" ht="12">
      <c r="CD61"/>
      <c r="CE61"/>
    </row>
    <row r="62" spans="82:83" ht="12">
      <c r="CD62"/>
      <c r="CE62"/>
    </row>
  </sheetData>
  <mergeCells count="9">
    <mergeCell ref="BV1:CG1"/>
    <mergeCell ref="A2:A3"/>
    <mergeCell ref="B2:B3"/>
    <mergeCell ref="B1:M1"/>
    <mergeCell ref="N1:Y1"/>
    <mergeCell ref="Z1:AK1"/>
    <mergeCell ref="AL1:AW1"/>
    <mergeCell ref="AX1:BI1"/>
    <mergeCell ref="BJ1:BU1"/>
  </mergeCells>
  <printOptions/>
  <pageMargins left="0.52" right="0.55" top="0.58" bottom="1" header="0.5" footer="0.5"/>
  <pageSetup firstPageNumber="27" useFirstPageNumber="1" horizontalDpi="300" verticalDpi="300" orientation="landscape" r:id="rId1"/>
  <headerFooter alignWithMargins="0">
    <oddFooter>&amp;C&amp;"Arial,Regular"&amp;12&amp;P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 diddy doo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doo wah diddy diddy</dc:creator>
  <cp:keywords/>
  <dc:description/>
  <cp:lastModifiedBy>James G. Crock</cp:lastModifiedBy>
  <cp:lastPrinted>2000-12-15T23:10:20Z</cp:lastPrinted>
  <dcterms:created xsi:type="dcterms:W3CDTF">1998-07-07T20:19:29Z</dcterms:created>
  <dcterms:modified xsi:type="dcterms:W3CDTF">2001-01-05T17:02:39Z</dcterms:modified>
  <cp:category/>
  <cp:version/>
  <cp:contentType/>
  <cp:contentStatus/>
</cp:coreProperties>
</file>