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able 3" sheetId="1" r:id="rId1"/>
  </sheets>
  <definedNames>
    <definedName name="_xlnm.Print_Area" localSheetId="0">'Table 3'!$A$1:$J$33</definedName>
  </definedNames>
  <calcPr fullCalcOnLoad="1"/>
</workbook>
</file>

<file path=xl/sharedStrings.xml><?xml version="1.0" encoding="utf-8"?>
<sst xmlns="http://schemas.openxmlformats.org/spreadsheetml/2006/main" count="67" uniqueCount="63">
  <si>
    <t>Latitude</t>
  </si>
  <si>
    <t xml:space="preserve"> Longitude</t>
  </si>
  <si>
    <t>pH</t>
  </si>
  <si>
    <t>T°C</t>
  </si>
  <si>
    <t>98AK-1</t>
  </si>
  <si>
    <t>Flat Creek</t>
  </si>
  <si>
    <t>98AK-2</t>
  </si>
  <si>
    <t>Steele Creek</t>
  </si>
  <si>
    <t>98AK-3</t>
  </si>
  <si>
    <t>Polly Creek</t>
  </si>
  <si>
    <t>98AK-4</t>
  </si>
  <si>
    <t>Moose Creek</t>
  </si>
  <si>
    <t>98AK-5</t>
  </si>
  <si>
    <t>Snow Creek</t>
  </si>
  <si>
    <t>98AK-6</t>
  </si>
  <si>
    <t>Sam Patch Creek</t>
  </si>
  <si>
    <t>98AK-7</t>
  </si>
  <si>
    <t>Smith Creek</t>
  </si>
  <si>
    <t>98AK-8</t>
  </si>
  <si>
    <t>Discovery Creek</t>
  </si>
  <si>
    <t>98AK-9</t>
  </si>
  <si>
    <t>Canyon Creek at mouth</t>
  </si>
  <si>
    <t>98AK-10</t>
  </si>
  <si>
    <t>98AK-11</t>
  </si>
  <si>
    <t>Twin Creek</t>
  </si>
  <si>
    <t>98AK-12</t>
  </si>
  <si>
    <t>Bow Creek</t>
  </si>
  <si>
    <t>98AK-13</t>
  </si>
  <si>
    <t>98AK-14</t>
  </si>
  <si>
    <t>98AK-15</t>
  </si>
  <si>
    <t>Fortymile River above Polly Creek</t>
  </si>
  <si>
    <t>98AK-16</t>
  </si>
  <si>
    <t>98AK-17</t>
  </si>
  <si>
    <t>O'Brien Creek at Taylor Highway bridge</t>
  </si>
  <si>
    <t>98AK-18</t>
  </si>
  <si>
    <t>Buck Creek at Taylor residence</t>
  </si>
  <si>
    <t>98AK-19</t>
  </si>
  <si>
    <t>field blank</t>
  </si>
  <si>
    <t>98AK-20</t>
  </si>
  <si>
    <t>Canyon Creek above Hall Creek</t>
  </si>
  <si>
    <t>98AK-21</t>
  </si>
  <si>
    <t>Hall Creek</t>
  </si>
  <si>
    <t>98AK-22</t>
  </si>
  <si>
    <t>Squaw Gulch above cat mining</t>
  </si>
  <si>
    <t>98AK-23</t>
  </si>
  <si>
    <t>Squaw Gulch above Canyon Cr.</t>
  </si>
  <si>
    <t>98AK-24</t>
  </si>
  <si>
    <t>Mariner Creek</t>
  </si>
  <si>
    <t>98AK-25</t>
  </si>
  <si>
    <t>Canyon Creek above Mariner Creek</t>
  </si>
  <si>
    <t>Conductivity</t>
  </si>
  <si>
    <t>Field Number</t>
  </si>
  <si>
    <t>Site Description and Location</t>
  </si>
  <si>
    <t>uS/cm</t>
  </si>
  <si>
    <t>Turbidity</t>
  </si>
  <si>
    <t>Date Sampled</t>
  </si>
  <si>
    <t>Table 3.  Description and location of water sampling sites with selected field measurements from the Fortymile River watershed, Alaska.</t>
  </si>
  <si>
    <t>Figure 2 Site Reference Number</t>
  </si>
  <si>
    <t>North Fork Fortymile above fork</t>
  </si>
  <si>
    <t>South Fork Fortymile above fork</t>
  </si>
  <si>
    <t>Fortymile River 1km below Moose Creek</t>
  </si>
  <si>
    <t>--</t>
  </si>
  <si>
    <t>Nugget Gulch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</si>
</sst>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_)"/>
    <numFmt numFmtId="167" formatCode="0.0"/>
    <numFmt numFmtId="168" formatCode="0.0_)"/>
    <numFmt numFmtId="169" formatCode="0.0000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165" fontId="0" fillId="0" borderId="1" xfId="0" applyNumberFormat="1" applyBorder="1" applyAlignment="1" applyProtection="1">
      <alignment horizontal="center"/>
      <protection/>
    </xf>
    <xf numFmtId="15" fontId="0" fillId="0" borderId="1" xfId="0" applyNumberFormat="1" applyBorder="1" applyAlignment="1" applyProtection="1">
      <alignment horizontal="center"/>
      <protection/>
    </xf>
    <xf numFmtId="166" fontId="0" fillId="0" borderId="1" xfId="0" applyNumberFormat="1" applyBorder="1" applyAlignment="1" applyProtection="1">
      <alignment horizontal="center"/>
      <protection/>
    </xf>
    <xf numFmtId="168" fontId="0" fillId="0" borderId="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166" fontId="0" fillId="0" borderId="0" xfId="0" applyNumberFormat="1" applyAlignment="1" quotePrefix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wrapText="1"/>
      <protection/>
    </xf>
    <xf numFmtId="164" fontId="0" fillId="0" borderId="0" xfId="0" applyNumberFormat="1" applyBorder="1" applyAlignment="1" applyProtection="1">
      <alignment horizontal="center" wrapText="1"/>
      <protection/>
    </xf>
    <xf numFmtId="164" fontId="0" fillId="0" borderId="1" xfId="0" applyNumberForma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C3" sqref="C3"/>
    </sheetView>
  </sheetViews>
  <sheetFormatPr defaultColWidth="9.140625" defaultRowHeight="12.75"/>
  <cols>
    <col min="1" max="1" width="8.140625" style="0" customWidth="1"/>
    <col min="2" max="2" width="11.57421875" style="2" customWidth="1"/>
    <col min="3" max="3" width="33.57421875" style="2" customWidth="1"/>
    <col min="4" max="5" width="9.8515625" style="2" customWidth="1"/>
    <col min="6" max="6" width="10.00390625" style="2" customWidth="1"/>
    <col min="7" max="7" width="7.8515625" style="2" customWidth="1"/>
    <col min="8" max="8" width="8.140625" style="2" customWidth="1"/>
    <col min="9" max="9" width="9.00390625" style="2" customWidth="1"/>
    <col min="10" max="10" width="9.28125" style="2" customWidth="1"/>
  </cols>
  <sheetData>
    <row r="1" spans="1:9" s="23" customFormat="1" ht="29.25" customHeight="1">
      <c r="A1" s="23" t="s">
        <v>56</v>
      </c>
      <c r="B1" s="24"/>
      <c r="I1" s="24"/>
    </row>
    <row r="2" spans="2:11" ht="8.25" customHeight="1">
      <c r="B2" s="29" t="s">
        <v>57</v>
      </c>
      <c r="C2"/>
      <c r="K2" s="2"/>
    </row>
    <row r="3" spans="1:11" ht="18" customHeight="1">
      <c r="A3" s="25" t="s">
        <v>51</v>
      </c>
      <c r="B3" s="29"/>
      <c r="C3"/>
      <c r="F3" s="27" t="s">
        <v>55</v>
      </c>
      <c r="I3" s="2" t="s">
        <v>50</v>
      </c>
      <c r="K3" s="2"/>
    </row>
    <row r="4" spans="1:11" s="14" customFormat="1" ht="15" customHeight="1" thickBot="1">
      <c r="A4" s="26"/>
      <c r="B4" s="30"/>
      <c r="C4" s="12" t="s">
        <v>52</v>
      </c>
      <c r="D4" s="12" t="s">
        <v>0</v>
      </c>
      <c r="E4" s="12" t="s">
        <v>1</v>
      </c>
      <c r="F4" s="28"/>
      <c r="G4" s="13" t="s">
        <v>2</v>
      </c>
      <c r="H4" s="13" t="s">
        <v>3</v>
      </c>
      <c r="I4" s="13" t="s">
        <v>53</v>
      </c>
      <c r="J4" s="13" t="s">
        <v>54</v>
      </c>
      <c r="K4" s="13"/>
    </row>
    <row r="5" spans="1:11" ht="18" customHeight="1">
      <c r="A5" s="3" t="s">
        <v>4</v>
      </c>
      <c r="B5" s="22">
        <v>18</v>
      </c>
      <c r="C5" s="3" t="s">
        <v>5</v>
      </c>
      <c r="D5" s="4">
        <f>64+17.542/60</f>
        <v>64.29236666666667</v>
      </c>
      <c r="E5" s="4">
        <f>-141-19.669/60</f>
        <v>-141.32781666666668</v>
      </c>
      <c r="F5" s="5">
        <v>35962</v>
      </c>
      <c r="G5" s="6">
        <v>7.95</v>
      </c>
      <c r="H5" s="7">
        <v>4.8</v>
      </c>
      <c r="I5" s="8">
        <v>120</v>
      </c>
      <c r="J5" s="7">
        <f>AVERAGE(8.25,7.8,8.7)</f>
        <v>8.25</v>
      </c>
      <c r="K5" s="2"/>
    </row>
    <row r="6" spans="1:11" ht="12.75">
      <c r="A6" s="3" t="s">
        <v>6</v>
      </c>
      <c r="B6" s="22">
        <v>16</v>
      </c>
      <c r="C6" s="3" t="s">
        <v>7</v>
      </c>
      <c r="D6" s="4">
        <f>64+16.26/60</f>
        <v>64.271</v>
      </c>
      <c r="E6" s="4">
        <f>-141-17.042/60</f>
        <v>-141.28403333333333</v>
      </c>
      <c r="F6" s="5">
        <v>35962</v>
      </c>
      <c r="G6" s="6">
        <v>7.71</v>
      </c>
      <c r="H6" s="7">
        <v>4.7</v>
      </c>
      <c r="I6" s="8">
        <v>140</v>
      </c>
      <c r="J6" s="7">
        <f>AVERAGE(3.4,4.7,3.2)</f>
        <v>3.766666666666667</v>
      </c>
      <c r="K6" s="2"/>
    </row>
    <row r="7" spans="1:11" ht="12.75">
      <c r="A7" s="3" t="s">
        <v>8</v>
      </c>
      <c r="B7" s="22">
        <v>7</v>
      </c>
      <c r="C7" s="3" t="s">
        <v>9</v>
      </c>
      <c r="D7" s="4">
        <f>64+18.43/60</f>
        <v>64.30716666666666</v>
      </c>
      <c r="E7" s="4">
        <f>-141-26.195/60</f>
        <v>-141.43658333333335</v>
      </c>
      <c r="F7" s="5">
        <v>35962</v>
      </c>
      <c r="G7" s="6">
        <v>7.6</v>
      </c>
      <c r="H7" s="7">
        <v>5.9</v>
      </c>
      <c r="I7" s="8">
        <v>50</v>
      </c>
      <c r="J7" s="7">
        <v>2.7</v>
      </c>
      <c r="K7" s="2"/>
    </row>
    <row r="8" spans="1:11" ht="12.75">
      <c r="A8" s="3" t="s">
        <v>10</v>
      </c>
      <c r="B8" s="22">
        <v>10</v>
      </c>
      <c r="C8" s="3" t="s">
        <v>11</v>
      </c>
      <c r="D8" s="4">
        <f>64+17.204/60</f>
        <v>64.28673333333333</v>
      </c>
      <c r="E8" s="4">
        <f>-141-1.639/60</f>
        <v>-141.02731666666668</v>
      </c>
      <c r="F8" s="5">
        <v>35963</v>
      </c>
      <c r="G8" s="6">
        <v>7.98</v>
      </c>
      <c r="H8" s="7">
        <v>4.8</v>
      </c>
      <c r="I8" s="8">
        <v>90</v>
      </c>
      <c r="J8" s="7">
        <f>AVERAGE(11.9,12,10.5,10)</f>
        <v>11.1</v>
      </c>
      <c r="K8" s="2"/>
    </row>
    <row r="9" spans="1:11" ht="12.75">
      <c r="A9" s="3" t="s">
        <v>12</v>
      </c>
      <c r="B9" s="22">
        <v>9</v>
      </c>
      <c r="C9" s="3" t="s">
        <v>13</v>
      </c>
      <c r="D9" s="4">
        <f>64+18.35/60</f>
        <v>64.30583333333334</v>
      </c>
      <c r="E9" s="4">
        <f>-141-1.89/60</f>
        <v>-141.0315</v>
      </c>
      <c r="F9" s="5">
        <v>35963</v>
      </c>
      <c r="G9" s="6">
        <v>8.15</v>
      </c>
      <c r="H9" s="7">
        <v>5.8</v>
      </c>
      <c r="I9" s="8">
        <v>140</v>
      </c>
      <c r="J9" s="7">
        <f>AVERAGE(0.97,0.76,0.93,0.88)</f>
        <v>0.885</v>
      </c>
      <c r="K9" s="2"/>
    </row>
    <row r="10" spans="1:11" ht="6.75" customHeight="1">
      <c r="A10" s="3"/>
      <c r="B10" s="22"/>
      <c r="C10" s="3"/>
      <c r="D10" s="4"/>
      <c r="E10" s="4"/>
      <c r="F10" s="5"/>
      <c r="G10" s="6"/>
      <c r="H10" s="7"/>
      <c r="I10" s="8"/>
      <c r="J10" s="7"/>
      <c r="K10" s="2"/>
    </row>
    <row r="11" spans="1:11" ht="12.75">
      <c r="A11" s="3" t="s">
        <v>14</v>
      </c>
      <c r="B11" s="22">
        <v>8</v>
      </c>
      <c r="C11" s="3" t="s">
        <v>15</v>
      </c>
      <c r="D11" s="4">
        <f>64+(15+(5*2840/3520))/60</f>
        <v>64.31723484848484</v>
      </c>
      <c r="E11" s="4">
        <f>-141-(1200/3060)/60</f>
        <v>-141.00653594771242</v>
      </c>
      <c r="F11" s="5">
        <v>35964</v>
      </c>
      <c r="G11" s="6">
        <v>7.52</v>
      </c>
      <c r="H11" s="7">
        <v>5.6</v>
      </c>
      <c r="I11" s="8">
        <v>60</v>
      </c>
      <c r="J11" s="7">
        <v>6.65</v>
      </c>
      <c r="K11" s="2"/>
    </row>
    <row r="12" spans="1:11" ht="12.75">
      <c r="A12" s="3" t="s">
        <v>16</v>
      </c>
      <c r="B12" s="22">
        <v>11</v>
      </c>
      <c r="C12" s="3" t="s">
        <v>17</v>
      </c>
      <c r="D12" s="4">
        <f>64+16.065/60</f>
        <v>64.26775</v>
      </c>
      <c r="E12" s="4">
        <f>-141-4.939/60</f>
        <v>-141.08231666666666</v>
      </c>
      <c r="F12" s="5">
        <v>35964</v>
      </c>
      <c r="G12" s="6">
        <v>7.7</v>
      </c>
      <c r="H12" s="7">
        <v>5.6</v>
      </c>
      <c r="I12" s="8">
        <v>160</v>
      </c>
      <c r="J12" s="7">
        <f>(3.62+3.95)/2</f>
        <v>3.785</v>
      </c>
      <c r="K12" s="2"/>
    </row>
    <row r="13" spans="1:11" ht="12.75">
      <c r="A13" s="3" t="s">
        <v>18</v>
      </c>
      <c r="B13" s="22">
        <v>12</v>
      </c>
      <c r="C13" s="3" t="s">
        <v>19</v>
      </c>
      <c r="D13" s="4">
        <f>64+15.565/60</f>
        <v>64.25941666666667</v>
      </c>
      <c r="E13" s="4">
        <f>-141-6.378/60</f>
        <v>-141.1063</v>
      </c>
      <c r="F13" s="5">
        <v>35964</v>
      </c>
      <c r="G13" s="6">
        <v>6.83</v>
      </c>
      <c r="H13" s="7">
        <v>4.8</v>
      </c>
      <c r="I13" s="8">
        <v>150</v>
      </c>
      <c r="J13" s="7">
        <v>0.51</v>
      </c>
      <c r="K13" s="2"/>
    </row>
    <row r="14" spans="1:11" ht="12.75">
      <c r="A14" s="3" t="s">
        <v>20</v>
      </c>
      <c r="B14" s="22">
        <v>13</v>
      </c>
      <c r="C14" s="3" t="s">
        <v>21</v>
      </c>
      <c r="D14" s="4">
        <f>64+14.829/60</f>
        <v>64.24715</v>
      </c>
      <c r="E14" s="4">
        <f>-141-8.993/60</f>
        <v>-141.14988333333332</v>
      </c>
      <c r="F14" s="5">
        <v>35965</v>
      </c>
      <c r="G14" s="6">
        <v>8.195</v>
      </c>
      <c r="H14" s="7">
        <v>5.2</v>
      </c>
      <c r="I14" s="8">
        <v>180</v>
      </c>
      <c r="J14" s="7">
        <f>AVERAGE(7.71,5.39,4,4.6)</f>
        <v>5.425000000000001</v>
      </c>
      <c r="K14" s="2"/>
    </row>
    <row r="15" spans="1:11" ht="12.75">
      <c r="A15" s="3" t="s">
        <v>22</v>
      </c>
      <c r="B15" s="22">
        <v>14</v>
      </c>
      <c r="C15" s="3" t="s">
        <v>62</v>
      </c>
      <c r="D15" s="4">
        <f>64+15.54/60</f>
        <v>64.259</v>
      </c>
      <c r="E15" s="4">
        <f>-141-12.411/60</f>
        <v>-141.20685</v>
      </c>
      <c r="F15" s="5">
        <v>35965</v>
      </c>
      <c r="G15" s="6">
        <v>8.741</v>
      </c>
      <c r="H15" s="7">
        <v>4.3</v>
      </c>
      <c r="I15" s="8">
        <v>140</v>
      </c>
      <c r="J15" s="7">
        <f>AVERAGE(8.39,7.63,8.02,8.45)</f>
        <v>8.122499999999999</v>
      </c>
      <c r="K15" s="2"/>
    </row>
    <row r="16" spans="1:11" ht="6.75" customHeight="1">
      <c r="A16" s="3"/>
      <c r="B16" s="22"/>
      <c r="C16" s="3"/>
      <c r="D16" s="4"/>
      <c r="E16" s="4"/>
      <c r="F16" s="5"/>
      <c r="G16" s="6"/>
      <c r="H16" s="7"/>
      <c r="I16" s="8"/>
      <c r="J16" s="7"/>
      <c r="K16" s="2"/>
    </row>
    <row r="17" spans="1:11" ht="12.75">
      <c r="A17" s="3" t="s">
        <v>23</v>
      </c>
      <c r="B17" s="22">
        <v>15</v>
      </c>
      <c r="C17" s="3" t="s">
        <v>24</v>
      </c>
      <c r="D17" s="4">
        <f>64+15.975/60</f>
        <v>64.26625</v>
      </c>
      <c r="E17" s="4">
        <f>-141-15.686/60</f>
        <v>-141.26143333333334</v>
      </c>
      <c r="F17" s="5">
        <v>35965</v>
      </c>
      <c r="G17" s="6">
        <v>8.123</v>
      </c>
      <c r="H17" s="7">
        <v>6.3</v>
      </c>
      <c r="I17" s="8">
        <v>80</v>
      </c>
      <c r="J17" s="7">
        <f>AVERAGE(2.67,2.42,2.04,2.27)</f>
        <v>2.35</v>
      </c>
      <c r="K17" s="2"/>
    </row>
    <row r="18" spans="1:11" ht="12.75">
      <c r="A18" s="3" t="s">
        <v>25</v>
      </c>
      <c r="B18" s="22">
        <v>17</v>
      </c>
      <c r="C18" s="3" t="s">
        <v>26</v>
      </c>
      <c r="D18" s="4">
        <f>64+16.708/60</f>
        <v>64.27846666666667</v>
      </c>
      <c r="E18" s="4">
        <f>-141-19.037/60</f>
        <v>-141.31728333333334</v>
      </c>
      <c r="F18" s="5">
        <v>35965</v>
      </c>
      <c r="G18" s="6">
        <v>7.143</v>
      </c>
      <c r="H18" s="7">
        <v>6.8</v>
      </c>
      <c r="I18" s="8">
        <v>20</v>
      </c>
      <c r="J18" s="7">
        <f>AVERAGE(0.74,0.63,0.73,0.57)</f>
        <v>0.6675</v>
      </c>
      <c r="K18" s="2"/>
    </row>
    <row r="19" spans="1:11" ht="12.75">
      <c r="A19" s="3" t="s">
        <v>27</v>
      </c>
      <c r="B19" s="22">
        <v>28</v>
      </c>
      <c r="C19" s="3" t="s">
        <v>58</v>
      </c>
      <c r="D19" s="4">
        <f>64+14.15/60</f>
        <v>64.23583333333333</v>
      </c>
      <c r="E19" s="4">
        <f>-141-45.333/60</f>
        <v>-141.75555</v>
      </c>
      <c r="F19" s="5">
        <v>35966</v>
      </c>
      <c r="G19" s="6">
        <v>8.09</v>
      </c>
      <c r="H19" s="7">
        <v>11.1</v>
      </c>
      <c r="I19" s="8">
        <v>110</v>
      </c>
      <c r="J19" s="7">
        <f>AVERAGE(0.81,0.83,0.88,0.77)</f>
        <v>0.8225</v>
      </c>
      <c r="K19" s="2"/>
    </row>
    <row r="20" spans="1:11" ht="12.75">
      <c r="A20" s="3" t="s">
        <v>28</v>
      </c>
      <c r="B20" s="22">
        <v>25</v>
      </c>
      <c r="C20" s="3" t="s">
        <v>59</v>
      </c>
      <c r="D20" s="4">
        <f>64+13.81/60</f>
        <v>64.23016666666666</v>
      </c>
      <c r="E20" s="4">
        <f>-141-45.216/60</f>
        <v>-141.7536</v>
      </c>
      <c r="F20" s="5">
        <v>35966</v>
      </c>
      <c r="G20" s="6">
        <v>7.59</v>
      </c>
      <c r="H20" s="7">
        <v>13</v>
      </c>
      <c r="I20" s="8">
        <v>60</v>
      </c>
      <c r="J20" s="7">
        <f>AVERAGE(2.93,2.75,2.65,2.75)</f>
        <v>2.77</v>
      </c>
      <c r="K20" s="2"/>
    </row>
    <row r="21" spans="1:11" ht="12.75">
      <c r="A21" s="3" t="s">
        <v>29</v>
      </c>
      <c r="B21" s="22">
        <v>27</v>
      </c>
      <c r="C21" s="3" t="s">
        <v>30</v>
      </c>
      <c r="D21" s="4">
        <f>64+(15+(5*2340/3500))/60</f>
        <v>64.30571428571429</v>
      </c>
      <c r="E21" s="4">
        <f>-141.5+(10/3)/60</f>
        <v>-141.44444444444446</v>
      </c>
      <c r="F21" s="5">
        <v>35967</v>
      </c>
      <c r="G21" s="9">
        <v>7.5</v>
      </c>
      <c r="H21" s="7">
        <v>11.5</v>
      </c>
      <c r="I21" s="8">
        <v>90</v>
      </c>
      <c r="J21" s="7">
        <v>1.3</v>
      </c>
      <c r="K21" s="2"/>
    </row>
    <row r="22" spans="1:11" ht="6.75" customHeight="1">
      <c r="A22" s="3"/>
      <c r="B22" s="22"/>
      <c r="C22" s="3"/>
      <c r="D22" s="4"/>
      <c r="E22" s="4"/>
      <c r="F22" s="5"/>
      <c r="G22" s="9"/>
      <c r="H22" s="7"/>
      <c r="I22" s="8"/>
      <c r="J22" s="7"/>
      <c r="K22" s="2"/>
    </row>
    <row r="23" spans="1:11" ht="12.75">
      <c r="A23" s="3" t="s">
        <v>31</v>
      </c>
      <c r="B23" s="22">
        <v>26</v>
      </c>
      <c r="C23" s="3" t="s">
        <v>60</v>
      </c>
      <c r="D23" s="4">
        <f>64+(15+(5*2000/3520))/60</f>
        <v>64.29734848484848</v>
      </c>
      <c r="E23" s="4">
        <f>-141-(5100/3060)/60</f>
        <v>-141.02777777777777</v>
      </c>
      <c r="F23" s="5">
        <v>35967</v>
      </c>
      <c r="G23" s="6">
        <v>7.78</v>
      </c>
      <c r="H23" s="7">
        <v>11.6</v>
      </c>
      <c r="I23" s="8">
        <v>100</v>
      </c>
      <c r="J23" s="7">
        <f>AVERAGE(2.65,2.23,2.57,2.17)</f>
        <v>2.405</v>
      </c>
      <c r="K23" s="2"/>
    </row>
    <row r="24" spans="1:11" ht="12.75">
      <c r="A24" s="3" t="s">
        <v>32</v>
      </c>
      <c r="B24" s="22">
        <v>6</v>
      </c>
      <c r="C24" s="3" t="s">
        <v>33</v>
      </c>
      <c r="D24" s="4">
        <f>64+19.981/60</f>
        <v>64.33301666666667</v>
      </c>
      <c r="E24" s="4">
        <f>-141-25.042/60</f>
        <v>-141.41736666666668</v>
      </c>
      <c r="F24" s="5">
        <v>35968</v>
      </c>
      <c r="G24" s="6">
        <v>7.44</v>
      </c>
      <c r="H24" s="7">
        <v>5.9</v>
      </c>
      <c r="I24" s="8">
        <v>80</v>
      </c>
      <c r="J24" s="8">
        <f>AVERAGE(190,195,191)</f>
        <v>192</v>
      </c>
      <c r="K24" s="2"/>
    </row>
    <row r="25" spans="1:11" ht="12.75">
      <c r="A25" s="3" t="s">
        <v>34</v>
      </c>
      <c r="B25" s="22">
        <v>25</v>
      </c>
      <c r="C25" s="3" t="s">
        <v>35</v>
      </c>
      <c r="D25" s="4">
        <f>64+19.042/60</f>
        <v>64.31736666666667</v>
      </c>
      <c r="E25" s="4">
        <f>-141-25.133/60</f>
        <v>-141.41888333333333</v>
      </c>
      <c r="F25" s="5">
        <v>35968</v>
      </c>
      <c r="G25" s="6">
        <v>7.97</v>
      </c>
      <c r="H25" s="7">
        <v>3.3</v>
      </c>
      <c r="I25" s="8">
        <v>110</v>
      </c>
      <c r="J25" s="8">
        <f>AVERAGE(233,230,250,239)</f>
        <v>238</v>
      </c>
      <c r="K25" s="2"/>
    </row>
    <row r="26" spans="1:11" ht="12.75">
      <c r="A26" s="3" t="s">
        <v>36</v>
      </c>
      <c r="B26" s="21" t="s">
        <v>61</v>
      </c>
      <c r="C26" s="3" t="s">
        <v>37</v>
      </c>
      <c r="D26" s="4">
        <v>0</v>
      </c>
      <c r="E26" s="4">
        <v>0</v>
      </c>
      <c r="F26" s="5">
        <v>35968</v>
      </c>
      <c r="G26" s="21" t="s">
        <v>61</v>
      </c>
      <c r="H26" s="21" t="s">
        <v>61</v>
      </c>
      <c r="I26" s="21" t="s">
        <v>61</v>
      </c>
      <c r="J26" s="21" t="s">
        <v>61</v>
      </c>
      <c r="K26" s="2"/>
    </row>
    <row r="27" spans="1:11" ht="12.75">
      <c r="A27" s="3" t="s">
        <v>38</v>
      </c>
      <c r="B27" s="22">
        <v>24</v>
      </c>
      <c r="C27" s="3" t="s">
        <v>39</v>
      </c>
      <c r="D27" s="4">
        <f>64+9.266/60</f>
        <v>64.15443333333333</v>
      </c>
      <c r="E27" s="4">
        <f>-141-7.399/60</f>
        <v>-141.12331666666665</v>
      </c>
      <c r="F27" s="5">
        <v>35969</v>
      </c>
      <c r="G27" s="6">
        <v>7.58</v>
      </c>
      <c r="H27" s="9">
        <v>5.8</v>
      </c>
      <c r="I27" s="10">
        <v>210</v>
      </c>
      <c r="J27" s="1">
        <f>AVERAGE(319,314,320,324)</f>
        <v>319.25</v>
      </c>
      <c r="K27" s="2"/>
    </row>
    <row r="28" spans="1:11" ht="6.75" customHeight="1">
      <c r="A28" s="3"/>
      <c r="B28" s="22"/>
      <c r="C28" s="3"/>
      <c r="D28" s="4"/>
      <c r="E28" s="4"/>
      <c r="F28" s="5"/>
      <c r="G28" s="6"/>
      <c r="H28" s="9"/>
      <c r="I28" s="10"/>
      <c r="J28" s="1"/>
      <c r="K28" s="2"/>
    </row>
    <row r="29" spans="1:11" ht="12.75">
      <c r="A29" s="3" t="s">
        <v>40</v>
      </c>
      <c r="B29" s="22">
        <v>19</v>
      </c>
      <c r="C29" s="3" t="s">
        <v>41</v>
      </c>
      <c r="D29" s="4">
        <f>64+9.307/60</f>
        <v>64.15511666666667</v>
      </c>
      <c r="E29" s="4">
        <f>-141-7.35/60</f>
        <v>-141.1225</v>
      </c>
      <c r="F29" s="5">
        <v>35969</v>
      </c>
      <c r="G29" s="6">
        <v>7.82</v>
      </c>
      <c r="H29" s="9">
        <v>3.3</v>
      </c>
      <c r="I29" s="10">
        <v>100</v>
      </c>
      <c r="J29" s="9">
        <f>AVERAGE(21.3,18.9,19.8,20.2)</f>
        <v>20.05</v>
      </c>
      <c r="K29" s="2"/>
    </row>
    <row r="30" spans="1:11" ht="12.75">
      <c r="A30" s="3" t="s">
        <v>42</v>
      </c>
      <c r="B30" s="22">
        <v>20</v>
      </c>
      <c r="C30" s="3" t="s">
        <v>43</v>
      </c>
      <c r="D30" s="4">
        <f>64+8.129/60</f>
        <v>64.13548333333334</v>
      </c>
      <c r="E30" s="4">
        <f>-141-13.813/60</f>
        <v>-141.23021666666668</v>
      </c>
      <c r="F30" s="5">
        <v>35969</v>
      </c>
      <c r="G30" s="6">
        <v>7.26</v>
      </c>
      <c r="H30" s="9">
        <v>4.4</v>
      </c>
      <c r="I30" s="10">
        <v>30</v>
      </c>
      <c r="J30" s="9">
        <f>AVERAGE(16.8,16.9,18.2,18.4)</f>
        <v>17.575000000000003</v>
      </c>
      <c r="K30" s="2"/>
    </row>
    <row r="31" spans="1:11" ht="12.75">
      <c r="A31" s="3" t="s">
        <v>44</v>
      </c>
      <c r="B31" s="22">
        <v>21</v>
      </c>
      <c r="C31" s="3" t="s">
        <v>45</v>
      </c>
      <c r="D31" s="4">
        <f>64+9.85/60</f>
        <v>64.16416666666667</v>
      </c>
      <c r="E31" s="4">
        <f>-141-7.998/60</f>
        <v>-141.1333</v>
      </c>
      <c r="F31" s="5">
        <v>35969</v>
      </c>
      <c r="G31" s="6">
        <v>7.63</v>
      </c>
      <c r="H31" s="9">
        <v>8.7</v>
      </c>
      <c r="I31" s="10">
        <v>70</v>
      </c>
      <c r="J31" s="9">
        <f>AVERAGE(13.2,12.6,12.7,11.9)</f>
        <v>12.6</v>
      </c>
      <c r="K31" s="2"/>
    </row>
    <row r="32" spans="1:11" ht="12.75">
      <c r="A32" s="3" t="s">
        <v>46</v>
      </c>
      <c r="B32" s="22">
        <v>22</v>
      </c>
      <c r="C32" s="3" t="s">
        <v>47</v>
      </c>
      <c r="D32" s="4">
        <f>64+14.003/60</f>
        <v>64.23338333333334</v>
      </c>
      <c r="E32" s="4">
        <f>-141-8.366/60</f>
        <v>-141.13943333333333</v>
      </c>
      <c r="F32" s="5">
        <v>35969</v>
      </c>
      <c r="G32" s="6">
        <v>7.2</v>
      </c>
      <c r="H32" s="9">
        <v>6.9</v>
      </c>
      <c r="I32" s="10">
        <v>50</v>
      </c>
      <c r="J32" s="9">
        <f>AVERAGE(15.5,13.1,10.9,13)</f>
        <v>13.125</v>
      </c>
      <c r="K32" s="2"/>
    </row>
    <row r="33" spans="1:11" s="14" customFormat="1" ht="13.5" thickBot="1">
      <c r="A33" s="15" t="s">
        <v>48</v>
      </c>
      <c r="B33" s="12">
        <v>23</v>
      </c>
      <c r="C33" s="15" t="s">
        <v>49</v>
      </c>
      <c r="D33" s="16">
        <f>64+13.82/60</f>
        <v>64.23033333333333</v>
      </c>
      <c r="E33" s="16">
        <f>-141-7.86/60</f>
        <v>-141.131</v>
      </c>
      <c r="F33" s="17">
        <v>35969</v>
      </c>
      <c r="G33" s="18">
        <v>7.97</v>
      </c>
      <c r="H33" s="19">
        <v>9.9</v>
      </c>
      <c r="I33" s="20">
        <v>150</v>
      </c>
      <c r="J33" s="19">
        <f>AVERAGE(89.9,97,104,93.8)</f>
        <v>96.175</v>
      </c>
      <c r="K33" s="13"/>
    </row>
    <row r="34" ht="12.75">
      <c r="I34" s="11"/>
    </row>
  </sheetData>
  <mergeCells count="3">
    <mergeCell ref="A3:A4"/>
    <mergeCell ref="F3:F4"/>
    <mergeCell ref="B2:B4"/>
  </mergeCells>
  <printOptions/>
  <pageMargins left="0.5" right="0.5" top="1" bottom="1" header="0.5" footer="0.5"/>
  <pageSetup firstPageNumber="22" useFirstPageNumber="1" fitToHeight="1" fitToWidth="1" horizontalDpi="300" verticalDpi="300" orientation="landscape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 Crock</dc:creator>
  <cp:keywords/>
  <dc:description/>
  <cp:lastModifiedBy>James  Crock</cp:lastModifiedBy>
  <cp:lastPrinted>2000-12-15T22:55:24Z</cp:lastPrinted>
  <dcterms:created xsi:type="dcterms:W3CDTF">2000-05-30T20:36:38Z</dcterms:created>
  <dcterms:modified xsi:type="dcterms:W3CDTF">2000-12-15T22:55:25Z</dcterms:modified>
  <cp:category/>
  <cp:version/>
  <cp:contentType/>
  <cp:contentStatus/>
</cp:coreProperties>
</file>