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8700" activeTab="0"/>
  </bookViews>
  <sheets>
    <sheet name="2-36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HTML_CodePage" hidden="1">1252</definedName>
    <definedName name="HTML_Control" hidden="1">{"'2-36'!$A$1:$M$48"}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tasks\nts2000\nts2000\HTML\Ch2_web\2-36.htm"</definedName>
    <definedName name="HTML_Title" hidden="1">"Table 2-36"</definedName>
    <definedName name="_xlnm.Print_Area" localSheetId="0">'2-36'!$A$1:$N$47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<sst xmlns="http://schemas.openxmlformats.org/spreadsheetml/2006/main" count="90" uniqueCount="38">
  <si>
    <t>Passengers on trains</t>
  </si>
  <si>
    <t>Railroad only</t>
  </si>
  <si>
    <t>Grade crossing only</t>
  </si>
  <si>
    <t>Employees on duty</t>
  </si>
  <si>
    <t>Employees not on duty</t>
  </si>
  <si>
    <t>Contractor employees</t>
  </si>
  <si>
    <t>a</t>
  </si>
  <si>
    <t>Trespassers</t>
  </si>
  <si>
    <t>Volunteer employees</t>
  </si>
  <si>
    <t>N</t>
  </si>
  <si>
    <t xml:space="preserve">  Motor vehicles</t>
  </si>
  <si>
    <t xml:space="preserve">  Nonmotor vehicles</t>
  </si>
  <si>
    <t xml:space="preserve">    Total</t>
  </si>
  <si>
    <t xml:space="preserve">SOURCES:  </t>
  </si>
  <si>
    <t>b</t>
  </si>
  <si>
    <r>
      <t>Nontrespassers</t>
    </r>
    <r>
      <rPr>
        <b/>
        <vertAlign val="superscript"/>
        <sz val="11"/>
        <rFont val="Arial Narrow"/>
        <family val="2"/>
      </rPr>
      <t>a</t>
    </r>
  </si>
  <si>
    <r>
      <t>R</t>
    </r>
    <r>
      <rPr>
        <b/>
        <sz val="11"/>
        <rFont val="Arial Narrow"/>
        <family val="2"/>
      </rPr>
      <t>11,700</t>
    </r>
  </si>
  <si>
    <r>
      <t xml:space="preserve">KEY: </t>
    </r>
    <r>
      <rPr>
        <sz val="9"/>
        <rFont val="Arial"/>
        <family val="2"/>
      </rPr>
      <t xml:space="preserve">  N = data do not exist; R = revised.</t>
    </r>
  </si>
  <si>
    <r>
      <t>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Beginning in 1997, nontresspassers off railroad property are also included.</t>
    </r>
  </si>
  <si>
    <r>
      <t xml:space="preserve">b </t>
    </r>
    <r>
      <rPr>
        <sz val="9"/>
        <rFont val="Arial"/>
        <family val="2"/>
      </rPr>
      <t xml:space="preserve"> Prior to 1992, contractor employees were included with nontrespassers: they include 74 in 1980, 110 in 1985, 242 in1990, and 219 in 1991.</t>
    </r>
  </si>
  <si>
    <r>
      <t>NOTES</t>
    </r>
    <r>
      <rPr>
        <sz val="9"/>
        <rFont val="Arial"/>
        <family val="2"/>
      </rPr>
      <t xml:space="preserve">:  "Railroad only" includes fatalities from train accidents, train incidents, and nontrain incidents (excludes highway-rail grade crossings).  This table includes information for both freight and passenger railroad operations. </t>
    </r>
  </si>
  <si>
    <t>Table 2-36:  Railroad and Grade-Crossing Injured Persons by Victim Class</t>
  </si>
  <si>
    <t xml:space="preserve">1980 </t>
  </si>
  <si>
    <t xml:space="preserve">1985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</si>
  <si>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</si>
  <si>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</si>
  <si>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</si>
  <si>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</si>
  <si>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</si>
  <si>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</si>
  <si>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</si>
  <si>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</si>
  <si>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</si>
  <si>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 </t>
  </si>
  <si>
    <t xml:space="preserve">2000 </t>
  </si>
  <si>
    <r>
      <t xml:space="preserve">1980-94: U.S. Department of Transportation, Federal Railroad Administration, </t>
    </r>
    <r>
      <rPr>
        <i/>
        <sz val="9"/>
        <rFont val="Arial"/>
        <family val="2"/>
      </rPr>
      <t>Highway-Rail Crossing Accident/Incident and Inventory Bulletin</t>
    </r>
    <r>
      <rPr>
        <sz val="9"/>
        <rFont val="Arial"/>
        <family val="2"/>
      </rPr>
      <t xml:space="preserve"> (Washington, DC: Annual issues), and</t>
    </r>
    <r>
      <rPr>
        <i/>
        <sz val="9"/>
        <rFont val="Arial"/>
        <family val="2"/>
      </rPr>
      <t xml:space="preserve"> Accident/Incident Bulletin </t>
    </r>
    <r>
      <rPr>
        <sz val="9"/>
        <rFont val="Arial"/>
        <family val="2"/>
      </rPr>
      <t xml:space="preserve">(Washington, DC: Annual Issues). </t>
    </r>
  </si>
  <si>
    <r>
      <t>R</t>
    </r>
    <r>
      <rPr>
        <sz val="11"/>
        <rFont val="Arial Narrow"/>
        <family val="2"/>
      </rPr>
      <t>10,304</t>
    </r>
  </si>
  <si>
    <t>1995-2000: Ibid., Internet site http://safetydata.fra.dot.gov/OfficeofSafety/Query/Default.asp as of Aug. 9, 2001.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</si>
</sst>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##0.00_)"/>
    <numFmt numFmtId="166" formatCode="0.0_W"/>
    <numFmt numFmtId="167" formatCode="&quot;$&quot;#,##0\ ;\(&quot;$&quot;#,##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vertAlign val="superscript"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5" fontId="8" fillId="0" borderId="1" applyNumberFormat="0" applyFill="0">
      <alignment horizontal="right"/>
      <protection/>
    </xf>
    <xf numFmtId="165" fontId="8" fillId="0" borderId="1" applyNumberFormat="0">
      <alignment horizontal="right" vertical="center"/>
      <protection/>
    </xf>
    <xf numFmtId="166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2" fillId="0" borderId="1">
      <alignment horizontal="left"/>
      <protection/>
    </xf>
    <xf numFmtId="0" fontId="14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5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51">
    <xf numFmtId="0" fontId="0" fillId="0" borderId="0" xfId="0" applyAlignment="1">
      <alignment/>
    </xf>
    <xf numFmtId="3" fontId="0" fillId="0" borderId="6" xfId="27" applyNumberFormat="1" applyFont="1" applyFill="1" applyBorder="1" applyAlignment="1" quotePrefix="1">
      <alignment horizontal="right"/>
      <protection/>
    </xf>
    <xf numFmtId="3" fontId="0" fillId="0" borderId="6" xfId="27" applyNumberFormat="1" applyFont="1" applyFill="1" applyBorder="1" applyAlignment="1">
      <alignment horizontal="right"/>
      <protection/>
    </xf>
    <xf numFmtId="3" fontId="1" fillId="0" borderId="0" xfId="3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38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/>
    </xf>
    <xf numFmtId="3" fontId="16" fillId="0" borderId="0" xfId="39" applyNumberFormat="1" applyFont="1" applyFill="1" applyBorder="1" applyAlignment="1">
      <alignment horizontal="right"/>
      <protection/>
    </xf>
    <xf numFmtId="0" fontId="17" fillId="0" borderId="3" xfId="43" applyFont="1" applyFill="1" applyBorder="1" applyAlignment="1">
      <alignment horizontal="right"/>
      <protection/>
    </xf>
    <xf numFmtId="0" fontId="18" fillId="0" borderId="0" xfId="43" applyFont="1" applyFill="1" applyBorder="1" applyAlignment="1">
      <alignment horizontal="left"/>
      <protection/>
    </xf>
    <xf numFmtId="3" fontId="18" fillId="0" borderId="0" xfId="27" applyNumberFormat="1" applyFont="1" applyFill="1" applyBorder="1" applyAlignment="1" quotePrefix="1">
      <alignment horizontal="right"/>
      <protection/>
    </xf>
    <xf numFmtId="3" fontId="18" fillId="0" borderId="0" xfId="27" applyNumberFormat="1" applyFont="1" applyFill="1" applyBorder="1" applyAlignment="1">
      <alignment horizontal="right"/>
      <protection/>
    </xf>
    <xf numFmtId="0" fontId="17" fillId="0" borderId="0" xfId="43" applyFont="1" applyFill="1" applyBorder="1" applyAlignment="1">
      <alignment horizontal="left"/>
      <protection/>
    </xf>
    <xf numFmtId="3" fontId="17" fillId="0" borderId="0" xfId="27" applyNumberFormat="1" applyFont="1" applyFill="1" applyBorder="1" applyAlignment="1" quotePrefix="1">
      <alignment horizontal="right"/>
      <protection/>
    </xf>
    <xf numFmtId="3" fontId="17" fillId="0" borderId="0" xfId="27" applyNumberFormat="1" applyFont="1" applyFill="1" applyBorder="1" applyAlignment="1">
      <alignment horizontal="right"/>
      <protection/>
    </xf>
    <xf numFmtId="3" fontId="19" fillId="0" borderId="0" xfId="27" applyNumberFormat="1" applyFont="1" applyFill="1" applyBorder="1" applyAlignment="1">
      <alignment horizontal="right"/>
      <protection/>
    </xf>
    <xf numFmtId="0" fontId="18" fillId="0" borderId="3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3" fontId="18" fillId="0" borderId="6" xfId="39" applyNumberFormat="1" applyFont="1" applyFill="1" applyBorder="1" applyAlignment="1">
      <alignment horizontal="right"/>
      <protection/>
    </xf>
    <xf numFmtId="3" fontId="21" fillId="0" borderId="0" xfId="39" applyNumberFormat="1" applyFont="1" applyFill="1" applyBorder="1" applyAlignment="1">
      <alignment horizontal="right"/>
      <protection/>
    </xf>
    <xf numFmtId="3" fontId="21" fillId="0" borderId="0" xfId="39" applyNumberFormat="1" applyFont="1" applyFill="1" applyBorder="1" applyAlignment="1">
      <alignment horizontal="left"/>
      <protection/>
    </xf>
    <xf numFmtId="3" fontId="22" fillId="0" borderId="0" xfId="27" applyNumberFormat="1" applyFont="1" applyFill="1" applyBorder="1" applyAlignment="1">
      <alignment horizontal="left"/>
      <protection/>
    </xf>
    <xf numFmtId="0" fontId="22" fillId="0" borderId="0" xfId="0" applyFont="1" applyFill="1" applyAlignment="1">
      <alignment horizontal="left"/>
    </xf>
    <xf numFmtId="3" fontId="22" fillId="0" borderId="0" xfId="27" applyNumberFormat="1" applyFont="1" applyFill="1" applyBorder="1" applyAlignment="1">
      <alignment/>
      <protection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21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18" fillId="0" borderId="3" xfId="39" applyNumberFormat="1" applyFont="1" applyFill="1" applyBorder="1" applyAlignment="1">
      <alignment horizontal="right"/>
      <protection/>
    </xf>
    <xf numFmtId="3" fontId="20" fillId="0" borderId="6" xfId="39" applyNumberFormat="1" applyFont="1" applyFill="1" applyBorder="1" applyAlignment="1">
      <alignment horizontal="right" vertical="top"/>
      <protection/>
    </xf>
    <xf numFmtId="3" fontId="19" fillId="0" borderId="0" xfId="27" applyNumberFormat="1" applyFont="1" applyFill="1" applyBorder="1" applyAlignment="1">
      <alignment horizontal="right" vertical="top"/>
      <protection/>
    </xf>
    <xf numFmtId="0" fontId="21" fillId="0" borderId="0" xfId="0" applyFont="1" applyFill="1" applyBorder="1" applyAlignment="1">
      <alignment horizontal="left"/>
    </xf>
    <xf numFmtId="0" fontId="22" fillId="0" borderId="0" xfId="43" applyFont="1" applyFill="1" applyBorder="1" applyAlignment="1">
      <alignment horizontal="left"/>
      <protection/>
    </xf>
    <xf numFmtId="49" fontId="21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 wrapText="1"/>
    </xf>
    <xf numFmtId="0" fontId="11" fillId="0" borderId="6" xfId="43" applyFont="1" applyFill="1" applyBorder="1" applyAlignment="1">
      <alignment horizontal="center"/>
      <protection/>
    </xf>
    <xf numFmtId="0" fontId="0" fillId="0" borderId="6" xfId="0" applyBorder="1" applyAlignment="1">
      <alignment horizontal="left"/>
    </xf>
    <xf numFmtId="3" fontId="21" fillId="0" borderId="7" xfId="38" applyNumberFormat="1" applyFont="1" applyFill="1" applyBorder="1" applyAlignment="1">
      <alignment horizontal="left"/>
      <protection/>
    </xf>
    <xf numFmtId="0" fontId="0" fillId="0" borderId="7" xfId="0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43" applyNumberFormat="1" applyFont="1" applyFill="1" applyBorder="1" applyAlignment="1">
      <alignment horizontal="center" wrapText="1"/>
      <protection/>
    </xf>
    <xf numFmtId="0" fontId="21" fillId="0" borderId="0" xfId="43" applyNumberFormat="1" applyFont="1" applyFill="1" applyBorder="1" applyAlignment="1">
      <alignment horizontal="left" wrapText="1"/>
      <protection/>
    </xf>
    <xf numFmtId="0" fontId="22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6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Sheet2 (2)" xfId="27"/>
    <cellStyle name="Data-one deci" xfId="28"/>
    <cellStyle name="Date" xfId="29"/>
    <cellStyle name="Fixed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Side_Chapter4" xfId="38"/>
    <cellStyle name="Hed Side_Sheet2 (2)" xfId="39"/>
    <cellStyle name="Hed Top" xfId="40"/>
    <cellStyle name="Hed Top - SECTION" xfId="41"/>
    <cellStyle name="Hed Top_3-new4" xfId="42"/>
    <cellStyle name="Hed Top_Sheet2 (2)" xfId="43"/>
    <cellStyle name="Percent" xfId="44"/>
    <cellStyle name="Reference" xfId="45"/>
    <cellStyle name="Row heading" xfId="46"/>
    <cellStyle name="Source Hed" xfId="47"/>
    <cellStyle name="Source Letter" xfId="48"/>
    <cellStyle name="Source Superscript" xfId="49"/>
    <cellStyle name="Source Text" xfId="50"/>
    <cellStyle name="State" xfId="51"/>
    <cellStyle name="Superscript" xfId="52"/>
    <cellStyle name="Superscript- regular" xfId="53"/>
    <cellStyle name="Superscript_1-1A-Regular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Total" xfId="65"/>
    <cellStyle name="Wrap" xfId="66"/>
    <cellStyle name="Wrap Bold" xfId="67"/>
    <cellStyle name="Wrap Title" xfId="68"/>
    <cellStyle name="Wrap_NTS99-~1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75" zoomScaleNormal="75" workbookViewId="0" topLeftCell="A1">
      <selection activeCell="N42" sqref="N42"/>
    </sheetView>
  </sheetViews>
  <sheetFormatPr defaultColWidth="9.140625" defaultRowHeight="12.75"/>
  <cols>
    <col min="1" max="1" width="21.7109375" style="4" customWidth="1"/>
    <col min="2" max="9" width="9.8515625" style="4" customWidth="1"/>
    <col min="10" max="14" width="9.28125" style="4" customWidth="1"/>
    <col min="15" max="16384" width="9.140625" style="4" customWidth="1"/>
  </cols>
  <sheetData>
    <row r="1" spans="1:14" ht="16.5" thickBot="1">
      <c r="A1" s="39" t="s">
        <v>21</v>
      </c>
      <c r="B1" s="40"/>
      <c r="C1" s="40"/>
      <c r="D1" s="40"/>
      <c r="E1" s="40"/>
      <c r="F1" s="40"/>
      <c r="G1" s="40"/>
      <c r="H1" s="40"/>
      <c r="I1" s="1"/>
      <c r="J1" s="2"/>
      <c r="K1" s="5"/>
      <c r="L1" s="5"/>
      <c r="M1" s="5"/>
      <c r="N1" s="5"/>
    </row>
    <row r="2" spans="1:14" ht="16.5">
      <c r="A2" s="11"/>
      <c r="B2" s="32" t="s">
        <v>22</v>
      </c>
      <c r="C2" s="32" t="s">
        <v>23</v>
      </c>
      <c r="D2" s="32" t="s">
        <v>24</v>
      </c>
      <c r="E2" s="32" t="s">
        <v>25</v>
      </c>
      <c r="F2" s="32" t="s">
        <v>26</v>
      </c>
      <c r="G2" s="32" t="s">
        <v>27</v>
      </c>
      <c r="H2" s="32" t="s">
        <v>28</v>
      </c>
      <c r="I2" s="32" t="s">
        <v>29</v>
      </c>
      <c r="J2" s="32" t="s">
        <v>30</v>
      </c>
      <c r="K2" s="32" t="s">
        <v>31</v>
      </c>
      <c r="L2" s="32" t="s">
        <v>32</v>
      </c>
      <c r="M2" s="32" t="s">
        <v>33</v>
      </c>
      <c r="N2" s="32" t="s">
        <v>34</v>
      </c>
    </row>
    <row r="3" spans="1:14" ht="16.5">
      <c r="A3" s="12" t="s">
        <v>0</v>
      </c>
      <c r="B3" s="13">
        <v>593</v>
      </c>
      <c r="C3" s="13">
        <v>657</v>
      </c>
      <c r="D3" s="13">
        <v>473</v>
      </c>
      <c r="E3" s="13">
        <v>382</v>
      </c>
      <c r="F3" s="13">
        <v>411</v>
      </c>
      <c r="G3" s="14">
        <v>559</v>
      </c>
      <c r="H3" s="14">
        <v>497</v>
      </c>
      <c r="I3" s="14">
        <v>573</v>
      </c>
      <c r="J3" s="14">
        <v>513</v>
      </c>
      <c r="K3" s="14">
        <v>601</v>
      </c>
      <c r="L3" s="14">
        <v>535</v>
      </c>
      <c r="M3" s="14">
        <v>481</v>
      </c>
      <c r="N3" s="14">
        <v>658</v>
      </c>
    </row>
    <row r="4" spans="1:14" ht="16.5">
      <c r="A4" s="15" t="s">
        <v>1</v>
      </c>
      <c r="B4" s="16">
        <f>593-24</f>
        <v>569</v>
      </c>
      <c r="C4" s="16">
        <v>646</v>
      </c>
      <c r="D4" s="16">
        <f>473-11</f>
        <v>462</v>
      </c>
      <c r="E4" s="16">
        <v>360</v>
      </c>
      <c r="F4" s="16">
        <f>411-82</f>
        <v>329</v>
      </c>
      <c r="G4" s="16">
        <f>559-44</f>
        <v>515</v>
      </c>
      <c r="H4" s="17">
        <f>H3-H5</f>
        <v>413</v>
      </c>
      <c r="I4" s="17">
        <f>I3-I5</f>
        <v>543</v>
      </c>
      <c r="J4" s="17">
        <f>J3-J5</f>
        <v>489</v>
      </c>
      <c r="K4" s="17">
        <f>K3-K5</f>
        <v>558</v>
      </c>
      <c r="L4" s="17">
        <v>516</v>
      </c>
      <c r="M4" s="17">
        <v>438</v>
      </c>
      <c r="N4" s="17">
        <v>648</v>
      </c>
    </row>
    <row r="5" spans="1:14" ht="16.5">
      <c r="A5" s="15" t="s">
        <v>2</v>
      </c>
      <c r="B5" s="16">
        <f>21+3</f>
        <v>24</v>
      </c>
      <c r="C5" s="16">
        <f>9+2+0</f>
        <v>11</v>
      </c>
      <c r="D5" s="16">
        <v>11</v>
      </c>
      <c r="E5" s="16">
        <f>20+2+0</f>
        <v>22</v>
      </c>
      <c r="F5" s="16">
        <f>82+0+0</f>
        <v>82</v>
      </c>
      <c r="G5" s="16">
        <f>41+3+0</f>
        <v>44</v>
      </c>
      <c r="H5" s="16">
        <f>82+2+0</f>
        <v>84</v>
      </c>
      <c r="I5" s="16">
        <f>30+0+0</f>
        <v>30</v>
      </c>
      <c r="J5" s="17">
        <f>22+2+0</f>
        <v>24</v>
      </c>
      <c r="K5" s="17">
        <v>43</v>
      </c>
      <c r="L5" s="17">
        <v>19</v>
      </c>
      <c r="M5" s="17">
        <v>43</v>
      </c>
      <c r="N5" s="17">
        <v>10</v>
      </c>
    </row>
    <row r="6" spans="1:14" ht="6" customHeight="1">
      <c r="A6" s="15"/>
      <c r="B6" s="16"/>
      <c r="C6" s="16"/>
      <c r="D6" s="16"/>
      <c r="E6" s="16"/>
      <c r="F6" s="16"/>
      <c r="G6" s="16"/>
      <c r="H6" s="16"/>
      <c r="I6" s="16"/>
      <c r="J6" s="17"/>
      <c r="K6" s="17"/>
      <c r="L6" s="17"/>
      <c r="M6" s="17"/>
      <c r="N6" s="17"/>
    </row>
    <row r="7" spans="1:14" ht="16.5">
      <c r="A7" s="12" t="s">
        <v>3</v>
      </c>
      <c r="B7" s="13">
        <v>56331</v>
      </c>
      <c r="C7" s="13">
        <v>29822</v>
      </c>
      <c r="D7" s="13">
        <v>20970</v>
      </c>
      <c r="E7" s="13">
        <v>19626</v>
      </c>
      <c r="F7" s="13">
        <v>17755</v>
      </c>
      <c r="G7" s="14">
        <v>15363</v>
      </c>
      <c r="H7" s="14">
        <v>13080</v>
      </c>
      <c r="I7" s="14">
        <v>10777</v>
      </c>
      <c r="J7" s="14">
        <v>9199</v>
      </c>
      <c r="K7" s="14">
        <v>8295</v>
      </c>
      <c r="L7" s="14">
        <v>8398</v>
      </c>
      <c r="M7" s="14">
        <v>8622</v>
      </c>
      <c r="N7" s="14">
        <v>8423</v>
      </c>
    </row>
    <row r="8" spans="1:14" ht="16.5">
      <c r="A8" s="15" t="s">
        <v>1</v>
      </c>
      <c r="B8" s="17">
        <f>56331-130</f>
        <v>56201</v>
      </c>
      <c r="C8" s="17">
        <f>29822-155</f>
        <v>29667</v>
      </c>
      <c r="D8" s="17">
        <f>20970-169</f>
        <v>20801</v>
      </c>
      <c r="E8" s="17">
        <f>19626-147</f>
        <v>19479</v>
      </c>
      <c r="F8" s="17">
        <f>17755-157</f>
        <v>17598</v>
      </c>
      <c r="G8" s="17">
        <f>15363-143</f>
        <v>15220</v>
      </c>
      <c r="H8" s="17">
        <f>H7-H9</f>
        <v>12955</v>
      </c>
      <c r="I8" s="17">
        <f>I7-I9</f>
        <v>10654</v>
      </c>
      <c r="J8" s="17">
        <f>J7-J9</f>
        <v>9120</v>
      </c>
      <c r="K8" s="17">
        <f>K7-K9</f>
        <v>8184</v>
      </c>
      <c r="L8" s="17">
        <v>8276</v>
      </c>
      <c r="M8" s="17">
        <v>8482</v>
      </c>
      <c r="N8" s="17">
        <v>8323</v>
      </c>
    </row>
    <row r="9" spans="1:14" ht="16.5">
      <c r="A9" s="15" t="s">
        <v>2</v>
      </c>
      <c r="B9" s="17">
        <f>70+60</f>
        <v>130</v>
      </c>
      <c r="C9" s="17">
        <f>82+72+1</f>
        <v>155</v>
      </c>
      <c r="D9" s="17">
        <f>81+87+1</f>
        <v>169</v>
      </c>
      <c r="E9" s="17">
        <f>55+92+0</f>
        <v>147</v>
      </c>
      <c r="F9" s="17">
        <f>65+92+0</f>
        <v>157</v>
      </c>
      <c r="G9" s="17">
        <f>81+62+0</f>
        <v>143</v>
      </c>
      <c r="H9" s="17">
        <v>125</v>
      </c>
      <c r="I9" s="17">
        <v>123</v>
      </c>
      <c r="J9" s="17">
        <f>40+39+0</f>
        <v>79</v>
      </c>
      <c r="K9" s="17">
        <v>111</v>
      </c>
      <c r="L9" s="17">
        <v>122</v>
      </c>
      <c r="M9" s="17">
        <v>140</v>
      </c>
      <c r="N9" s="17">
        <v>100</v>
      </c>
    </row>
    <row r="10" spans="1:14" ht="6" customHeight="1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6.5">
      <c r="A11" s="12" t="s">
        <v>4</v>
      </c>
      <c r="B11" s="13">
        <v>671</v>
      </c>
      <c r="C11" s="13">
        <v>419</v>
      </c>
      <c r="D11" s="13">
        <v>326</v>
      </c>
      <c r="E11" s="13">
        <v>362</v>
      </c>
      <c r="F11" s="13">
        <v>310</v>
      </c>
      <c r="G11" s="14">
        <v>348</v>
      </c>
      <c r="H11" s="14">
        <v>306</v>
      </c>
      <c r="I11" s="14">
        <v>252</v>
      </c>
      <c r="J11" s="14">
        <v>228</v>
      </c>
      <c r="K11" s="14">
        <v>263</v>
      </c>
      <c r="L11" s="14">
        <v>219</v>
      </c>
      <c r="M11" s="14">
        <v>216</v>
      </c>
      <c r="N11" s="14">
        <v>286</v>
      </c>
    </row>
    <row r="12" spans="1:14" ht="16.5">
      <c r="A12" s="15" t="s">
        <v>1</v>
      </c>
      <c r="B12" s="17">
        <v>671</v>
      </c>
      <c r="C12" s="17">
        <v>418</v>
      </c>
      <c r="D12" s="17">
        <v>324</v>
      </c>
      <c r="E12" s="17">
        <v>362</v>
      </c>
      <c r="F12" s="17">
        <v>309</v>
      </c>
      <c r="G12" s="17">
        <v>347</v>
      </c>
      <c r="H12" s="17">
        <f>H11-H13</f>
        <v>305</v>
      </c>
      <c r="I12" s="17">
        <f>I11-I13</f>
        <v>248</v>
      </c>
      <c r="J12" s="17">
        <f>J11-J13</f>
        <v>226</v>
      </c>
      <c r="K12" s="17">
        <f>K11-K13</f>
        <v>260</v>
      </c>
      <c r="L12" s="17">
        <v>216</v>
      </c>
      <c r="M12" s="17">
        <v>215</v>
      </c>
      <c r="N12" s="17">
        <v>283</v>
      </c>
    </row>
    <row r="13" spans="1:14" ht="16.5">
      <c r="A13" s="15" t="s">
        <v>2</v>
      </c>
      <c r="B13" s="17">
        <v>0</v>
      </c>
      <c r="C13" s="17">
        <v>1</v>
      </c>
      <c r="D13" s="17">
        <v>2</v>
      </c>
      <c r="E13" s="17">
        <v>0</v>
      </c>
      <c r="F13" s="17">
        <v>1</v>
      </c>
      <c r="G13" s="17">
        <v>1</v>
      </c>
      <c r="H13" s="17">
        <v>1</v>
      </c>
      <c r="I13" s="17">
        <v>4</v>
      </c>
      <c r="J13" s="17">
        <v>2</v>
      </c>
      <c r="K13" s="17">
        <v>3</v>
      </c>
      <c r="L13" s="17">
        <v>3</v>
      </c>
      <c r="M13" s="17">
        <v>1</v>
      </c>
      <c r="N13" s="17">
        <v>3</v>
      </c>
    </row>
    <row r="14" spans="1:14" ht="6" customHeight="1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8">
      <c r="A15" s="12" t="s">
        <v>5</v>
      </c>
      <c r="B15" s="18" t="s">
        <v>14</v>
      </c>
      <c r="C15" s="18" t="s">
        <v>14</v>
      </c>
      <c r="D15" s="18" t="s">
        <v>14</v>
      </c>
      <c r="E15" s="18" t="s">
        <v>6</v>
      </c>
      <c r="F15" s="13">
        <v>226</v>
      </c>
      <c r="G15" s="14">
        <v>262</v>
      </c>
      <c r="H15" s="14">
        <v>252</v>
      </c>
      <c r="I15" s="14">
        <v>269</v>
      </c>
      <c r="J15" s="14">
        <v>208</v>
      </c>
      <c r="K15" s="14">
        <v>334</v>
      </c>
      <c r="L15" s="14">
        <v>380</v>
      </c>
      <c r="M15" s="14">
        <v>384</v>
      </c>
      <c r="N15" s="14">
        <v>368</v>
      </c>
    </row>
    <row r="16" spans="1:14" ht="18">
      <c r="A16" s="15" t="s">
        <v>1</v>
      </c>
      <c r="B16" s="18" t="s">
        <v>14</v>
      </c>
      <c r="C16" s="18" t="s">
        <v>14</v>
      </c>
      <c r="D16" s="18" t="s">
        <v>14</v>
      </c>
      <c r="E16" s="18" t="s">
        <v>6</v>
      </c>
      <c r="F16" s="17">
        <v>224</v>
      </c>
      <c r="G16" s="16">
        <v>261</v>
      </c>
      <c r="H16" s="17">
        <f>H15-H17</f>
        <v>251</v>
      </c>
      <c r="I16" s="17">
        <f>I15-I17</f>
        <v>268</v>
      </c>
      <c r="J16" s="17">
        <f>J15-J17</f>
        <v>208</v>
      </c>
      <c r="K16" s="17">
        <f>K15-K17</f>
        <v>333</v>
      </c>
      <c r="L16" s="17">
        <f>L15-L17</f>
        <v>379</v>
      </c>
      <c r="M16" s="17">
        <v>384</v>
      </c>
      <c r="N16" s="17">
        <v>367</v>
      </c>
    </row>
    <row r="17" spans="1:14" ht="18">
      <c r="A17" s="15" t="s">
        <v>2</v>
      </c>
      <c r="B17" s="18" t="s">
        <v>14</v>
      </c>
      <c r="C17" s="18" t="s">
        <v>14</v>
      </c>
      <c r="D17" s="18" t="s">
        <v>14</v>
      </c>
      <c r="E17" s="18" t="s">
        <v>6</v>
      </c>
      <c r="F17" s="17">
        <v>2</v>
      </c>
      <c r="G17" s="16">
        <v>1</v>
      </c>
      <c r="H17" s="16">
        <v>1</v>
      </c>
      <c r="I17" s="16">
        <v>1</v>
      </c>
      <c r="J17" s="17">
        <v>0</v>
      </c>
      <c r="K17" s="17">
        <v>1</v>
      </c>
      <c r="L17" s="17">
        <v>1</v>
      </c>
      <c r="M17" s="17">
        <v>0</v>
      </c>
      <c r="N17" s="17">
        <v>1</v>
      </c>
    </row>
    <row r="18" spans="1:14" ht="6" customHeight="1">
      <c r="A18" s="15"/>
      <c r="B18" s="18"/>
      <c r="C18" s="18"/>
      <c r="D18" s="18"/>
      <c r="E18" s="18"/>
      <c r="F18" s="17"/>
      <c r="G18" s="16"/>
      <c r="H18" s="16"/>
      <c r="I18" s="16"/>
      <c r="J18" s="17"/>
      <c r="K18" s="17"/>
      <c r="L18" s="17"/>
      <c r="M18" s="17"/>
      <c r="N18" s="17"/>
    </row>
    <row r="19" spans="1:14" ht="18">
      <c r="A19" s="12" t="s">
        <v>15</v>
      </c>
      <c r="B19" s="13">
        <v>3923</v>
      </c>
      <c r="C19" s="13">
        <v>2672</v>
      </c>
      <c r="D19" s="13">
        <v>2581</v>
      </c>
      <c r="E19" s="13">
        <v>2329</v>
      </c>
      <c r="F19" s="13">
        <v>1909</v>
      </c>
      <c r="G19" s="14">
        <v>1856</v>
      </c>
      <c r="H19" s="14">
        <v>1913</v>
      </c>
      <c r="I19" s="14">
        <v>1869</v>
      </c>
      <c r="J19" s="14">
        <v>1660</v>
      </c>
      <c r="K19" s="14">
        <v>1540</v>
      </c>
      <c r="L19" s="14">
        <v>1236</v>
      </c>
      <c r="M19" s="14">
        <v>1342</v>
      </c>
      <c r="N19" s="14">
        <v>1294</v>
      </c>
    </row>
    <row r="20" spans="1:14" ht="16.5">
      <c r="A20" s="15" t="s">
        <v>1</v>
      </c>
      <c r="B20" s="17">
        <f>3923-3148</f>
        <v>775</v>
      </c>
      <c r="C20" s="17">
        <f>2672-2278</f>
        <v>394</v>
      </c>
      <c r="D20" s="17">
        <v>589</v>
      </c>
      <c r="E20" s="17">
        <v>639</v>
      </c>
      <c r="F20" s="17">
        <f>1909-1501</f>
        <v>408</v>
      </c>
      <c r="G20" s="17">
        <f>1856-1424</f>
        <v>432</v>
      </c>
      <c r="H20" s="17">
        <f>H19-H21</f>
        <v>475</v>
      </c>
      <c r="I20" s="17">
        <f>I19-I21</f>
        <v>372</v>
      </c>
      <c r="J20" s="17">
        <f>J19-J21</f>
        <v>431</v>
      </c>
      <c r="K20" s="17">
        <f>K19-K21</f>
        <v>370</v>
      </c>
      <c r="L20" s="17">
        <v>243</v>
      </c>
      <c r="M20" s="17">
        <v>335</v>
      </c>
      <c r="N20" s="17">
        <v>381</v>
      </c>
    </row>
    <row r="21" spans="1:14" ht="16.5">
      <c r="A21" s="15" t="s">
        <v>2</v>
      </c>
      <c r="B21" s="17">
        <v>3148</v>
      </c>
      <c r="C21" s="17">
        <f>75+2156+47</f>
        <v>2278</v>
      </c>
      <c r="D21" s="17">
        <f>65+1886+41</f>
        <v>1992</v>
      </c>
      <c r="E21" s="17">
        <f>43+1607+40</f>
        <v>1690</v>
      </c>
      <c r="F21" s="17">
        <f>51+1418+32</f>
        <v>1501</v>
      </c>
      <c r="G21" s="17">
        <f>47+1343+34</f>
        <v>1424</v>
      </c>
      <c r="H21" s="17">
        <f>44+1350+44</f>
        <v>1438</v>
      </c>
      <c r="I21" s="17">
        <f>73+1380+44</f>
        <v>1497</v>
      </c>
      <c r="J21" s="17">
        <f>29+1171+29</f>
        <v>1229</v>
      </c>
      <c r="K21" s="17">
        <v>1170</v>
      </c>
      <c r="L21" s="17">
        <v>993</v>
      </c>
      <c r="M21" s="17">
        <v>1007</v>
      </c>
      <c r="N21" s="17">
        <v>913</v>
      </c>
    </row>
    <row r="22" spans="1:14" ht="6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6.5">
      <c r="A23" s="12" t="s">
        <v>7</v>
      </c>
      <c r="B23" s="13">
        <v>728</v>
      </c>
      <c r="C23" s="13">
        <v>734</v>
      </c>
      <c r="D23" s="13">
        <v>793</v>
      </c>
      <c r="E23" s="13">
        <v>769</v>
      </c>
      <c r="F23" s="13">
        <v>772</v>
      </c>
      <c r="G23" s="14">
        <v>733</v>
      </c>
      <c r="H23" s="14">
        <v>764</v>
      </c>
      <c r="I23" s="14">
        <v>700</v>
      </c>
      <c r="J23" s="14">
        <v>750</v>
      </c>
      <c r="K23" s="14">
        <v>728</v>
      </c>
      <c r="L23" s="14">
        <v>677</v>
      </c>
      <c r="M23" s="14">
        <v>650</v>
      </c>
      <c r="N23" s="14">
        <v>606</v>
      </c>
    </row>
    <row r="24" spans="1:14" ht="16.5">
      <c r="A24" s="15" t="s">
        <v>1</v>
      </c>
      <c r="B24" s="16">
        <f>728-248</f>
        <v>480</v>
      </c>
      <c r="C24" s="16">
        <f>734-242</f>
        <v>492</v>
      </c>
      <c r="D24" s="16">
        <f>793-233</f>
        <v>560</v>
      </c>
      <c r="E24" s="16">
        <f>769-235</f>
        <v>534</v>
      </c>
      <c r="F24" s="16">
        <f>772-232</f>
        <v>540</v>
      </c>
      <c r="G24" s="16">
        <f>733-224</f>
        <v>509</v>
      </c>
      <c r="H24" s="17">
        <f>H23-H25</f>
        <v>452</v>
      </c>
      <c r="I24" s="17">
        <f>I23-I25</f>
        <v>461</v>
      </c>
      <c r="J24" s="17">
        <f>J23-J25</f>
        <v>474</v>
      </c>
      <c r="K24" s="17">
        <f>K23-K25</f>
        <v>516</v>
      </c>
      <c r="L24" s="17">
        <v>513</v>
      </c>
      <c r="M24" s="17">
        <v>445</v>
      </c>
      <c r="N24" s="17">
        <v>414</v>
      </c>
    </row>
    <row r="25" spans="1:14" ht="16.5">
      <c r="A25" s="15" t="s">
        <v>2</v>
      </c>
      <c r="B25" s="16">
        <f>10+238</f>
        <v>248</v>
      </c>
      <c r="C25" s="16">
        <f>5+235+2</f>
        <v>242</v>
      </c>
      <c r="D25" s="16">
        <f>7+224+2</f>
        <v>233</v>
      </c>
      <c r="E25" s="16">
        <f>16+218+1</f>
        <v>235</v>
      </c>
      <c r="F25" s="16">
        <f>16+214+2</f>
        <v>232</v>
      </c>
      <c r="G25" s="16">
        <f>9+210+5</f>
        <v>224</v>
      </c>
      <c r="H25" s="16">
        <f>20+287+5</f>
        <v>312</v>
      </c>
      <c r="I25" s="16">
        <f>5+229+5</f>
        <v>239</v>
      </c>
      <c r="J25" s="17">
        <f>15+256+5</f>
        <v>276</v>
      </c>
      <c r="K25" s="17">
        <v>212</v>
      </c>
      <c r="L25" s="17">
        <v>164</v>
      </c>
      <c r="M25" s="17">
        <v>205</v>
      </c>
      <c r="N25" s="17">
        <v>192</v>
      </c>
    </row>
    <row r="26" spans="1:14" ht="6" customHeight="1">
      <c r="A26" s="15"/>
      <c r="B26" s="16"/>
      <c r="C26" s="16"/>
      <c r="D26" s="16"/>
      <c r="E26" s="16"/>
      <c r="F26" s="16"/>
      <c r="G26" s="16"/>
      <c r="H26" s="16"/>
      <c r="I26" s="16"/>
      <c r="J26" s="17"/>
      <c r="K26" s="17"/>
      <c r="L26" s="17"/>
      <c r="M26" s="17"/>
      <c r="N26" s="17"/>
    </row>
    <row r="27" spans="1:14" s="6" customFormat="1" ht="16.5">
      <c r="A27" s="12" t="s">
        <v>8</v>
      </c>
      <c r="B27" s="14" t="s">
        <v>9</v>
      </c>
      <c r="C27" s="14" t="s">
        <v>9</v>
      </c>
      <c r="D27" s="14" t="s">
        <v>9</v>
      </c>
      <c r="E27" s="14" t="s">
        <v>9</v>
      </c>
      <c r="F27" s="14" t="s">
        <v>9</v>
      </c>
      <c r="G27" s="14" t="s">
        <v>9</v>
      </c>
      <c r="H27" s="14" t="s">
        <v>9</v>
      </c>
      <c r="I27" s="14" t="s">
        <v>9</v>
      </c>
      <c r="J27" s="14" t="s">
        <v>9</v>
      </c>
      <c r="K27" s="14">
        <v>6</v>
      </c>
      <c r="L27" s="14">
        <v>14</v>
      </c>
      <c r="M27" s="14">
        <v>5</v>
      </c>
      <c r="N27" s="14">
        <v>8</v>
      </c>
    </row>
    <row r="28" spans="1:14" ht="13.5" customHeight="1">
      <c r="A28" s="15" t="s">
        <v>1</v>
      </c>
      <c r="B28" s="17" t="s">
        <v>9</v>
      </c>
      <c r="C28" s="17" t="s">
        <v>9</v>
      </c>
      <c r="D28" s="17" t="s">
        <v>9</v>
      </c>
      <c r="E28" s="17" t="s">
        <v>9</v>
      </c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9</v>
      </c>
      <c r="K28" s="17">
        <f>K27-K29</f>
        <v>6</v>
      </c>
      <c r="L28" s="17">
        <v>13</v>
      </c>
      <c r="M28" s="17">
        <v>5</v>
      </c>
      <c r="N28" s="17">
        <v>8</v>
      </c>
    </row>
    <row r="29" spans="1:14" ht="12.75" customHeight="1">
      <c r="A29" s="15" t="s">
        <v>2</v>
      </c>
      <c r="B29" s="17" t="s">
        <v>9</v>
      </c>
      <c r="C29" s="17" t="s">
        <v>9</v>
      </c>
      <c r="D29" s="17" t="s">
        <v>9</v>
      </c>
      <c r="E29" s="17" t="s">
        <v>9</v>
      </c>
      <c r="F29" s="17" t="s">
        <v>9</v>
      </c>
      <c r="G29" s="17" t="s">
        <v>9</v>
      </c>
      <c r="H29" s="17" t="s">
        <v>9</v>
      </c>
      <c r="I29" s="17" t="s">
        <v>9</v>
      </c>
      <c r="J29" s="17" t="s">
        <v>9</v>
      </c>
      <c r="K29" s="17">
        <v>0</v>
      </c>
      <c r="L29" s="17">
        <v>1</v>
      </c>
      <c r="M29" s="17">
        <v>0</v>
      </c>
      <c r="N29" s="17">
        <v>0</v>
      </c>
    </row>
    <row r="30" spans="1:14" ht="4.5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8.75" customHeight="1">
      <c r="A31" s="15" t="s">
        <v>1</v>
      </c>
      <c r="B31" s="17">
        <v>58696</v>
      </c>
      <c r="C31" s="17">
        <v>31617</v>
      </c>
      <c r="D31" s="17">
        <v>22736</v>
      </c>
      <c r="E31" s="17">
        <v>21374</v>
      </c>
      <c r="F31" s="17">
        <f>(F24+F20+F16+F12+F8+F4)</f>
        <v>19408</v>
      </c>
      <c r="G31" s="17">
        <f>(G24+G20+G16+G12+G8+G4)</f>
        <v>17284</v>
      </c>
      <c r="H31" s="17">
        <v>14851</v>
      </c>
      <c r="I31" s="17">
        <f>(I24+I20+I16+I12+I8+I4)</f>
        <v>12546</v>
      </c>
      <c r="J31" s="17">
        <f>(J24+J20+J16+J12+J8+J4)</f>
        <v>10948</v>
      </c>
      <c r="K31" s="17">
        <f>(K28+K24+K20+K16+K12+K8+K4)</f>
        <v>10227</v>
      </c>
      <c r="L31" s="17">
        <f>(L28+L24+L20+L16+L12+L8+L4)</f>
        <v>10156</v>
      </c>
      <c r="M31" s="34" t="s">
        <v>36</v>
      </c>
      <c r="N31" s="17">
        <f>(N28+N24+N20+N16+N12+N8+N4)</f>
        <v>10424</v>
      </c>
    </row>
    <row r="32" spans="1:14" ht="16.5">
      <c r="A32" s="15" t="s">
        <v>2</v>
      </c>
      <c r="B32" s="17">
        <v>3550</v>
      </c>
      <c r="C32" s="17">
        <v>2687</v>
      </c>
      <c r="D32" s="17">
        <v>2407</v>
      </c>
      <c r="E32" s="17">
        <v>2094</v>
      </c>
      <c r="F32" s="17">
        <v>1975</v>
      </c>
      <c r="G32" s="17">
        <v>1837</v>
      </c>
      <c r="H32" s="17">
        <v>1961</v>
      </c>
      <c r="I32" s="17">
        <v>1894</v>
      </c>
      <c r="J32" s="17">
        <v>1610</v>
      </c>
      <c r="K32" s="17">
        <f>K35-K31</f>
        <v>1540</v>
      </c>
      <c r="L32" s="17">
        <f>L35-L31</f>
        <v>1303</v>
      </c>
      <c r="M32" s="17">
        <v>1396</v>
      </c>
      <c r="N32" s="17">
        <v>1219</v>
      </c>
    </row>
    <row r="33" spans="1:15" ht="16.5">
      <c r="A33" s="15" t="s">
        <v>10</v>
      </c>
      <c r="B33" s="17" t="s">
        <v>9</v>
      </c>
      <c r="C33" s="17">
        <v>2561</v>
      </c>
      <c r="D33" s="17">
        <v>2332</v>
      </c>
      <c r="E33" s="17">
        <v>2029</v>
      </c>
      <c r="F33" s="17">
        <v>1891</v>
      </c>
      <c r="G33" s="17">
        <v>1760</v>
      </c>
      <c r="H33" s="17">
        <v>1885</v>
      </c>
      <c r="I33" s="17">
        <v>1825</v>
      </c>
      <c r="J33" s="17">
        <v>1545</v>
      </c>
      <c r="K33" s="17">
        <v>1494</v>
      </c>
      <c r="L33" s="17">
        <v>1257</v>
      </c>
      <c r="M33" s="17">
        <v>1338</v>
      </c>
      <c r="N33" s="17">
        <v>1169</v>
      </c>
      <c r="O33" s="9"/>
    </row>
    <row r="34" spans="1:14" ht="16.5">
      <c r="A34" s="15" t="s">
        <v>11</v>
      </c>
      <c r="B34" s="17" t="s">
        <v>9</v>
      </c>
      <c r="C34" s="17">
        <f>C32-C33</f>
        <v>126</v>
      </c>
      <c r="D34" s="17">
        <f>D32-D33</f>
        <v>75</v>
      </c>
      <c r="E34" s="17">
        <f>E32-E33</f>
        <v>65</v>
      </c>
      <c r="F34" s="17">
        <f>F32-F33</f>
        <v>84</v>
      </c>
      <c r="G34" s="17">
        <f>G32-G33</f>
        <v>77</v>
      </c>
      <c r="H34" s="17">
        <v>76</v>
      </c>
      <c r="I34" s="17">
        <f>I32-I33</f>
        <v>69</v>
      </c>
      <c r="J34" s="17">
        <f>J32-J33</f>
        <v>65</v>
      </c>
      <c r="K34" s="17">
        <f>K32-K33</f>
        <v>46</v>
      </c>
      <c r="L34" s="17">
        <v>46</v>
      </c>
      <c r="M34" s="17">
        <v>58</v>
      </c>
      <c r="N34" s="17">
        <v>50</v>
      </c>
    </row>
    <row r="35" spans="1:14" ht="18.75" thickBot="1">
      <c r="A35" s="21" t="s">
        <v>12</v>
      </c>
      <c r="B35" s="22">
        <v>62246</v>
      </c>
      <c r="C35" s="22">
        <v>34304</v>
      </c>
      <c r="D35" s="22">
        <v>25143</v>
      </c>
      <c r="E35" s="22">
        <v>23468</v>
      </c>
      <c r="F35" s="22">
        <f>F3+F7+F11+F15+F19+F23</f>
        <v>21383</v>
      </c>
      <c r="G35" s="22">
        <f>G3+G7+G11+G15+G19+G23</f>
        <v>19121</v>
      </c>
      <c r="H35" s="22">
        <f>H3+H7+H11+H15+H19+H23</f>
        <v>16812</v>
      </c>
      <c r="I35" s="22">
        <f>I3+I7+I11+I15+I19+I23</f>
        <v>14440</v>
      </c>
      <c r="J35" s="22">
        <f>J3+J7+J11+J15+J19+J23</f>
        <v>12558</v>
      </c>
      <c r="K35" s="22">
        <f>K3+K7+K11+K15+K19+K23+K27</f>
        <v>11767</v>
      </c>
      <c r="L35" s="22">
        <f>L3+L7+L11+L15+L19+L23+L27</f>
        <v>11459</v>
      </c>
      <c r="M35" s="33" t="s">
        <v>16</v>
      </c>
      <c r="N35" s="22">
        <f>N3+N7+N11+N15+N19+N23+N27</f>
        <v>11643</v>
      </c>
    </row>
    <row r="36" spans="1:14" ht="14.25">
      <c r="A36" s="41" t="s">
        <v>17</v>
      </c>
      <c r="B36" s="42"/>
      <c r="C36" s="42"/>
      <c r="D36" s="42"/>
      <c r="E36" s="42"/>
      <c r="F36" s="42"/>
      <c r="G36" s="42"/>
      <c r="H36" s="23"/>
      <c r="I36" s="23"/>
      <c r="J36" s="23"/>
      <c r="K36" s="23"/>
      <c r="L36" s="23"/>
      <c r="M36" s="10"/>
      <c r="N36" s="3"/>
    </row>
    <row r="37" spans="1:14" ht="14.25">
      <c r="A37" s="35"/>
      <c r="B37" s="24"/>
      <c r="C37" s="24"/>
      <c r="D37" s="24"/>
      <c r="E37" s="24"/>
      <c r="F37" s="24"/>
      <c r="G37" s="24"/>
      <c r="H37" s="23"/>
      <c r="I37" s="23"/>
      <c r="J37" s="23"/>
      <c r="K37" s="23"/>
      <c r="L37" s="23"/>
      <c r="M37" s="10"/>
      <c r="N37" s="3"/>
    </row>
    <row r="38" spans="1:14" ht="13.5">
      <c r="A38" s="43" t="s">
        <v>18</v>
      </c>
      <c r="B38" s="44"/>
      <c r="C38" s="44"/>
      <c r="D38" s="44"/>
      <c r="E38" s="44"/>
      <c r="F38" s="44"/>
      <c r="G38" s="44"/>
      <c r="H38" s="23"/>
      <c r="I38" s="23"/>
      <c r="J38" s="23"/>
      <c r="K38" s="23"/>
      <c r="L38" s="23"/>
      <c r="M38" s="3"/>
      <c r="N38" s="3"/>
    </row>
    <row r="39" spans="1:12" s="7" customFormat="1" ht="25.5" customHeight="1">
      <c r="A39" s="45" t="s">
        <v>19</v>
      </c>
      <c r="B39" s="46"/>
      <c r="C39" s="46"/>
      <c r="D39" s="46"/>
      <c r="E39" s="46"/>
      <c r="F39" s="46"/>
      <c r="G39" s="46"/>
      <c r="H39" s="24"/>
      <c r="I39" s="24"/>
      <c r="J39" s="24"/>
      <c r="K39" s="24"/>
      <c r="L39" s="24"/>
    </row>
    <row r="40" spans="1:12" s="7" customFormat="1" ht="12.75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s="7" customFormat="1" ht="36" customHeight="1">
      <c r="A41" s="47" t="s">
        <v>20</v>
      </c>
      <c r="B41" s="48"/>
      <c r="C41" s="48"/>
      <c r="D41" s="48"/>
      <c r="E41" s="48"/>
      <c r="F41" s="48"/>
      <c r="G41" s="46"/>
      <c r="H41" s="25"/>
      <c r="I41" s="25"/>
      <c r="J41" s="25"/>
      <c r="K41" s="26"/>
      <c r="L41" s="26"/>
    </row>
    <row r="42" spans="1:12" s="7" customFormat="1" ht="12.75">
      <c r="A42" s="36"/>
      <c r="B42" s="25"/>
      <c r="C42" s="25"/>
      <c r="D42" s="25"/>
      <c r="E42" s="25"/>
      <c r="F42" s="25"/>
      <c r="G42" s="25"/>
      <c r="H42" s="25"/>
      <c r="I42" s="25"/>
      <c r="J42" s="25"/>
      <c r="K42" s="26"/>
      <c r="L42" s="26"/>
    </row>
    <row r="43" spans="1:12" ht="12.75">
      <c r="A43" s="37" t="s">
        <v>13</v>
      </c>
      <c r="B43" s="37"/>
      <c r="C43" s="37"/>
      <c r="D43" s="37"/>
      <c r="E43" s="37"/>
      <c r="F43" s="37"/>
      <c r="G43" s="37"/>
      <c r="H43" s="27"/>
      <c r="I43" s="27"/>
      <c r="J43" s="27"/>
      <c r="K43" s="28"/>
      <c r="L43" s="28"/>
    </row>
    <row r="44" spans="1:12" ht="36" customHeight="1">
      <c r="A44" s="49" t="s">
        <v>35</v>
      </c>
      <c r="B44" s="49"/>
      <c r="C44" s="49"/>
      <c r="D44" s="49"/>
      <c r="E44" s="49"/>
      <c r="F44" s="49"/>
      <c r="G44" s="50"/>
      <c r="H44" s="30"/>
      <c r="I44" s="30"/>
      <c r="J44" s="30"/>
      <c r="K44" s="30"/>
      <c r="L44" s="30"/>
    </row>
    <row r="45" spans="1:12" s="8" customFormat="1" ht="27" customHeight="1">
      <c r="A45" s="38" t="s">
        <v>37</v>
      </c>
      <c r="B45" s="38"/>
      <c r="C45" s="38"/>
      <c r="D45" s="38"/>
      <c r="E45" s="38"/>
      <c r="F45" s="38"/>
      <c r="G45" s="38"/>
      <c r="H45" s="31"/>
      <c r="I45" s="31"/>
      <c r="J45" s="31"/>
      <c r="K45" s="31"/>
      <c r="L45" s="31"/>
    </row>
    <row r="46" spans="1:12" s="8" customFormat="1" ht="13.5" customHeight="1">
      <c r="A46" s="29"/>
      <c r="B46" s="29"/>
      <c r="C46" s="29"/>
      <c r="D46" s="29"/>
      <c r="E46" s="29"/>
      <c r="F46" s="29"/>
      <c r="G46" s="29"/>
      <c r="H46" s="31"/>
      <c r="I46" s="31"/>
      <c r="J46" s="31"/>
      <c r="K46" s="31"/>
      <c r="L46" s="31"/>
    </row>
    <row r="47" spans="1:12" s="8" customFormat="1" ht="13.5" customHeight="1">
      <c r="A47" s="4"/>
      <c r="B47" s="4"/>
      <c r="C47" s="4"/>
      <c r="D47" s="4"/>
      <c r="E47" s="4"/>
      <c r="F47" s="4"/>
      <c r="G47" s="4"/>
      <c r="H47" s="29"/>
      <c r="I47" s="29"/>
      <c r="J47" s="31"/>
      <c r="K47" s="31"/>
      <c r="L47" s="31"/>
    </row>
    <row r="48" spans="10:12" ht="12.75">
      <c r="J48" s="29"/>
      <c r="K48" s="29"/>
      <c r="L48" s="29"/>
    </row>
  </sheetData>
  <mergeCells count="7">
    <mergeCell ref="A45:G45"/>
    <mergeCell ref="A1:H1"/>
    <mergeCell ref="A36:G36"/>
    <mergeCell ref="A38:G38"/>
    <mergeCell ref="A39:G39"/>
    <mergeCell ref="A41:G41"/>
    <mergeCell ref="A44:G44"/>
  </mergeCells>
  <printOptions/>
  <pageMargins left="0.75" right="0.75" top="0.75" bottom="0.48" header="0.5" footer="0"/>
  <pageSetup firstPageNumber="5" useFirstPageNumber="1"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2002-06-26T18:11:04Z</cp:lastPrinted>
  <dcterms:created xsi:type="dcterms:W3CDTF">1999-07-20T12:04:57Z</dcterms:created>
  <dcterms:modified xsi:type="dcterms:W3CDTF">2002-07-23T17:04:07Z</dcterms:modified>
  <cp:category/>
  <cp:version/>
  <cp:contentType/>
  <cp:contentStatus/>
</cp:coreProperties>
</file>