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2390" windowHeight="8625" activeTab="0"/>
  </bookViews>
  <sheets>
    <sheet name="Clothes Washer Calculator" sheetId="1" r:id="rId1"/>
    <sheet name="Assumptions" sheetId="2" r:id="rId2"/>
  </sheets>
  <definedNames>
    <definedName name="_xlnm.Print_Area" localSheetId="1">'Assumptions'!$A$1:$D$73</definedName>
    <definedName name="_xlnm.Print_Area" localSheetId="0">'Clothes Washer Calculator'!$A$1:$M$72</definedName>
    <definedName name="Z_7F4A49AD_F615_48F8_913B_261D083ED795_.wvu.PrintArea" localSheetId="1" hidden="1">'Assumptions'!$A$1:$D$73</definedName>
    <definedName name="Z_7F4A49AD_F615_48F8_913B_261D083ED795_.wvu.PrintArea" localSheetId="0" hidden="1">'Clothes Washer Calculator'!$A$1:$M$72</definedName>
    <definedName name="Z_7F4A49AD_F615_48F8_913B_261D083ED795_.wvu.Rows" localSheetId="0" hidden="1">'Clothes Washer Calculator'!$35:$35,'Clothes Washer Calculator'!$37:$37,'Clothes Washer Calculator'!$39:$39,'Clothes Washer Calculator'!$46:$46,'Clothes Washer Calculator'!$48:$48,'Clothes Washer Calculator'!$50:$50</definedName>
    <definedName name="Z_B24490D8_9BF1_4ADF_A0E3_11F814E7DF37_.wvu.PrintArea" localSheetId="1" hidden="1">'Assumptions'!$A$1:$D$73</definedName>
    <definedName name="Z_B24490D8_9BF1_4ADF_A0E3_11F814E7DF37_.wvu.PrintArea" localSheetId="0" hidden="1">'Clothes Washer Calculator'!$A$1:$M$72</definedName>
    <definedName name="Z_B24490D8_9BF1_4ADF_A0E3_11F814E7DF37_.wvu.Rows" localSheetId="0" hidden="1">'Clothes Washer Calculator'!$39:$39,'Clothes Washer Calculator'!$46:$46,'Clothes Washer Calculator'!$48:$48,'Clothes Washer Calculator'!$50:$50</definedName>
    <definedName name="Z_C58DF608_3641_4229_B1CA_371AF86D1C30_.wvu.PrintArea" localSheetId="1" hidden="1">'Assumptions'!$A$1:$D$73</definedName>
    <definedName name="Z_C58DF608_3641_4229_B1CA_371AF86D1C30_.wvu.PrintArea" localSheetId="0" hidden="1">'Clothes Washer Calculator'!$A$1:$M$72</definedName>
    <definedName name="Z_C58DF608_3641_4229_B1CA_371AF86D1C30_.wvu.Rows" localSheetId="0" hidden="1">'Clothes Washer Calculator'!$35:$35,'Clothes Washer Calculator'!$37:$37,'Clothes Washer Calculator'!$39:$39,'Clothes Washer Calculator'!$46:$46,'Clothes Washer Calculator'!$48:$48,'Clothes Washer Calculator'!$50:$50</definedName>
  </definedNames>
  <calcPr fullCalcOnLoad="1"/>
</workbook>
</file>

<file path=xl/sharedStrings.xml><?xml version="1.0" encoding="utf-8"?>
<sst xmlns="http://schemas.openxmlformats.org/spreadsheetml/2006/main" count="243" uniqueCount="133">
  <si>
    <t>Life Cycle Cost Estimate for</t>
  </si>
  <si>
    <t>Enter your own values in the gray boxes or use our default values.</t>
  </si>
  <si>
    <t>Number of units</t>
  </si>
  <si>
    <t>ENERGY STAR Qualified Unit</t>
  </si>
  <si>
    <t>Conventional Unit</t>
  </si>
  <si>
    <t xml:space="preserve"> Savings with ENERGY STAR</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</si>
  <si>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</si>
  <si>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</si>
  <si>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</si>
  <si>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</si>
  <si>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</si>
  <si>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</si>
  <si>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</si>
  <si>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</si>
  <si>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</si>
  <si>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</si>
  <si>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</si>
  <si>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</si>
  <si>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</si>
  <si>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</si>
  <si>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years</t>
  </si>
  <si>
    <t>Maintenance</t>
  </si>
  <si>
    <t>Discount Rate</t>
  </si>
  <si>
    <t>Commercial and Residential Discount Rate (real)</t>
  </si>
  <si>
    <t>A real discount rate of 4 percent is assumed, which is roughly equivalent to the nominal discount rate of 7 percent (4 percent real discount rate + 3 percent inflation rate).</t>
  </si>
  <si>
    <t>Labor cost (per hour)</t>
  </si>
  <si>
    <r>
      <t>Annual CO</t>
    </r>
    <r>
      <rPr>
        <vertAlign val="subscript"/>
        <sz val="10"/>
        <rFont val="Univers"/>
        <family val="2"/>
      </rPr>
      <t>2</t>
    </r>
    <r>
      <rPr>
        <sz val="10"/>
        <rFont val="Univers"/>
        <family val="2"/>
      </rPr>
      <t xml:space="preserve"> sequestration per forested acre</t>
    </r>
  </si>
  <si>
    <r>
      <t>Annual CO</t>
    </r>
    <r>
      <rPr>
        <vertAlign val="subscript"/>
        <sz val="10"/>
        <rFont val="Univers"/>
        <family val="2"/>
      </rPr>
      <t>2</t>
    </r>
    <r>
      <rPr>
        <sz val="10"/>
        <rFont val="Univers"/>
        <family val="2"/>
      </rPr>
      <t xml:space="preserve"> emissions for "average" passenger car</t>
    </r>
  </si>
  <si>
    <r>
      <t>CO</t>
    </r>
    <r>
      <rPr>
        <b/>
        <vertAlign val="subscript"/>
        <sz val="11"/>
        <rFont val="Univers"/>
        <family val="2"/>
      </rPr>
      <t>2</t>
    </r>
    <r>
      <rPr>
        <b/>
        <sz val="11"/>
        <rFont val="Univers"/>
        <family val="2"/>
      </rPr>
      <t xml:space="preserve"> Equivalents</t>
    </r>
  </si>
  <si>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</si>
  <si>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</si>
  <si>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</si>
  <si>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</si>
  <si>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Lifetime</t>
  </si>
  <si>
    <t>Calculated</t>
  </si>
  <si>
    <t>Labor time (hours)</t>
  </si>
  <si>
    <t>Carbon Dioxide Emissions Factors</t>
  </si>
  <si>
    <t>EPA 2004</t>
  </si>
  <si>
    <t>This energy savings calculator was developed by the U.S. EPA and U.S. DOE and is provided for estimating purposes only.  Actual energy savings may vary based on use and other factors.</t>
  </si>
  <si>
    <t>$/kWh</t>
  </si>
  <si>
    <r>
      <t>lbs CO</t>
    </r>
    <r>
      <rPr>
        <vertAlign val="subscript"/>
        <sz val="10"/>
        <rFont val="Univers"/>
        <family val="2"/>
      </rPr>
      <t>2</t>
    </r>
    <r>
      <rPr>
        <sz val="10"/>
        <rFont val="Univers"/>
        <family val="2"/>
      </rPr>
      <t>/kWh</t>
    </r>
  </si>
  <si>
    <t>Maintenance costs</t>
  </si>
  <si>
    <t>Water costs</t>
  </si>
  <si>
    <t>Water consumption (gal)</t>
  </si>
  <si>
    <t>Initial Cost per Unit (estimated retail price)</t>
  </si>
  <si>
    <t>$/1000 gal</t>
  </si>
  <si>
    <r>
      <t>lbs CO</t>
    </r>
    <r>
      <rPr>
        <vertAlign val="subscript"/>
        <sz val="10"/>
        <rFont val="Univers"/>
        <family val="2"/>
      </rPr>
      <t>2</t>
    </r>
    <r>
      <rPr>
        <sz val="10"/>
        <rFont val="Univers"/>
        <family val="2"/>
      </rPr>
      <t>/year</t>
    </r>
  </si>
  <si>
    <t>Water Rate ($/1000 gallons)</t>
  </si>
  <si>
    <t>Electric Rate ($/kWh)</t>
  </si>
  <si>
    <t>Energy and Water Prices</t>
  </si>
  <si>
    <t>Initial Cost Per Unit</t>
  </si>
  <si>
    <t>loads/week</t>
  </si>
  <si>
    <t>loads/year</t>
  </si>
  <si>
    <t>Assumptions for Clothes Washers</t>
  </si>
  <si>
    <t>ENERGY STAR</t>
  </si>
  <si>
    <t>Electric Water Heating</t>
  </si>
  <si>
    <t>Gas Water Heating</t>
  </si>
  <si>
    <t>Power &amp; Water</t>
  </si>
  <si>
    <t>Gas Rate ($/therms)</t>
  </si>
  <si>
    <t>Type of Water Heating</t>
  </si>
  <si>
    <t>Gas consumption (therm)</t>
  </si>
  <si>
    <t>Gas costs</t>
  </si>
  <si>
    <t>Water Consumption per load</t>
  </si>
  <si>
    <t>kWh/load</t>
  </si>
  <si>
    <t>Residential</t>
  </si>
  <si>
    <t>Commercial</t>
  </si>
  <si>
    <t>Number of loads per week (Residential)</t>
  </si>
  <si>
    <t>Number of loads per week (Commercial)</t>
  </si>
  <si>
    <t>Residential and Commercial Clothes Washers</t>
  </si>
  <si>
    <t>Conventional Unit (New Unit)</t>
  </si>
  <si>
    <t xml:space="preserve">For questions or comments, please send your email to: </t>
  </si>
  <si>
    <t>Escalcs@cadmusgroup.com</t>
  </si>
  <si>
    <t>Electricity costs</t>
  </si>
  <si>
    <t>Operating costs (electricity, water, and maintenance)</t>
  </si>
  <si>
    <t>Electricity consumption (kWh)</t>
  </si>
  <si>
    <t>Life cycle electricity saved (kWh)</t>
  </si>
  <si>
    <t>EPA 2006</t>
  </si>
  <si>
    <t>Commercial Electricity Price</t>
  </si>
  <si>
    <t>Residential Electricity Price</t>
  </si>
  <si>
    <t>Water Rate per 1000 Gallons</t>
  </si>
  <si>
    <t>Commercial Gas Price</t>
  </si>
  <si>
    <t>Residential Gas Price</t>
  </si>
  <si>
    <t>$/Therm</t>
  </si>
  <si>
    <t>Electricity Carbon Emission Factor</t>
  </si>
  <si>
    <r>
      <t>lbs CO</t>
    </r>
    <r>
      <rPr>
        <vertAlign val="subscript"/>
        <sz val="10"/>
        <rFont val="Univers"/>
        <family val="2"/>
      </rPr>
      <t>2</t>
    </r>
    <r>
      <rPr>
        <sz val="10"/>
        <rFont val="Univers"/>
        <family val="2"/>
      </rPr>
      <t>/MMBtu</t>
    </r>
  </si>
  <si>
    <t>Average number of loads per year (Res)</t>
  </si>
  <si>
    <t>Average number of loads per year (Commercial)</t>
  </si>
  <si>
    <t>DOE 2007</t>
  </si>
  <si>
    <t>kWh/yr</t>
  </si>
  <si>
    <t>therms/yr</t>
  </si>
  <si>
    <t>gal/yr</t>
  </si>
  <si>
    <t>Annual Electricity Consumption, EWH</t>
  </si>
  <si>
    <t>Annual Electricity Consumption, GWH</t>
  </si>
  <si>
    <t>Annual Gas Consumption , GWH</t>
  </si>
  <si>
    <t xml:space="preserve">Annual Water Consumption, </t>
  </si>
  <si>
    <t>Number of Loads Per Year</t>
  </si>
  <si>
    <t>CONVENTIONAL</t>
  </si>
  <si>
    <t>RESIDENTIAL</t>
  </si>
  <si>
    <t>COMMERCIAL</t>
  </si>
  <si>
    <t>Scale factor</t>
  </si>
  <si>
    <t>Electricity use per load</t>
  </si>
  <si>
    <t>Annual Water Consumption</t>
  </si>
  <si>
    <t>Gas consumption per load</t>
  </si>
  <si>
    <t>Therm/yr</t>
  </si>
  <si>
    <t>Therms/load</t>
  </si>
  <si>
    <t xml:space="preserve">           </t>
  </si>
  <si>
    <t>Gas Consumption per load</t>
  </si>
  <si>
    <t>Electricity Consumption (kWh/Load) per unit</t>
  </si>
  <si>
    <t>Water Consumption (gal/Load) per unit</t>
  </si>
  <si>
    <t>Gas Consumption (therms/Load) per unit</t>
  </si>
  <si>
    <t>Water Consumption per unit</t>
  </si>
  <si>
    <t>Electricity Consumption per unit</t>
  </si>
  <si>
    <t>Gas Consumption  per unit</t>
  </si>
  <si>
    <t>gal/Load</t>
  </si>
  <si>
    <t>kWh/Load</t>
  </si>
  <si>
    <t>Therms/Load</t>
  </si>
  <si>
    <t xml:space="preserve">   Gas Emission Factor</t>
  </si>
  <si>
    <t>Industry Data 2007</t>
  </si>
  <si>
    <t>(gal/Load)/unit</t>
  </si>
  <si>
    <t>(kWh/Load)/unit</t>
  </si>
  <si>
    <t>(therms/Load)/unit</t>
  </si>
  <si>
    <t>Average Number of Loads per Week</t>
  </si>
  <si>
    <t>Reference CaseAnnual Electricity use</t>
  </si>
  <si>
    <t>Reference Annual Electricity use</t>
  </si>
  <si>
    <t>Reference Annual gas use</t>
  </si>
  <si>
    <t>Reference Annual Gas Use</t>
  </si>
  <si>
    <t>Usage (Reference Case)</t>
  </si>
  <si>
    <t>Calculator last updated: 1/08</t>
  </si>
  <si>
    <t>EIA 2007</t>
  </si>
  <si>
    <t>EPA 2007</t>
  </si>
  <si>
    <t>DOE 2008</t>
  </si>
  <si>
    <t>Raftelis 2006</t>
  </si>
  <si>
    <t>Appliance Magazine, September 2007</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</si>
</sst>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0.0%"/>
    <numFmt numFmtId="174" formatCode="#,##0.000"/>
    <numFmt numFmtId="175" formatCode="#,##0.0;[Red]#,##0.0"/>
    <numFmt numFmtId="176" formatCode="#,##0.00;[Red]#,##0.00"/>
    <numFmt numFmtId="177" formatCode="&quot;$&quot;#,##0.000"/>
    <numFmt numFmtId="178" formatCode="0.00000"/>
    <numFmt numFmtId="179" formatCode="0.0000"/>
    <numFmt numFmtId="180" formatCode="0.000"/>
    <numFmt numFmtId="181" formatCode="0.0;[Red]0.0"/>
  </numFmts>
  <fonts count="46">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2"/>
      <name val="Univers"/>
      <family val="2"/>
    </font>
    <font>
      <b/>
      <sz val="11"/>
      <name val="Univers"/>
      <family val="2"/>
    </font>
    <font>
      <b/>
      <vertAlign val="subscript"/>
      <sz val="11"/>
      <name val="Univers"/>
      <family val="2"/>
    </font>
    <font>
      <b/>
      <sz val="14"/>
      <color indexed="48"/>
      <name val="Univers"/>
      <family val="2"/>
    </font>
    <font>
      <b/>
      <sz val="12"/>
      <color indexed="48"/>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i/>
      <sz val="9"/>
      <name val="Univers"/>
      <family val="2"/>
    </font>
    <font>
      <u val="single"/>
      <sz val="10"/>
      <color indexed="12"/>
      <name val="Arial"/>
      <family val="2"/>
    </font>
    <font>
      <u val="single"/>
      <sz val="10"/>
      <color indexed="12"/>
      <name val="Univers"/>
      <family val="2"/>
    </font>
    <font>
      <sz val="10"/>
      <color indexed="10"/>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b/>
      <sz val="12"/>
      <color indexed="9"/>
      <name val="Univers"/>
      <family val="2"/>
    </font>
    <font>
      <sz val="10"/>
      <color indexed="9"/>
      <name val="Univers"/>
      <family val="2"/>
    </font>
    <font>
      <b/>
      <sz val="10"/>
      <color indexed="9"/>
      <name val="Univers"/>
      <family val="2"/>
    </font>
    <font>
      <b/>
      <sz val="10"/>
      <color indexed="9"/>
      <name val="Arial"/>
      <family val="2"/>
    </font>
    <font>
      <b/>
      <sz val="12"/>
      <color indexed="9"/>
      <name val="Arial"/>
      <family val="2"/>
    </font>
    <font>
      <sz val="7"/>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medium"/>
      <right style="medium"/>
      <top style="medium"/>
      <bottom style="medium"/>
    </border>
    <border>
      <left style="medium"/>
      <right style="medium"/>
      <top>
        <color indexed="63"/>
      </top>
      <bottom style="medium"/>
    </border>
    <border>
      <left>
        <color indexed="63"/>
      </left>
      <right>
        <color indexed="63"/>
      </right>
      <top style="thin"/>
      <bottom style="medium"/>
    </border>
    <border>
      <left style="thin"/>
      <right style="thin"/>
      <top>
        <color indexed="63"/>
      </top>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19" fillId="0" borderId="0" applyNumberFormat="0" applyFill="0" applyBorder="0" applyAlignment="0" applyProtection="0"/>
    <xf numFmtId="0" fontId="32" fillId="7" borderId="1" applyNumberFormat="0" applyAlignment="0" applyProtection="0"/>
    <xf numFmtId="0" fontId="33" fillId="0" borderId="6" applyNumberFormat="0" applyFill="0" applyAlignment="0" applyProtection="0"/>
    <xf numFmtId="0" fontId="34" fillId="22" borderId="0" applyNumberFormat="0" applyBorder="0" applyAlignment="0" applyProtection="0"/>
    <xf numFmtId="0" fontId="0" fillId="23" borderId="7" applyNumberFormat="0" applyFont="0" applyAlignment="0" applyProtection="0"/>
    <xf numFmtId="0" fontId="35" fillId="20"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40">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7" borderId="10" xfId="0" applyFont="1" applyFill="1" applyBorder="1" applyAlignment="1" applyProtection="1">
      <alignment/>
      <protection/>
    </xf>
    <xf numFmtId="0" fontId="1" fillId="7" borderId="11" xfId="0" applyFont="1" applyFill="1" applyBorder="1" applyAlignment="1" applyProtection="1">
      <alignment/>
      <protection/>
    </xf>
    <xf numFmtId="0" fontId="3" fillId="7" borderId="0" xfId="0" applyFont="1" applyFill="1" applyBorder="1" applyAlignment="1" applyProtection="1">
      <alignment horizontal="right"/>
      <protection/>
    </xf>
    <xf numFmtId="0" fontId="1" fillId="7" borderId="0" xfId="0" applyFont="1" applyFill="1" applyBorder="1" applyAlignment="1" applyProtection="1">
      <alignment/>
      <protection/>
    </xf>
    <xf numFmtId="0" fontId="1" fillId="7" borderId="12" xfId="0" applyFont="1" applyFill="1" applyBorder="1" applyAlignment="1" applyProtection="1">
      <alignment/>
      <protection/>
    </xf>
    <xf numFmtId="0" fontId="1" fillId="0" borderId="0" xfId="0" applyFont="1" applyAlignment="1" applyProtection="1">
      <alignment horizontal="right"/>
      <protection/>
    </xf>
    <xf numFmtId="0" fontId="1" fillId="7" borderId="11" xfId="0" applyFont="1" applyFill="1" applyBorder="1" applyAlignment="1" applyProtection="1">
      <alignment horizontal="left"/>
      <protection/>
    </xf>
    <xf numFmtId="0" fontId="1" fillId="7" borderId="11" xfId="0" applyFont="1" applyFill="1" applyBorder="1" applyAlignment="1" applyProtection="1">
      <alignment horizontal="left" indent="2"/>
      <protection/>
    </xf>
    <xf numFmtId="9" fontId="1" fillId="7" borderId="0" xfId="0" applyNumberFormat="1" applyFont="1" applyFill="1" applyBorder="1" applyAlignment="1" applyProtection="1">
      <alignment/>
      <protection locked="0"/>
    </xf>
    <xf numFmtId="166" fontId="1" fillId="7" borderId="0" xfId="0" applyNumberFormat="1" applyFont="1" applyFill="1" applyBorder="1" applyAlignment="1" applyProtection="1">
      <alignment/>
      <protection/>
    </xf>
    <xf numFmtId="166" fontId="1" fillId="7" borderId="0" xfId="0" applyNumberFormat="1" applyFont="1" applyFill="1" applyBorder="1" applyAlignment="1" applyProtection="1">
      <alignment/>
      <protection locked="0"/>
    </xf>
    <xf numFmtId="0" fontId="1" fillId="7" borderId="13" xfId="0" applyFont="1" applyFill="1" applyBorder="1" applyAlignment="1" applyProtection="1">
      <alignment/>
      <protection/>
    </xf>
    <xf numFmtId="0" fontId="1" fillId="7" borderId="14" xfId="0" applyFont="1" applyFill="1" applyBorder="1" applyAlignment="1" applyProtection="1">
      <alignment/>
      <protection/>
    </xf>
    <xf numFmtId="0" fontId="1" fillId="7"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0" xfId="0" applyFont="1" applyFill="1" applyBorder="1" applyAlignment="1" applyProtection="1">
      <alignment/>
      <protection/>
    </xf>
    <xf numFmtId="0" fontId="1" fillId="4" borderId="0" xfId="0" applyFont="1" applyFill="1" applyBorder="1" applyAlignment="1" applyProtection="1">
      <alignment/>
      <protection/>
    </xf>
    <xf numFmtId="0" fontId="1" fillId="4" borderId="12" xfId="0" applyFont="1" applyFill="1" applyBorder="1" applyAlignment="1" applyProtection="1">
      <alignment/>
      <protection/>
    </xf>
    <xf numFmtId="0" fontId="1" fillId="4" borderId="11" xfId="0" applyFont="1" applyFill="1" applyBorder="1" applyAlignment="1" applyProtection="1">
      <alignment/>
      <protection/>
    </xf>
    <xf numFmtId="0" fontId="1" fillId="4" borderId="11" xfId="0" applyFont="1" applyFill="1" applyBorder="1" applyAlignment="1" applyProtection="1">
      <alignment horizontal="left" indent="1"/>
      <protection/>
    </xf>
    <xf numFmtId="3" fontId="1" fillId="4" borderId="0" xfId="0" applyNumberFormat="1" applyFont="1" applyFill="1" applyBorder="1" applyAlignment="1" applyProtection="1">
      <alignment/>
      <protection/>
    </xf>
    <xf numFmtId="37" fontId="1" fillId="4" borderId="0" xfId="0" applyNumberFormat="1" applyFont="1" applyFill="1" applyBorder="1" applyAlignment="1" applyProtection="1">
      <alignment/>
      <protection/>
    </xf>
    <xf numFmtId="0" fontId="3" fillId="4" borderId="0" xfId="0" applyFont="1" applyFill="1" applyBorder="1" applyAlignment="1" applyProtection="1">
      <alignment/>
      <protection/>
    </xf>
    <xf numFmtId="0" fontId="3" fillId="4" borderId="12" xfId="0" applyFont="1" applyFill="1" applyBorder="1" applyAlignment="1" applyProtection="1">
      <alignment/>
      <protection/>
    </xf>
    <xf numFmtId="0" fontId="3" fillId="0" borderId="0" xfId="0" applyFont="1" applyAlignment="1" applyProtection="1">
      <alignment/>
      <protection/>
    </xf>
    <xf numFmtId="0" fontId="1" fillId="4" borderId="11" xfId="0" applyFont="1" applyFill="1" applyBorder="1" applyAlignment="1" applyProtection="1">
      <alignment horizontal="right"/>
      <protection/>
    </xf>
    <xf numFmtId="0" fontId="1" fillId="4" borderId="13" xfId="0" applyFont="1" applyFill="1" applyBorder="1" applyAlignment="1" applyProtection="1">
      <alignment/>
      <protection/>
    </xf>
    <xf numFmtId="0" fontId="1" fillId="4" borderId="14" xfId="0" applyFont="1" applyFill="1" applyBorder="1" applyAlignment="1" applyProtection="1">
      <alignment/>
      <protection/>
    </xf>
    <xf numFmtId="0" fontId="1" fillId="4" borderId="15" xfId="0" applyFont="1" applyFill="1" applyBorder="1" applyAlignment="1" applyProtection="1">
      <alignment/>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22" borderId="10" xfId="0" applyFont="1" applyFill="1" applyBorder="1" applyAlignment="1" applyProtection="1">
      <alignment/>
      <protection/>
    </xf>
    <xf numFmtId="0" fontId="1" fillId="22" borderId="11" xfId="0" applyFont="1" applyFill="1" applyBorder="1" applyAlignment="1" applyProtection="1">
      <alignment horizontal="lef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 fillId="0" borderId="0" xfId="0" applyFont="1" applyFill="1" applyAlignment="1" applyProtection="1">
      <alignment/>
      <protection/>
    </xf>
    <xf numFmtId="0" fontId="1" fillId="7" borderId="0" xfId="0" applyNumberFormat="1" applyFont="1" applyFill="1" applyBorder="1" applyAlignment="1" applyProtection="1">
      <alignment/>
      <protection/>
    </xf>
    <xf numFmtId="0" fontId="1" fillId="4" borderId="11" xfId="0" applyFont="1" applyFill="1" applyBorder="1" applyAlignment="1" applyProtection="1">
      <alignment/>
      <protection/>
    </xf>
    <xf numFmtId="0" fontId="6" fillId="0" borderId="0" xfId="0" applyFont="1" applyAlignment="1">
      <alignment horizontal="center" wrapText="1"/>
    </xf>
    <xf numFmtId="0" fontId="2" fillId="7" borderId="16" xfId="0" applyFont="1" applyFill="1" applyBorder="1" applyAlignment="1" applyProtection="1">
      <alignment/>
      <protection/>
    </xf>
    <xf numFmtId="0" fontId="3" fillId="7" borderId="17" xfId="0" applyFont="1" applyFill="1" applyBorder="1" applyAlignment="1" applyProtection="1">
      <alignment horizontal="center" wrapText="1"/>
      <protection/>
    </xf>
    <xf numFmtId="0" fontId="2" fillId="7" borderId="11" xfId="0" applyFont="1" applyFill="1" applyBorder="1" applyAlignment="1" applyProtection="1">
      <alignment/>
      <protection/>
    </xf>
    <xf numFmtId="0" fontId="3" fillId="7"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4" borderId="17" xfId="0" applyFont="1" applyFill="1" applyBorder="1" applyAlignment="1" applyProtection="1">
      <alignment horizontal="center" wrapText="1"/>
      <protection/>
    </xf>
    <xf numFmtId="0" fontId="8" fillId="4" borderId="11" xfId="0" applyFont="1" applyFill="1" applyBorder="1" applyAlignment="1" applyProtection="1">
      <alignment/>
      <protection/>
    </xf>
    <xf numFmtId="0" fontId="3" fillId="4" borderId="11" xfId="0"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22" borderId="0" xfId="0" applyFont="1" applyFill="1" applyBorder="1" applyAlignment="1" applyProtection="1">
      <alignment/>
      <protection/>
    </xf>
    <xf numFmtId="0" fontId="2" fillId="7" borderId="11" xfId="0" applyFont="1" applyFill="1" applyBorder="1" applyAlignment="1" applyProtection="1">
      <alignment horizontal="center"/>
      <protection/>
    </xf>
    <xf numFmtId="0" fontId="1" fillId="0" borderId="12" xfId="0" applyFont="1" applyFill="1" applyBorder="1" applyAlignment="1" applyProtection="1">
      <alignment horizontal="left"/>
      <protection/>
    </xf>
    <xf numFmtId="0" fontId="1" fillId="0" borderId="18" xfId="0" applyFont="1" applyFill="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9" fillId="0" borderId="0" xfId="0" applyFont="1" applyFill="1" applyBorder="1" applyAlignment="1" applyProtection="1">
      <alignment horizontal="center"/>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1" fillId="0" borderId="19" xfId="0" applyFont="1" applyFill="1" applyBorder="1" applyAlignment="1" applyProtection="1">
      <alignment/>
      <protection/>
    </xf>
    <xf numFmtId="0" fontId="1" fillId="0" borderId="11" xfId="0" applyFont="1" applyFill="1" applyBorder="1" applyAlignment="1" applyProtection="1">
      <alignment horizontal="right"/>
      <protection/>
    </xf>
    <xf numFmtId="38" fontId="1" fillId="0" borderId="12" xfId="0" applyNumberFormat="1" applyFont="1" applyFill="1" applyBorder="1" applyAlignment="1" applyProtection="1">
      <alignment horizontal="left"/>
      <protection/>
    </xf>
    <xf numFmtId="169" fontId="1" fillId="0" borderId="11" xfId="0" applyNumberFormat="1" applyFont="1" applyFill="1" applyBorder="1" applyAlignment="1" applyProtection="1">
      <alignment horizontal="right"/>
      <protection/>
    </xf>
    <xf numFmtId="164" fontId="1" fillId="0" borderId="11" xfId="0" applyNumberFormat="1" applyFont="1" applyFill="1" applyBorder="1" applyAlignment="1" applyProtection="1">
      <alignment/>
      <protection/>
    </xf>
    <xf numFmtId="169" fontId="1" fillId="0" borderId="12" xfId="0" applyNumberFormat="1" applyFont="1" applyFill="1" applyBorder="1" applyAlignment="1" applyProtection="1">
      <alignment horizontal="left"/>
      <protection/>
    </xf>
    <xf numFmtId="167" fontId="1" fillId="0" borderId="11" xfId="0" applyNumberFormat="1" applyFont="1" applyFill="1" applyBorder="1" applyAlignment="1" applyProtection="1">
      <alignment horizontal="right"/>
      <protection/>
    </xf>
    <xf numFmtId="1" fontId="1" fillId="0" borderId="11" xfId="58" applyNumberFormat="1" applyFont="1" applyFill="1" applyBorder="1" applyAlignment="1" applyProtection="1">
      <alignment horizontal="right"/>
      <protection/>
    </xf>
    <xf numFmtId="169" fontId="1" fillId="0" borderId="12" xfId="58" applyNumberFormat="1" applyFont="1" applyFill="1" applyBorder="1" applyAlignment="1" applyProtection="1">
      <alignment horizontal="left"/>
      <protection/>
    </xf>
    <xf numFmtId="9" fontId="1" fillId="0" borderId="11" xfId="0" applyNumberFormat="1" applyFont="1" applyFill="1" applyBorder="1" applyAlignment="1" applyProtection="1">
      <alignment vertical="top"/>
      <protection locked="0"/>
    </xf>
    <xf numFmtId="0" fontId="1" fillId="0" borderId="18" xfId="0" applyFont="1" applyFill="1" applyBorder="1" applyAlignment="1" applyProtection="1">
      <alignment wrapText="1"/>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1" fillId="0" borderId="15" xfId="0" applyFont="1" applyFill="1" applyBorder="1" applyAlignment="1" applyProtection="1">
      <alignment horizontal="lef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10" fillId="0" borderId="11" xfId="0" applyFont="1" applyBorder="1" applyAlignment="1" applyProtection="1">
      <alignment/>
      <protection/>
    </xf>
    <xf numFmtId="0" fontId="1" fillId="0" borderId="11" xfId="0" applyFont="1" applyBorder="1" applyAlignment="1" applyProtection="1">
      <alignment horizontal="left" vertical="top" indent="1"/>
      <protection/>
    </xf>
    <xf numFmtId="0" fontId="1" fillId="0" borderId="11" xfId="0" applyFont="1" applyBorder="1" applyAlignment="1" applyProtection="1">
      <alignment horizontal="left" indent="1"/>
      <protection/>
    </xf>
    <xf numFmtId="0" fontId="14" fillId="4" borderId="11" xfId="0" applyFont="1" applyFill="1" applyBorder="1" applyAlignment="1" applyProtection="1">
      <alignment/>
      <protection/>
    </xf>
    <xf numFmtId="0" fontId="10" fillId="4" borderId="11" xfId="0" applyFont="1" applyFill="1" applyBorder="1" applyAlignment="1" applyProtection="1">
      <alignment/>
      <protection/>
    </xf>
    <xf numFmtId="171" fontId="1" fillId="7" borderId="14" xfId="0" applyNumberFormat="1" applyFont="1" applyFill="1" applyBorder="1" applyAlignment="1" applyProtection="1">
      <alignment horizontal="right"/>
      <protection/>
    </xf>
    <xf numFmtId="171" fontId="1" fillId="7" borderId="14" xfId="0" applyNumberFormat="1" applyFont="1" applyFill="1" applyBorder="1" applyAlignment="1" applyProtection="1">
      <alignment/>
      <protection/>
    </xf>
    <xf numFmtId="164" fontId="1" fillId="20" borderId="20" xfId="0" applyNumberFormat="1" applyFont="1" applyFill="1" applyBorder="1" applyAlignment="1" applyProtection="1">
      <alignment/>
      <protection locked="0"/>
    </xf>
    <xf numFmtId="2" fontId="1" fillId="22" borderId="11" xfId="0" applyNumberFormat="1" applyFont="1" applyFill="1" applyBorder="1" applyAlignment="1" applyProtection="1">
      <alignment horizontal="left" vertical="center"/>
      <protection/>
    </xf>
    <xf numFmtId="0" fontId="2" fillId="22" borderId="13" xfId="0" applyFont="1" applyFill="1" applyBorder="1" applyAlignment="1" applyProtection="1">
      <alignment/>
      <protection/>
    </xf>
    <xf numFmtId="168" fontId="10" fillId="4" borderId="0" xfId="0" applyNumberFormat="1" applyFont="1" applyFill="1" applyBorder="1" applyAlignment="1" applyProtection="1">
      <alignment horizontal="right"/>
      <protection/>
    </xf>
    <xf numFmtId="0" fontId="1" fillId="0" borderId="11" xfId="0" applyFont="1" applyFill="1" applyBorder="1" applyAlignment="1" applyProtection="1">
      <alignment horizontal="left" indent="1"/>
      <protection/>
    </xf>
    <xf numFmtId="166" fontId="1" fillId="20" borderId="20" xfId="0" applyNumberFormat="1" applyFont="1" applyFill="1" applyBorder="1" applyAlignment="1" applyProtection="1">
      <alignment horizontal="right"/>
      <protection locked="0"/>
    </xf>
    <xf numFmtId="0" fontId="1" fillId="0" borderId="0" xfId="0" applyFont="1" applyFill="1" applyBorder="1" applyAlignment="1" applyProtection="1">
      <alignment horizontal="left"/>
      <protection/>
    </xf>
    <xf numFmtId="0" fontId="1" fillId="0" borderId="11" xfId="0" applyNumberFormat="1" applyFont="1" applyFill="1" applyBorder="1" applyAlignment="1" applyProtection="1">
      <alignment horizontal="right"/>
      <protection/>
    </xf>
    <xf numFmtId="0" fontId="9" fillId="0" borderId="11" xfId="0" applyFont="1" applyBorder="1" applyAlignment="1" applyProtection="1">
      <alignment horizontal="center"/>
      <protection/>
    </xf>
    <xf numFmtId="0" fontId="1" fillId="0" borderId="18" xfId="0" applyFont="1" applyFill="1" applyBorder="1" applyAlignment="1" applyProtection="1">
      <alignment/>
      <protection/>
    </xf>
    <xf numFmtId="0" fontId="1" fillId="4" borderId="11" xfId="0" applyFont="1" applyFill="1" applyBorder="1" applyAlignment="1" applyProtection="1">
      <alignment horizontal="left"/>
      <protection/>
    </xf>
    <xf numFmtId="3" fontId="1" fillId="0" borderId="11" xfId="0" applyNumberFormat="1" applyFont="1" applyFill="1" applyBorder="1" applyAlignment="1" applyProtection="1">
      <alignment horizontal="right"/>
      <protection/>
    </xf>
    <xf numFmtId="0" fontId="1" fillId="4" borderId="11" xfId="0" applyFont="1" applyFill="1" applyBorder="1" applyAlignment="1" applyProtection="1">
      <alignment horizontal="left"/>
      <protection/>
    </xf>
    <xf numFmtId="167" fontId="3" fillId="22" borderId="0" xfId="0" applyNumberFormat="1" applyFont="1" applyFill="1" applyBorder="1" applyAlignment="1" applyProtection="1">
      <alignment/>
      <protection/>
    </xf>
    <xf numFmtId="169" fontId="3" fillId="22" borderId="0" xfId="0" applyNumberFormat="1" applyFont="1" applyFill="1" applyBorder="1" applyAlignment="1" applyProtection="1">
      <alignment/>
      <protection/>
    </xf>
    <xf numFmtId="3" fontId="3" fillId="22" borderId="0" xfId="0" applyNumberFormat="1" applyFont="1" applyFill="1" applyBorder="1" applyAlignment="1" applyProtection="1">
      <alignment/>
      <protection/>
    </xf>
    <xf numFmtId="4" fontId="3" fillId="22" borderId="0" xfId="0" applyNumberFormat="1" applyFont="1" applyFill="1" applyBorder="1" applyAlignment="1" applyProtection="1">
      <alignment/>
      <protection/>
    </xf>
    <xf numFmtId="9" fontId="3" fillId="22" borderId="0" xfId="58" applyFont="1" applyFill="1" applyBorder="1" applyAlignment="1" applyProtection="1">
      <alignment/>
      <protection/>
    </xf>
    <xf numFmtId="167" fontId="3" fillId="22" borderId="12" xfId="0" applyNumberFormat="1" applyFont="1" applyFill="1" applyBorder="1" applyAlignment="1" applyProtection="1">
      <alignment/>
      <protection/>
    </xf>
    <xf numFmtId="169" fontId="3" fillId="22" borderId="12" xfId="0" applyNumberFormat="1" applyFont="1" applyFill="1" applyBorder="1" applyAlignment="1" applyProtection="1">
      <alignment/>
      <protection/>
    </xf>
    <xf numFmtId="3" fontId="3" fillId="22" borderId="12" xfId="0" applyNumberFormat="1" applyFont="1" applyFill="1" applyBorder="1" applyAlignment="1" applyProtection="1">
      <alignment/>
      <protection/>
    </xf>
    <xf numFmtId="4" fontId="3" fillId="22" borderId="12" xfId="0" applyNumberFormat="1" applyFont="1" applyFill="1" applyBorder="1" applyAlignment="1" applyProtection="1">
      <alignment/>
      <protection/>
    </xf>
    <xf numFmtId="9" fontId="3" fillId="22" borderId="12" xfId="58" applyFont="1" applyFill="1" applyBorder="1" applyAlignment="1" applyProtection="1">
      <alignment/>
      <protection/>
    </xf>
    <xf numFmtId="0" fontId="2" fillId="4" borderId="11" xfId="0" applyFont="1" applyFill="1" applyBorder="1" applyAlignment="1" applyProtection="1">
      <alignment horizontal="left" indent="2"/>
      <protection/>
    </xf>
    <xf numFmtId="0" fontId="2" fillId="4" borderId="0" xfId="0" applyFont="1" applyFill="1" applyBorder="1" applyAlignment="1" applyProtection="1">
      <alignment/>
      <protection/>
    </xf>
    <xf numFmtId="3" fontId="2" fillId="4" borderId="0" xfId="0" applyNumberFormat="1" applyFont="1" applyFill="1" applyBorder="1" applyAlignment="1" applyProtection="1">
      <alignment/>
      <protection/>
    </xf>
    <xf numFmtId="0" fontId="2" fillId="4" borderId="12" xfId="0" applyFont="1" applyFill="1" applyBorder="1" applyAlignment="1" applyProtection="1">
      <alignment/>
      <protection/>
    </xf>
    <xf numFmtId="37" fontId="2" fillId="4" borderId="0" xfId="0" applyNumberFormat="1" applyFont="1" applyFill="1" applyBorder="1" applyAlignment="1" applyProtection="1">
      <alignment/>
      <protection/>
    </xf>
    <xf numFmtId="0" fontId="1" fillId="0" borderId="0" xfId="0" applyFont="1" applyBorder="1" applyAlignment="1" applyProtection="1">
      <alignment horizontal="left" indent="1"/>
      <protection/>
    </xf>
    <xf numFmtId="164" fontId="1" fillId="0" borderId="0" xfId="0" applyNumberFormat="1" applyFont="1" applyFill="1" applyBorder="1" applyAlignment="1" applyProtection="1">
      <alignment/>
      <protection/>
    </xf>
    <xf numFmtId="38" fontId="1" fillId="0" borderId="0" xfId="0" applyNumberFormat="1" applyFont="1" applyFill="1" applyBorder="1" applyAlignment="1" applyProtection="1">
      <alignment horizontal="left"/>
      <protection/>
    </xf>
    <xf numFmtId="0" fontId="3" fillId="0" borderId="0" xfId="0" applyFont="1" applyBorder="1" applyAlignment="1" applyProtection="1">
      <alignment horizontal="left"/>
      <protection/>
    </xf>
    <xf numFmtId="0" fontId="1" fillId="0" borderId="0" xfId="0" applyFont="1" applyFill="1" applyBorder="1" applyAlignment="1" applyProtection="1">
      <alignment horizontal="left" indent="1"/>
      <protection/>
    </xf>
    <xf numFmtId="167" fontId="1" fillId="0" borderId="0" xfId="0" applyNumberFormat="1" applyFont="1" applyFill="1" applyBorder="1" applyAlignment="1" applyProtection="1">
      <alignment horizontal="right"/>
      <protection/>
    </xf>
    <xf numFmtId="176" fontId="1" fillId="0" borderId="0" xfId="0" applyNumberFormat="1" applyFont="1" applyFill="1" applyBorder="1" applyAlignment="1" applyProtection="1">
      <alignment/>
      <protection/>
    </xf>
    <xf numFmtId="0" fontId="3" fillId="0" borderId="11" xfId="0" applyFont="1" applyFill="1" applyBorder="1" applyAlignment="1" applyProtection="1">
      <alignment horizontal="left" indent="1"/>
      <protection/>
    </xf>
    <xf numFmtId="0" fontId="1" fillId="0" borderId="11" xfId="0" applyFont="1" applyFill="1" applyBorder="1" applyAlignment="1" applyProtection="1">
      <alignment horizontal="left" indent="2"/>
      <protection/>
    </xf>
    <xf numFmtId="0" fontId="1" fillId="0" borderId="11" xfId="0" applyFont="1" applyBorder="1" applyAlignment="1" applyProtection="1">
      <alignment horizontal="left" indent="2"/>
      <protection/>
    </xf>
    <xf numFmtId="0" fontId="3" fillId="0" borderId="11" xfId="0" applyFont="1" applyBorder="1" applyAlignment="1" applyProtection="1">
      <alignment horizontal="left" indent="1"/>
      <protection/>
    </xf>
    <xf numFmtId="0" fontId="10" fillId="0" borderId="16" xfId="0" applyFont="1" applyBorder="1" applyAlignment="1" applyProtection="1">
      <alignment/>
      <protection/>
    </xf>
    <xf numFmtId="0" fontId="10" fillId="0" borderId="11" xfId="0" applyFont="1" applyBorder="1" applyAlignment="1" applyProtection="1">
      <alignment horizontal="left"/>
      <protection/>
    </xf>
    <xf numFmtId="0" fontId="1" fillId="0" borderId="11" xfId="0" applyFont="1" applyBorder="1" applyAlignment="1" applyProtection="1">
      <alignment/>
      <protection/>
    </xf>
    <xf numFmtId="0" fontId="10" fillId="0" borderId="11" xfId="0" applyFont="1" applyFill="1" applyBorder="1" applyAlignment="1" applyProtection="1">
      <alignment/>
      <protection/>
    </xf>
    <xf numFmtId="0" fontId="1" fillId="0" borderId="11" xfId="0" applyFont="1" applyFill="1" applyBorder="1" applyAlignment="1" applyProtection="1">
      <alignment/>
      <protection/>
    </xf>
    <xf numFmtId="0" fontId="1" fillId="0" borderId="13" xfId="0" applyFont="1" applyFill="1" applyBorder="1" applyAlignment="1" applyProtection="1">
      <alignment horizontal="left" indent="1"/>
      <protection/>
    </xf>
    <xf numFmtId="177" fontId="1" fillId="0" borderId="11" xfId="0" applyNumberFormat="1" applyFont="1" applyFill="1" applyBorder="1" applyAlignment="1" applyProtection="1">
      <alignment horizontal="right"/>
      <protection/>
    </xf>
    <xf numFmtId="3" fontId="1" fillId="0" borderId="13" xfId="0" applyNumberFormat="1" applyFont="1" applyFill="1" applyBorder="1" applyAlignment="1" applyProtection="1">
      <alignment horizontal="right"/>
      <protection/>
    </xf>
    <xf numFmtId="166" fontId="1" fillId="20" borderId="20" xfId="0" applyNumberFormat="1" applyFont="1" applyFill="1" applyBorder="1" applyAlignment="1" applyProtection="1">
      <alignment horizontal="right"/>
      <protection locked="0"/>
    </xf>
    <xf numFmtId="171" fontId="1" fillId="0" borderId="11" xfId="0" applyNumberFormat="1" applyFont="1" applyFill="1" applyBorder="1" applyAlignment="1" applyProtection="1">
      <alignment horizontal="right"/>
      <protection/>
    </xf>
    <xf numFmtId="9" fontId="10" fillId="22" borderId="0" xfId="58" applyFont="1" applyFill="1" applyBorder="1" applyAlignment="1" applyProtection="1">
      <alignment/>
      <protection/>
    </xf>
    <xf numFmtId="0" fontId="0" fillId="0" borderId="0" xfId="0" applyAlignment="1">
      <alignment/>
    </xf>
    <xf numFmtId="0" fontId="1" fillId="0" borderId="0" xfId="0" applyFont="1" applyBorder="1" applyAlignment="1" applyProtection="1">
      <alignment wrapText="1"/>
      <protection/>
    </xf>
    <xf numFmtId="0" fontId="20" fillId="0" borderId="0" xfId="52" applyFont="1" applyAlignment="1" applyProtection="1">
      <alignment/>
      <protection/>
    </xf>
    <xf numFmtId="177" fontId="1" fillId="20" borderId="21" xfId="0" applyNumberFormat="1" applyFont="1" applyFill="1" applyBorder="1" applyAlignment="1" applyProtection="1">
      <alignment/>
      <protection locked="0"/>
    </xf>
    <xf numFmtId="0" fontId="21" fillId="0" borderId="0" xfId="0" applyFont="1" applyFill="1" applyBorder="1" applyAlignment="1" applyProtection="1">
      <alignment/>
      <protection/>
    </xf>
    <xf numFmtId="169" fontId="1" fillId="0" borderId="0" xfId="0" applyNumberFormat="1" applyFont="1" applyFill="1" applyBorder="1" applyAlignment="1" applyProtection="1">
      <alignment/>
      <protection/>
    </xf>
    <xf numFmtId="0" fontId="3" fillId="0" borderId="11" xfId="0" applyFont="1" applyFill="1" applyBorder="1" applyAlignment="1" applyProtection="1">
      <alignment horizontal="left" indent="2"/>
      <protection/>
    </xf>
    <xf numFmtId="0" fontId="1" fillId="0" borderId="11" xfId="0" applyFont="1" applyFill="1" applyBorder="1" applyAlignment="1" applyProtection="1">
      <alignment horizontal="left" indent="3"/>
      <protection/>
    </xf>
    <xf numFmtId="0" fontId="3" fillId="0" borderId="11" xfId="0" applyFont="1" applyFill="1" applyBorder="1" applyAlignment="1" applyProtection="1">
      <alignment horizontal="left" indent="2"/>
      <protection/>
    </xf>
    <xf numFmtId="0" fontId="1" fillId="7" borderId="22" xfId="0" applyFont="1" applyFill="1" applyBorder="1" applyAlignment="1" applyProtection="1">
      <alignment horizontal="right" wrapText="1"/>
      <protection/>
    </xf>
    <xf numFmtId="2" fontId="2" fillId="4" borderId="0" xfId="0" applyNumberFormat="1" applyFont="1" applyFill="1" applyBorder="1" applyAlignment="1" applyProtection="1">
      <alignment horizontal="right" indent="1"/>
      <protection/>
    </xf>
    <xf numFmtId="2" fontId="1" fillId="4" borderId="0" xfId="0" applyNumberFormat="1" applyFont="1" applyFill="1" applyBorder="1" applyAlignment="1" applyProtection="1">
      <alignment/>
      <protection/>
    </xf>
    <xf numFmtId="2" fontId="1" fillId="4" borderId="0" xfId="0" applyNumberFormat="1" applyFont="1" applyFill="1" applyBorder="1" applyAlignment="1" applyProtection="1">
      <alignment horizontal="right"/>
      <protection/>
    </xf>
    <xf numFmtId="2" fontId="1" fillId="4" borderId="0" xfId="0" applyNumberFormat="1" applyFont="1" applyFill="1" applyBorder="1" applyAlignment="1" applyProtection="1">
      <alignment/>
      <protection/>
    </xf>
    <xf numFmtId="2" fontId="2" fillId="4" borderId="0" xfId="0" applyNumberFormat="1" applyFont="1" applyFill="1" applyBorder="1" applyAlignment="1" applyProtection="1">
      <alignment/>
      <protection/>
    </xf>
    <xf numFmtId="2" fontId="1" fillId="4" borderId="14" xfId="0" applyNumberFormat="1" applyFont="1" applyFill="1" applyBorder="1" applyAlignment="1" applyProtection="1">
      <alignment/>
      <protection/>
    </xf>
    <xf numFmtId="2" fontId="3" fillId="4" borderId="17" xfId="0" applyNumberFormat="1" applyFont="1" applyFill="1" applyBorder="1" applyAlignment="1" applyProtection="1">
      <alignment/>
      <protection/>
    </xf>
    <xf numFmtId="2" fontId="3" fillId="4" borderId="0" xfId="0" applyNumberFormat="1" applyFont="1" applyFill="1" applyBorder="1" applyAlignment="1" applyProtection="1">
      <alignment/>
      <protection/>
    </xf>
    <xf numFmtId="2" fontId="3" fillId="4" borderId="17" xfId="0" applyNumberFormat="1" applyFont="1" applyFill="1" applyBorder="1" applyAlignment="1" applyProtection="1">
      <alignment/>
      <protection/>
    </xf>
    <xf numFmtId="0" fontId="2" fillId="7" borderId="11" xfId="0" applyFont="1" applyFill="1" applyBorder="1" applyAlignment="1" applyProtection="1">
      <alignment/>
      <protection/>
    </xf>
    <xf numFmtId="181" fontId="21" fillId="0" borderId="0" xfId="0" applyNumberFormat="1" applyFont="1" applyFill="1" applyBorder="1" applyAlignment="1" applyProtection="1">
      <alignment/>
      <protection/>
    </xf>
    <xf numFmtId="2" fontId="10" fillId="22" borderId="0" xfId="0" applyNumberFormat="1" applyFont="1" applyFill="1" applyBorder="1" applyAlignment="1" applyProtection="1">
      <alignment horizontal="right"/>
      <protection/>
    </xf>
    <xf numFmtId="171" fontId="10" fillId="22" borderId="0" xfId="0" applyNumberFormat="1" applyFont="1" applyFill="1" applyBorder="1" applyAlignment="1" applyProtection="1">
      <alignment/>
      <protection/>
    </xf>
    <xf numFmtId="2" fontId="10" fillId="22" borderId="0" xfId="0" applyNumberFormat="1" applyFont="1" applyFill="1" applyBorder="1" applyAlignment="1" applyProtection="1">
      <alignment/>
      <protection/>
    </xf>
    <xf numFmtId="2" fontId="1" fillId="0" borderId="11" xfId="0" applyNumberFormat="1" applyFont="1" applyFill="1" applyBorder="1" applyAlignment="1" applyProtection="1">
      <alignment horizontal="right"/>
      <protection/>
    </xf>
    <xf numFmtId="174" fontId="1" fillId="0" borderId="11" xfId="0" applyNumberFormat="1" applyFont="1" applyFill="1" applyBorder="1" applyAlignment="1" applyProtection="1">
      <alignment horizontal="right"/>
      <protection/>
    </xf>
    <xf numFmtId="0" fontId="2" fillId="0" borderId="11" xfId="0" applyFont="1" applyFill="1" applyBorder="1" applyAlignment="1" applyProtection="1">
      <alignment horizontal="left" indent="2"/>
      <protection/>
    </xf>
    <xf numFmtId="0" fontId="1" fillId="0" borderId="23" xfId="0" applyFont="1" applyFill="1" applyBorder="1" applyAlignment="1" applyProtection="1">
      <alignment/>
      <protection/>
    </xf>
    <xf numFmtId="0" fontId="1" fillId="0" borderId="12" xfId="0" applyFont="1" applyBorder="1" applyAlignment="1" applyProtection="1">
      <alignment/>
      <protection/>
    </xf>
    <xf numFmtId="0" fontId="3" fillId="0" borderId="14" xfId="0" applyFont="1" applyFill="1" applyBorder="1" applyAlignment="1" applyProtection="1">
      <alignment/>
      <protection/>
    </xf>
    <xf numFmtId="1" fontId="1" fillId="7" borderId="0" xfId="0" applyNumberFormat="1" applyFont="1" applyFill="1" applyBorder="1" applyAlignment="1" applyProtection="1">
      <alignment/>
      <protection/>
    </xf>
    <xf numFmtId="175" fontId="1" fillId="20" borderId="20" xfId="0" applyNumberFormat="1" applyFont="1" applyFill="1" applyBorder="1" applyAlignment="1" applyProtection="1">
      <alignment/>
      <protection locked="0"/>
    </xf>
    <xf numFmtId="0" fontId="1" fillId="0" borderId="0" xfId="0" applyFont="1" applyFill="1" applyBorder="1" applyAlignment="1" applyProtection="1">
      <alignment/>
      <protection/>
    </xf>
    <xf numFmtId="0" fontId="1" fillId="0" borderId="0" xfId="0" applyFont="1" applyBorder="1" applyAlignment="1" applyProtection="1">
      <alignment/>
      <protection/>
    </xf>
    <xf numFmtId="169" fontId="1" fillId="0" borderId="0" xfId="0" applyNumberFormat="1" applyFont="1" applyFill="1" applyBorder="1" applyAlignment="1" applyProtection="1">
      <alignment/>
      <protection/>
    </xf>
    <xf numFmtId="0" fontId="3" fillId="0" borderId="0" xfId="0" applyFont="1" applyBorder="1" applyAlignment="1" applyProtection="1">
      <alignment horizontal="left"/>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horizontal="left" indent="1"/>
      <protection/>
    </xf>
    <xf numFmtId="167" fontId="1" fillId="0" borderId="0" xfId="0" applyNumberFormat="1" applyFont="1" applyFill="1" applyBorder="1" applyAlignment="1" applyProtection="1">
      <alignment horizontal="right"/>
      <protection/>
    </xf>
    <xf numFmtId="0" fontId="1" fillId="0" borderId="0" xfId="0" applyFont="1" applyBorder="1" applyAlignment="1" applyProtection="1">
      <alignment horizontal="left" indent="1"/>
      <protection/>
    </xf>
    <xf numFmtId="176" fontId="1" fillId="0" borderId="0" xfId="0" applyNumberFormat="1" applyFont="1" applyFill="1" applyBorder="1" applyAlignment="1" applyProtection="1">
      <alignment/>
      <protection/>
    </xf>
    <xf numFmtId="164" fontId="1" fillId="0" borderId="0" xfId="0" applyNumberFormat="1" applyFont="1" applyFill="1" applyBorder="1" applyAlignment="1" applyProtection="1">
      <alignment/>
      <protection/>
    </xf>
    <xf numFmtId="1" fontId="1" fillId="0" borderId="0" xfId="0" applyNumberFormat="1" applyFont="1" applyFill="1" applyBorder="1" applyAlignment="1" applyProtection="1">
      <alignment/>
      <protection/>
    </xf>
    <xf numFmtId="0" fontId="40" fillId="0" borderId="0" xfId="0" applyFont="1" applyFill="1" applyBorder="1" applyAlignment="1" applyProtection="1">
      <alignment/>
      <protection/>
    </xf>
    <xf numFmtId="0" fontId="41" fillId="0" borderId="0" xfId="0" applyFont="1" applyFill="1" applyBorder="1" applyAlignment="1" applyProtection="1">
      <alignment/>
      <protection/>
    </xf>
    <xf numFmtId="0" fontId="41" fillId="0" borderId="0" xfId="0" applyFont="1" applyBorder="1" applyAlignment="1" applyProtection="1">
      <alignment/>
      <protection/>
    </xf>
    <xf numFmtId="0" fontId="42" fillId="0" borderId="0" xfId="0" applyFont="1" applyFill="1" applyBorder="1" applyAlignment="1" applyProtection="1">
      <alignment horizontal="center" vertical="center"/>
      <protection/>
    </xf>
    <xf numFmtId="0" fontId="43" fillId="0" borderId="0" xfId="0" applyFont="1" applyAlignment="1">
      <alignment horizontal="center" vertical="center"/>
    </xf>
    <xf numFmtId="0" fontId="42" fillId="0" borderId="0" xfId="0" applyFont="1" applyFill="1" applyBorder="1" applyAlignment="1" applyProtection="1">
      <alignment horizontal="left" wrapText="1"/>
      <protection/>
    </xf>
    <xf numFmtId="0" fontId="42" fillId="0" borderId="0" xfId="0" applyFont="1" applyFill="1" applyBorder="1" applyAlignment="1" applyProtection="1">
      <alignment horizontal="center" wrapText="1"/>
      <protection/>
    </xf>
    <xf numFmtId="0" fontId="43" fillId="0" borderId="0" xfId="0" applyFont="1" applyFill="1" applyBorder="1" applyAlignment="1">
      <alignment horizontal="center" wrapText="1"/>
    </xf>
    <xf numFmtId="0" fontId="42" fillId="0" borderId="0" xfId="0" applyFont="1" applyFill="1" applyBorder="1" applyAlignment="1" applyProtection="1">
      <alignment horizontal="center"/>
      <protection/>
    </xf>
    <xf numFmtId="0" fontId="43" fillId="0" borderId="0" xfId="0" applyFont="1" applyFill="1" applyBorder="1" applyAlignment="1">
      <alignment/>
    </xf>
    <xf numFmtId="169" fontId="41" fillId="0" borderId="0" xfId="0" applyNumberFormat="1" applyFont="1" applyBorder="1" applyAlignment="1" applyProtection="1">
      <alignment/>
      <protection/>
    </xf>
    <xf numFmtId="0" fontId="42" fillId="0" borderId="0" xfId="0" applyFont="1" applyFill="1" applyBorder="1" applyAlignment="1" applyProtection="1">
      <alignment/>
      <protection/>
    </xf>
    <xf numFmtId="180" fontId="41" fillId="0" borderId="0" xfId="0" applyNumberFormat="1" applyFont="1" applyFill="1" applyBorder="1" applyAlignment="1" applyProtection="1">
      <alignment/>
      <protection/>
    </xf>
    <xf numFmtId="169" fontId="41" fillId="0" borderId="0" xfId="0" applyNumberFormat="1" applyFont="1" applyFill="1" applyBorder="1" applyAlignment="1" applyProtection="1">
      <alignment/>
      <protection/>
    </xf>
    <xf numFmtId="169" fontId="41" fillId="0" borderId="0" xfId="0" applyNumberFormat="1" applyFont="1" applyFill="1" applyBorder="1" applyAlignment="1" applyProtection="1">
      <alignment horizontal="right"/>
      <protection/>
    </xf>
    <xf numFmtId="0" fontId="41" fillId="0" borderId="0" xfId="0" applyFont="1" applyAlignment="1" applyProtection="1">
      <alignment/>
      <protection/>
    </xf>
    <xf numFmtId="180" fontId="41" fillId="0" borderId="0" xfId="0" applyNumberFormat="1" applyFont="1" applyFill="1" applyBorder="1" applyAlignment="1" applyProtection="1">
      <alignment horizontal="left" wrapText="1"/>
      <protection/>
    </xf>
    <xf numFmtId="180" fontId="41" fillId="0" borderId="0" xfId="0" applyNumberFormat="1" applyFont="1" applyFill="1" applyBorder="1" applyAlignment="1" applyProtection="1">
      <alignment horizontal="center" wrapText="1"/>
      <protection/>
    </xf>
    <xf numFmtId="180" fontId="41" fillId="0" borderId="0" xfId="0" applyNumberFormat="1" applyFont="1" applyFill="1" applyBorder="1" applyAlignment="1" applyProtection="1">
      <alignment horizontal="center"/>
      <protection/>
    </xf>
    <xf numFmtId="0" fontId="41" fillId="0" borderId="11" xfId="0" applyFont="1" applyFill="1" applyBorder="1" applyAlignment="1" applyProtection="1">
      <alignment horizontal="left" indent="3"/>
      <protection/>
    </xf>
    <xf numFmtId="0" fontId="42" fillId="0" borderId="0" xfId="0" applyFont="1" applyFill="1" applyBorder="1" applyAlignment="1" applyProtection="1">
      <alignment horizontal="left"/>
      <protection/>
    </xf>
    <xf numFmtId="180" fontId="41" fillId="0" borderId="0" xfId="0" applyNumberFormat="1" applyFont="1" applyFill="1" applyAlignment="1" applyProtection="1">
      <alignment/>
      <protection/>
    </xf>
    <xf numFmtId="0" fontId="41" fillId="0" borderId="0" xfId="0" applyFont="1" applyFill="1" applyBorder="1" applyAlignment="1" applyProtection="1">
      <alignment horizontal="left" indent="1"/>
      <protection/>
    </xf>
    <xf numFmtId="180" fontId="41" fillId="0" borderId="0" xfId="0" applyNumberFormat="1" applyFont="1" applyBorder="1" applyAlignment="1" applyProtection="1">
      <alignment/>
      <protection/>
    </xf>
    <xf numFmtId="180" fontId="41" fillId="0" borderId="0" xfId="0" applyNumberFormat="1" applyFont="1" applyFill="1" applyBorder="1" applyAlignment="1" applyProtection="1">
      <alignment horizontal="left"/>
      <protection/>
    </xf>
    <xf numFmtId="0" fontId="42" fillId="0" borderId="0" xfId="0" applyFont="1" applyFill="1" applyBorder="1" applyAlignment="1" applyProtection="1">
      <alignment horizontal="center" vertical="center"/>
      <protection/>
    </xf>
    <xf numFmtId="180" fontId="41" fillId="0" borderId="0" xfId="0" applyNumberFormat="1" applyFont="1" applyFill="1" applyBorder="1" applyAlignment="1" applyProtection="1">
      <alignment horizontal="right"/>
      <protection/>
    </xf>
    <xf numFmtId="0" fontId="41" fillId="0" borderId="0" xfId="0" applyFont="1" applyFill="1" applyBorder="1" applyAlignment="1" applyProtection="1">
      <alignment horizontal="left"/>
      <protection/>
    </xf>
    <xf numFmtId="167" fontId="41" fillId="0" borderId="0" xfId="0" applyNumberFormat="1" applyFont="1" applyFill="1" applyBorder="1" applyAlignment="1" applyProtection="1">
      <alignment horizontal="right"/>
      <protection/>
    </xf>
    <xf numFmtId="1" fontId="41" fillId="0" borderId="0" xfId="0" applyNumberFormat="1" applyFont="1" applyFill="1" applyBorder="1" applyAlignment="1" applyProtection="1">
      <alignment/>
      <protection/>
    </xf>
    <xf numFmtId="164" fontId="41" fillId="0" borderId="0" xfId="0" applyNumberFormat="1" applyFont="1" applyFill="1" applyBorder="1" applyAlignment="1" applyProtection="1">
      <alignment/>
      <protection/>
    </xf>
    <xf numFmtId="0" fontId="41" fillId="0" borderId="0" xfId="0" applyFont="1" applyFill="1" applyBorder="1" applyAlignment="1" applyProtection="1">
      <alignment horizontal="right"/>
      <protection/>
    </xf>
    <xf numFmtId="177" fontId="41" fillId="0" borderId="0" xfId="0" applyNumberFormat="1" applyFont="1" applyFill="1" applyBorder="1" applyAlignment="1" applyProtection="1">
      <alignment/>
      <protection/>
    </xf>
    <xf numFmtId="176" fontId="41" fillId="0" borderId="0" xfId="0" applyNumberFormat="1" applyFont="1" applyFill="1" applyBorder="1" applyAlignment="1" applyProtection="1">
      <alignment/>
      <protection/>
    </xf>
    <xf numFmtId="0" fontId="41" fillId="0" borderId="0" xfId="0" applyFont="1" applyFill="1" applyBorder="1" applyAlignment="1" applyProtection="1">
      <alignment/>
      <protection/>
    </xf>
    <xf numFmtId="3" fontId="41" fillId="0" borderId="0" xfId="0" applyNumberFormat="1" applyFont="1" applyFill="1" applyBorder="1" applyAlignment="1" applyProtection="1">
      <alignment/>
      <protection/>
    </xf>
    <xf numFmtId="172" fontId="41" fillId="0" borderId="0" xfId="0" applyNumberFormat="1" applyFont="1" applyFill="1" applyBorder="1" applyAlignment="1" applyProtection="1">
      <alignment/>
      <protection/>
    </xf>
    <xf numFmtId="181" fontId="41" fillId="0" borderId="0" xfId="0" applyNumberFormat="1" applyFont="1" applyFill="1" applyBorder="1" applyAlignment="1" applyProtection="1">
      <alignment/>
      <protection/>
    </xf>
    <xf numFmtId="9" fontId="41" fillId="0" borderId="0" xfId="0" applyNumberFormat="1" applyFont="1" applyFill="1" applyBorder="1" applyAlignment="1" applyProtection="1">
      <alignment/>
      <protection/>
    </xf>
    <xf numFmtId="0" fontId="13" fillId="0" borderId="0" xfId="0" applyFont="1" applyAlignment="1">
      <alignment horizontal="center" wrapText="1"/>
    </xf>
    <xf numFmtId="0" fontId="12" fillId="0" borderId="0" xfId="0" applyFont="1" applyAlignment="1">
      <alignment horizontal="center" wrapText="1"/>
    </xf>
    <xf numFmtId="0" fontId="1" fillId="0" borderId="0" xfId="0" applyFont="1" applyAlignment="1">
      <alignment horizontal="left" wrapText="1"/>
    </xf>
    <xf numFmtId="0" fontId="10" fillId="7" borderId="14" xfId="0" applyFont="1" applyFill="1" applyBorder="1" applyAlignment="1" applyProtection="1">
      <alignment horizontal="center" vertical="top" wrapText="1"/>
      <protection/>
    </xf>
    <xf numFmtId="0" fontId="10" fillId="7" borderId="0" xfId="0" applyFont="1" applyFill="1" applyBorder="1" applyAlignment="1" applyProtection="1">
      <alignment horizontal="center" vertical="top" wrapText="1"/>
      <protection/>
    </xf>
    <xf numFmtId="0" fontId="3" fillId="7" borderId="0" xfId="0" applyFont="1" applyFill="1" applyBorder="1" applyAlignment="1" applyProtection="1">
      <alignment horizontal="center" wrapText="1"/>
      <protection/>
    </xf>
    <xf numFmtId="0" fontId="17" fillId="0" borderId="0" xfId="0" applyFont="1" applyAlignment="1" applyProtection="1">
      <alignment horizontal="left"/>
      <protection/>
    </xf>
    <xf numFmtId="0" fontId="10" fillId="4" borderId="24" xfId="0" applyFont="1" applyFill="1" applyBorder="1" applyAlignment="1" applyProtection="1">
      <alignment horizontal="center" wrapText="1"/>
      <protection/>
    </xf>
    <xf numFmtId="0" fontId="16" fillId="0" borderId="17" xfId="0" applyFont="1" applyBorder="1" applyAlignment="1" applyProtection="1">
      <alignment horizontal="left" wrapText="1"/>
      <protection/>
    </xf>
    <xf numFmtId="0" fontId="17" fillId="0" borderId="17" xfId="0" applyFont="1" applyBorder="1" applyAlignment="1" applyProtection="1">
      <alignment horizontal="left" wrapText="1"/>
      <protection/>
    </xf>
    <xf numFmtId="2" fontId="2" fillId="4" borderId="0" xfId="0" applyNumberFormat="1" applyFont="1" applyFill="1" applyBorder="1" applyAlignment="1" applyProtection="1">
      <alignment horizontal="right" indent="1"/>
      <protection/>
    </xf>
    <xf numFmtId="2" fontId="0" fillId="0" borderId="0" xfId="0" applyNumberFormat="1" applyAlignment="1">
      <alignment horizontal="right" indent="1"/>
    </xf>
    <xf numFmtId="0" fontId="40" fillId="0" borderId="0" xfId="0" applyFont="1" applyFill="1" applyBorder="1" applyAlignment="1" applyProtection="1">
      <alignment horizontal="center" vertical="center"/>
      <protection/>
    </xf>
    <xf numFmtId="0" fontId="44" fillId="0" borderId="0" xfId="0" applyFont="1" applyFill="1" applyBorder="1" applyAlignment="1">
      <alignment horizontal="center" vertical="center"/>
    </xf>
    <xf numFmtId="0" fontId="9" fillId="0" borderId="16" xfId="0" applyFont="1" applyBorder="1" applyAlignment="1" applyProtection="1">
      <alignment horizontal="center"/>
      <protection/>
    </xf>
    <xf numFmtId="0" fontId="9" fillId="0" borderId="17" xfId="0" applyFont="1" applyBorder="1" applyAlignment="1" applyProtection="1">
      <alignment horizontal="center"/>
      <protection/>
    </xf>
    <xf numFmtId="0" fontId="3" fillId="0" borderId="14" xfId="0" applyFont="1" applyFill="1" applyBorder="1" applyAlignment="1" applyProtection="1">
      <alignment horizontal="center"/>
      <protection/>
    </xf>
    <xf numFmtId="180" fontId="42" fillId="0" borderId="0" xfId="0" applyNumberFormat="1" applyFont="1" applyFill="1" applyBorder="1" applyAlignment="1" applyProtection="1">
      <alignment horizontal="center" vertical="center"/>
      <protection/>
    </xf>
    <xf numFmtId="180" fontId="40" fillId="0" borderId="0" xfId="0" applyNumberFormat="1" applyFont="1" applyFill="1" applyBorder="1" applyAlignment="1" applyProtection="1">
      <alignment horizontal="center"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8058150" cy="885825"/>
        </a:xfrm>
        <a:prstGeom prst="rect">
          <a:avLst/>
        </a:prstGeom>
        <a:noFill/>
        <a:ln w="9525" cmpd="sng">
          <a:noFill/>
        </a:ln>
      </xdr:spPr>
    </xdr:pic>
    <xdr:clientData/>
  </xdr:twoCellAnchor>
  <xdr:twoCellAnchor>
    <xdr:from>
      <xdr:col>0</xdr:col>
      <xdr:colOff>28575</xdr:colOff>
      <xdr:row>14</xdr:row>
      <xdr:rowOff>28575</xdr:rowOff>
    </xdr:from>
    <xdr:to>
      <xdr:col>0</xdr:col>
      <xdr:colOff>1847850</xdr:colOff>
      <xdr:row>16</xdr:row>
      <xdr:rowOff>104775</xdr:rowOff>
    </xdr:to>
    <xdr:sp>
      <xdr:nvSpPr>
        <xdr:cNvPr id="2" name="AutoShape 99"/>
        <xdr:cNvSpPr>
          <a:spLocks/>
        </xdr:cNvSpPr>
      </xdr:nvSpPr>
      <xdr:spPr>
        <a:xfrm>
          <a:off x="28575" y="2886075"/>
          <a:ext cx="1819275" cy="352425"/>
        </a:xfrm>
        <a:prstGeom prst="rightArrow">
          <a:avLst>
            <a:gd name="adj1" fmla="val 26861"/>
            <a:gd name="adj2" fmla="val -20268"/>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latin typeface="Arial"/>
              <a:ea typeface="Arial"/>
              <a:cs typeface="Arial"/>
            </a:rPr>
            <a:t>Choose the type of washing machine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Q73"/>
  <sheetViews>
    <sheetView tabSelected="1" zoomScale="85" zoomScaleNormal="85" zoomScalePageLayoutView="0" workbookViewId="0" topLeftCell="A1">
      <selection activeCell="P10" sqref="P10"/>
    </sheetView>
  </sheetViews>
  <sheetFormatPr defaultColWidth="9.140625" defaultRowHeight="12.75" outlineLevelRow="1"/>
  <cols>
    <col min="1" max="1" width="40.28125" style="1" customWidth="1"/>
    <col min="2" max="2" width="5.57421875" style="1" customWidth="1"/>
    <col min="3" max="3" width="15.28125" style="1" customWidth="1"/>
    <col min="4" max="4" width="4.57421875" style="1" customWidth="1"/>
    <col min="5" max="5" width="4.7109375" style="1" customWidth="1"/>
    <col min="6" max="6" width="2.57421875" style="1" customWidth="1"/>
    <col min="7" max="7" width="14.7109375" style="1" customWidth="1"/>
    <col min="8" max="8" width="2.00390625" style="1" customWidth="1"/>
    <col min="9" max="9" width="4.7109375" style="1" customWidth="1"/>
    <col min="10" max="10" width="3.7109375" style="1" customWidth="1"/>
    <col min="11" max="11" width="16.281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222" t="s">
        <v>0</v>
      </c>
      <c r="B7" s="222"/>
      <c r="C7" s="222"/>
      <c r="D7" s="222"/>
      <c r="E7" s="222"/>
      <c r="F7" s="222"/>
      <c r="G7" s="222"/>
      <c r="H7" s="222"/>
      <c r="I7" s="222"/>
      <c r="J7" s="222"/>
      <c r="K7" s="222"/>
      <c r="L7" s="222"/>
      <c r="M7" s="222"/>
    </row>
    <row r="8" spans="1:13" ht="15.75" customHeight="1">
      <c r="A8" s="222" t="str">
        <f>""&amp;C17&amp;" ENERGY STAR Qualified "&amp;IF(Assumptions!E36=1,Assumptions!F36,Assumptions!F37)&amp;" Clothes Washer(s)"</f>
        <v>1 ENERGY STAR Qualified Residential Clothes Washer(s)</v>
      </c>
      <c r="B8" s="222"/>
      <c r="C8" s="222"/>
      <c r="D8" s="222"/>
      <c r="E8" s="222"/>
      <c r="F8" s="222"/>
      <c r="G8" s="222"/>
      <c r="H8" s="222"/>
      <c r="I8" s="222"/>
      <c r="J8" s="222"/>
      <c r="K8" s="222"/>
      <c r="L8" s="222"/>
      <c r="M8" s="222"/>
    </row>
    <row r="9" spans="1:13" s="3" customFormat="1" ht="12.75">
      <c r="A9" s="2"/>
      <c r="B9" s="2"/>
      <c r="C9" s="2"/>
      <c r="D9" s="2"/>
      <c r="E9" s="2"/>
      <c r="F9" s="2"/>
      <c r="G9" s="2"/>
      <c r="H9" s="2"/>
      <c r="I9" s="2"/>
      <c r="J9" s="2"/>
      <c r="K9" s="2"/>
      <c r="L9" s="2"/>
      <c r="M9" s="2"/>
    </row>
    <row r="10" spans="1:13" ht="15.75" customHeight="1">
      <c r="A10" s="42"/>
      <c r="B10" s="42"/>
      <c r="C10" s="42"/>
      <c r="D10" s="42"/>
      <c r="E10" s="42"/>
      <c r="F10" s="42"/>
      <c r="G10" s="42"/>
      <c r="H10" s="42"/>
      <c r="I10" s="42"/>
      <c r="J10" s="42"/>
      <c r="K10" s="42"/>
      <c r="L10" s="42"/>
      <c r="M10" s="42"/>
    </row>
    <row r="11" spans="1:13" s="3" customFormat="1" ht="24" customHeight="1">
      <c r="A11" s="223" t="s">
        <v>38</v>
      </c>
      <c r="B11" s="223"/>
      <c r="C11" s="223"/>
      <c r="D11" s="223"/>
      <c r="E11" s="223"/>
      <c r="F11" s="223"/>
      <c r="G11" s="223"/>
      <c r="H11" s="223"/>
      <c r="I11" s="223"/>
      <c r="J11" s="223"/>
      <c r="K11" s="223"/>
      <c r="L11" s="223"/>
      <c r="M11" s="223"/>
    </row>
    <row r="12" spans="1:13" s="3" customFormat="1" ht="12.75">
      <c r="A12" s="2"/>
      <c r="B12" s="2"/>
      <c r="C12" s="2"/>
      <c r="D12" s="2"/>
      <c r="E12" s="2"/>
      <c r="F12" s="2"/>
      <c r="G12" s="2"/>
      <c r="H12" s="2"/>
      <c r="I12" s="2"/>
      <c r="J12" s="2"/>
      <c r="K12" s="2"/>
      <c r="L12" s="2"/>
      <c r="M12" s="2"/>
    </row>
    <row r="13" ht="15.75" customHeight="1">
      <c r="A13" s="28"/>
    </row>
    <row r="14" spans="1:13" ht="15.75">
      <c r="A14" s="221" t="s">
        <v>1</v>
      </c>
      <c r="B14" s="221"/>
      <c r="C14" s="221"/>
      <c r="D14" s="221"/>
      <c r="E14" s="221"/>
      <c r="F14" s="221"/>
      <c r="G14" s="221"/>
      <c r="H14" s="221"/>
      <c r="I14" s="221"/>
      <c r="J14" s="221"/>
      <c r="K14" s="221"/>
      <c r="L14" s="221"/>
      <c r="M14" s="221"/>
    </row>
    <row r="15" spans="1:13" ht="4.5" customHeight="1">
      <c r="A15" s="43"/>
      <c r="B15" s="44"/>
      <c r="C15" s="44"/>
      <c r="D15" s="44"/>
      <c r="E15" s="44"/>
      <c r="F15" s="44"/>
      <c r="G15" s="44"/>
      <c r="H15" s="44"/>
      <c r="I15" s="44"/>
      <c r="J15" s="44"/>
      <c r="K15" s="44"/>
      <c r="L15" s="44"/>
      <c r="M15" s="4"/>
    </row>
    <row r="16" spans="1:13" ht="17.25" customHeight="1" thickBot="1">
      <c r="A16" s="45"/>
      <c r="B16" s="46"/>
      <c r="C16" s="46"/>
      <c r="D16" s="46"/>
      <c r="E16" s="46"/>
      <c r="F16" s="46"/>
      <c r="G16" s="46"/>
      <c r="H16" s="46"/>
      <c r="I16" s="46"/>
      <c r="J16" s="46"/>
      <c r="K16" s="46"/>
      <c r="L16" s="46"/>
      <c r="M16" s="8"/>
    </row>
    <row r="17" spans="1:14" ht="15.75" customHeight="1" thickBot="1">
      <c r="A17" s="5" t="s">
        <v>2</v>
      </c>
      <c r="B17" s="6"/>
      <c r="C17" s="89">
        <v>1</v>
      </c>
      <c r="D17" s="7"/>
      <c r="E17" s="7"/>
      <c r="F17" s="7"/>
      <c r="G17" s="7"/>
      <c r="H17" s="7"/>
      <c r="I17" s="7"/>
      <c r="J17" s="7"/>
      <c r="K17" s="7"/>
      <c r="L17" s="7"/>
      <c r="M17" s="8"/>
      <c r="N17" s="9"/>
    </row>
    <row r="18" spans="1:13" ht="15.75" customHeight="1" thickBot="1">
      <c r="A18" s="10" t="s">
        <v>48</v>
      </c>
      <c r="B18" s="6"/>
      <c r="C18" s="142">
        <f>IF(Assumptions!E36=1,Assumptions!B58,Assumptions!B57)</f>
        <v>0.09706</v>
      </c>
      <c r="D18" s="7"/>
      <c r="E18" s="7"/>
      <c r="F18" s="7"/>
      <c r="G18" s="7"/>
      <c r="H18" s="7"/>
      <c r="I18" s="7"/>
      <c r="J18" s="7"/>
      <c r="K18" s="7"/>
      <c r="L18" s="7"/>
      <c r="M18" s="8"/>
    </row>
    <row r="19" spans="1:13" ht="15.75" customHeight="1" thickBot="1">
      <c r="A19" s="10" t="s">
        <v>47</v>
      </c>
      <c r="B19" s="6"/>
      <c r="C19" s="142">
        <f>Assumptions!B59</f>
        <v>4.529</v>
      </c>
      <c r="D19" s="7"/>
      <c r="E19" s="7"/>
      <c r="F19" s="7"/>
      <c r="G19" s="7"/>
      <c r="H19" s="7"/>
      <c r="I19" s="7"/>
      <c r="J19" s="7"/>
      <c r="K19" s="7"/>
      <c r="L19" s="7"/>
      <c r="M19" s="8"/>
    </row>
    <row r="20" spans="1:13" ht="15.75" customHeight="1" thickBot="1">
      <c r="A20" s="10" t="s">
        <v>58</v>
      </c>
      <c r="B20" s="6"/>
      <c r="C20" s="142">
        <f>IF(Assumptions!E36=1,Assumptions!B61,Assumptions!B60)</f>
        <v>1.3423</v>
      </c>
      <c r="D20" s="7"/>
      <c r="E20" s="7"/>
      <c r="F20" s="7"/>
      <c r="G20" s="7"/>
      <c r="H20" s="7"/>
      <c r="I20" s="7"/>
      <c r="J20" s="7"/>
      <c r="K20" s="7"/>
      <c r="L20" s="7"/>
      <c r="M20" s="8"/>
    </row>
    <row r="21" spans="1:17" ht="15.75" customHeight="1" thickBot="1">
      <c r="A21" s="5" t="s">
        <v>121</v>
      </c>
      <c r="B21" s="6"/>
      <c r="C21" s="170">
        <f>IF(Assumptions!E36=1,Assumptions!B50,Assumptions!B51)</f>
        <v>7.538461538461538</v>
      </c>
      <c r="D21" s="7"/>
      <c r="E21" s="7"/>
      <c r="F21" s="7"/>
      <c r="G21" s="7"/>
      <c r="H21" s="7"/>
      <c r="I21" s="7"/>
      <c r="J21" s="7"/>
      <c r="K21" s="7"/>
      <c r="L21" s="7"/>
      <c r="M21" s="8"/>
      <c r="Q21" s="1" t="s">
        <v>105</v>
      </c>
    </row>
    <row r="22" spans="1:13" ht="14.25" customHeight="1">
      <c r="A22" s="158"/>
      <c r="B22" s="7"/>
      <c r="C22" s="169"/>
      <c r="D22" s="40"/>
      <c r="E22" s="40"/>
      <c r="F22" s="40"/>
      <c r="G22" s="7"/>
      <c r="H22" s="7"/>
      <c r="I22" s="7"/>
      <c r="J22" s="7"/>
      <c r="K22" s="7"/>
      <c r="L22" s="7"/>
      <c r="M22" s="8"/>
    </row>
    <row r="23" spans="1:14" ht="15.75" customHeight="1">
      <c r="A23" s="10" t="s">
        <v>59</v>
      </c>
      <c r="B23" s="6"/>
      <c r="C23" s="12"/>
      <c r="D23" s="7"/>
      <c r="E23" s="7"/>
      <c r="F23" s="7"/>
      <c r="G23" s="7"/>
      <c r="H23" s="7"/>
      <c r="I23" s="7"/>
      <c r="J23" s="7"/>
      <c r="K23" s="7"/>
      <c r="L23" s="7"/>
      <c r="M23" s="8"/>
      <c r="N23" s="9"/>
    </row>
    <row r="24" spans="1:14" ht="6.75" customHeight="1">
      <c r="A24" s="11"/>
      <c r="B24" s="6"/>
      <c r="C24" s="12"/>
      <c r="D24" s="7"/>
      <c r="E24" s="7"/>
      <c r="F24" s="7"/>
      <c r="G24" s="7"/>
      <c r="H24" s="7"/>
      <c r="I24" s="7"/>
      <c r="J24" s="7"/>
      <c r="K24" s="7"/>
      <c r="L24" s="7"/>
      <c r="M24" s="8"/>
      <c r="N24" s="9"/>
    </row>
    <row r="25" spans="1:13" ht="27.75" customHeight="1">
      <c r="A25" s="57"/>
      <c r="B25" s="224" t="s">
        <v>3</v>
      </c>
      <c r="C25" s="225"/>
      <c r="D25" s="224"/>
      <c r="E25" s="46"/>
      <c r="F25" s="224" t="s">
        <v>4</v>
      </c>
      <c r="G25" s="225"/>
      <c r="H25" s="224"/>
      <c r="I25" s="46"/>
      <c r="J25" s="226"/>
      <c r="K25" s="226"/>
      <c r="L25" s="226"/>
      <c r="M25" s="8"/>
    </row>
    <row r="26" spans="1:13" ht="18.75" customHeight="1" thickBot="1">
      <c r="A26" s="45"/>
      <c r="B26" s="46"/>
      <c r="C26" s="148"/>
      <c r="D26" s="46"/>
      <c r="E26" s="46"/>
      <c r="F26" s="46"/>
      <c r="G26" s="148"/>
      <c r="H26" s="46"/>
      <c r="I26" s="46"/>
      <c r="J26" s="46"/>
      <c r="K26" s="46"/>
      <c r="L26" s="46"/>
      <c r="M26" s="8"/>
    </row>
    <row r="27" spans="1:13" ht="15.75" customHeight="1" thickBot="1">
      <c r="A27" s="5" t="s">
        <v>44</v>
      </c>
      <c r="B27" s="7"/>
      <c r="C27" s="94">
        <f>Assumptions!B7</f>
        <v>500</v>
      </c>
      <c r="D27" s="13"/>
      <c r="E27" s="13"/>
      <c r="F27" s="13"/>
      <c r="G27" s="136">
        <f>Assumptions!B25</f>
        <v>300</v>
      </c>
      <c r="H27" s="13"/>
      <c r="I27" s="13"/>
      <c r="J27" s="14"/>
      <c r="K27" s="7"/>
      <c r="L27" s="13"/>
      <c r="M27" s="8"/>
    </row>
    <row r="28" spans="1:13" ht="4.5" customHeight="1">
      <c r="A28" s="15"/>
      <c r="B28" s="16"/>
      <c r="C28" s="87"/>
      <c r="D28" s="16"/>
      <c r="E28" s="16"/>
      <c r="F28" s="16"/>
      <c r="G28" s="88"/>
      <c r="H28" s="16"/>
      <c r="I28" s="16"/>
      <c r="J28" s="16"/>
      <c r="K28" s="16"/>
      <c r="L28" s="16"/>
      <c r="M28" s="17"/>
    </row>
    <row r="29" ht="14.25" customHeight="1">
      <c r="A29" s="47"/>
    </row>
    <row r="30" ht="15.75" customHeight="1">
      <c r="A30" s="48"/>
    </row>
    <row r="31" spans="1:13" ht="15.75">
      <c r="A31" s="221" t="str">
        <f>"Annual and Life Cycle Costs and Savings for "&amp;C17&amp;" "&amp;IF(Assumptions!E36=1,Assumptions!F36,Assumptions!F37)&amp;" Clothes Washer(s)"</f>
        <v>Annual and Life Cycle Costs and Savings for 1 Residential Clothes Washer(s)</v>
      </c>
      <c r="B31" s="221"/>
      <c r="C31" s="221"/>
      <c r="D31" s="221"/>
      <c r="E31" s="221"/>
      <c r="F31" s="221"/>
      <c r="G31" s="221"/>
      <c r="H31" s="221"/>
      <c r="I31" s="221"/>
      <c r="J31" s="221"/>
      <c r="K31" s="221"/>
      <c r="L31" s="221"/>
      <c r="M31" s="221"/>
    </row>
    <row r="32" spans="1:13" ht="31.5" customHeight="1">
      <c r="A32" s="18"/>
      <c r="B32" s="228" t="str">
        <f>""&amp;C17&amp;" ENERGY STAR Qualified Unit(s)"</f>
        <v>1 ENERGY STAR Qualified Unit(s)</v>
      </c>
      <c r="C32" s="228"/>
      <c r="D32" s="228"/>
      <c r="E32" s="49"/>
      <c r="F32" s="228" t="str">
        <f>""&amp;C17&amp;" Conventional Unit(s)"</f>
        <v>1 Conventional Unit(s)</v>
      </c>
      <c r="G32" s="228"/>
      <c r="H32" s="228"/>
      <c r="I32" s="49"/>
      <c r="J32" s="228" t="s">
        <v>5</v>
      </c>
      <c r="K32" s="228"/>
      <c r="L32" s="228"/>
      <c r="M32" s="19"/>
    </row>
    <row r="33" spans="1:13" ht="15.75" customHeight="1">
      <c r="A33" s="85" t="s">
        <v>29</v>
      </c>
      <c r="B33" s="20"/>
      <c r="C33" s="20"/>
      <c r="D33" s="20"/>
      <c r="E33" s="20"/>
      <c r="F33" s="20"/>
      <c r="G33" s="20"/>
      <c r="H33" s="20"/>
      <c r="I33" s="20"/>
      <c r="J33" s="20"/>
      <c r="K33" s="20"/>
      <c r="L33" s="20"/>
      <c r="M33" s="21"/>
    </row>
    <row r="34" spans="1:13" ht="15.75" customHeight="1">
      <c r="A34" s="22" t="s">
        <v>72</v>
      </c>
      <c r="B34" s="20"/>
      <c r="C34" s="151">
        <f>C35*C18</f>
        <v>5.454771999999999</v>
      </c>
      <c r="D34" s="20"/>
      <c r="E34" s="20"/>
      <c r="F34" s="20"/>
      <c r="G34" s="150">
        <f>G35*C18</f>
        <v>7.958919999999999</v>
      </c>
      <c r="H34" s="20"/>
      <c r="I34" s="20"/>
      <c r="J34" s="20"/>
      <c r="K34" s="150">
        <f aca="true" t="shared" si="0" ref="K34:K40">G34-C34</f>
        <v>2.504148</v>
      </c>
      <c r="L34" s="20"/>
      <c r="M34" s="21"/>
    </row>
    <row r="35" spans="1:13" s="3" customFormat="1" ht="15.75" customHeight="1" hidden="1" outlineLevel="1">
      <c r="A35" s="112" t="s">
        <v>74</v>
      </c>
      <c r="B35" s="113"/>
      <c r="C35" s="149">
        <f>(Assumptions!B11*C21*52)*C17</f>
        <v>56.199999999999996</v>
      </c>
      <c r="D35" s="114"/>
      <c r="E35" s="114"/>
      <c r="F35" s="114"/>
      <c r="G35" s="149">
        <f>(Assumptions!B29*C21*52)*C17</f>
        <v>82</v>
      </c>
      <c r="H35" s="114"/>
      <c r="I35" s="114"/>
      <c r="J35" s="114"/>
      <c r="K35" s="149">
        <f t="shared" si="0"/>
        <v>25.800000000000004</v>
      </c>
      <c r="L35" s="114"/>
      <c r="M35" s="115"/>
    </row>
    <row r="36" spans="1:13" ht="15.75" customHeight="1" collapsed="1">
      <c r="A36" s="101" t="s">
        <v>42</v>
      </c>
      <c r="B36" s="20"/>
      <c r="C36" s="151">
        <f>C37*C19/1000</f>
        <v>26.22291</v>
      </c>
      <c r="D36" s="24"/>
      <c r="E36" s="24"/>
      <c r="F36" s="24"/>
      <c r="G36" s="150">
        <f>G37*C19/1000</f>
        <v>57.82627199999999</v>
      </c>
      <c r="H36" s="24"/>
      <c r="I36" s="24"/>
      <c r="J36" s="24"/>
      <c r="K36" s="150">
        <f t="shared" si="0"/>
        <v>31.60336199999999</v>
      </c>
      <c r="L36" s="24"/>
      <c r="M36" s="21"/>
    </row>
    <row r="37" spans="1:13" s="3" customFormat="1" ht="15.75" customHeight="1" hidden="1" outlineLevel="1">
      <c r="A37" s="112" t="s">
        <v>43</v>
      </c>
      <c r="B37" s="113"/>
      <c r="C37" s="149">
        <f>(Assumptions!B10*C21*52)*C17</f>
        <v>5790</v>
      </c>
      <c r="D37" s="114"/>
      <c r="E37" s="114"/>
      <c r="F37" s="114"/>
      <c r="G37" s="149">
        <f>(Assumptions!B28*C21*52)*C17</f>
        <v>12767.999999999998</v>
      </c>
      <c r="H37" s="114"/>
      <c r="I37" s="114"/>
      <c r="J37" s="114"/>
      <c r="K37" s="149">
        <f t="shared" si="0"/>
        <v>6977.999999999998</v>
      </c>
      <c r="L37" s="114"/>
      <c r="M37" s="115"/>
    </row>
    <row r="38" spans="1:13" ht="15.75" customHeight="1" collapsed="1">
      <c r="A38" s="101" t="s">
        <v>61</v>
      </c>
      <c r="B38" s="20"/>
      <c r="C38" s="151">
        <f>C39*C20</f>
        <v>27.78561</v>
      </c>
      <c r="D38" s="24"/>
      <c r="E38" s="24"/>
      <c r="F38" s="24"/>
      <c r="G38" s="150">
        <f>G39*C20</f>
        <v>39.59785</v>
      </c>
      <c r="H38" s="24"/>
      <c r="I38" s="24"/>
      <c r="J38" s="24"/>
      <c r="K38" s="150">
        <f t="shared" si="0"/>
        <v>11.812240000000003</v>
      </c>
      <c r="L38" s="24"/>
      <c r="M38" s="21"/>
    </row>
    <row r="39" spans="1:13" s="3" customFormat="1" ht="15.75" customHeight="1" hidden="1" outlineLevel="1">
      <c r="A39" s="112" t="s">
        <v>60</v>
      </c>
      <c r="B39" s="113"/>
      <c r="C39" s="149">
        <f>IF(Assumptions!E7=1,0,(Assumptions!B12*C21*52)*C17)</f>
        <v>20.7</v>
      </c>
      <c r="D39" s="114"/>
      <c r="E39" s="114"/>
      <c r="F39" s="114"/>
      <c r="G39" s="149">
        <f>IF(Assumptions!E7=1,0,(Assumptions!B30*C21*52)*C17)</f>
        <v>29.5</v>
      </c>
      <c r="H39" s="114"/>
      <c r="I39" s="114"/>
      <c r="J39" s="114"/>
      <c r="K39" s="149">
        <f>G39-C39</f>
        <v>8.8</v>
      </c>
      <c r="L39" s="114"/>
      <c r="M39" s="115"/>
    </row>
    <row r="40" spans="1:13" ht="15.75" customHeight="1" collapsed="1">
      <c r="A40" s="99" t="s">
        <v>41</v>
      </c>
      <c r="B40" s="20"/>
      <c r="C40" s="152">
        <f>C17*(Assumptions!B43*Assumptions!B44)</f>
        <v>0</v>
      </c>
      <c r="D40" s="20"/>
      <c r="E40" s="20"/>
      <c r="F40" s="20"/>
      <c r="G40" s="150">
        <f>C17*(Assumptions!B43*Assumptions!B44)</f>
        <v>0</v>
      </c>
      <c r="H40" s="20"/>
      <c r="I40" s="20"/>
      <c r="J40" s="20"/>
      <c r="K40" s="150">
        <f t="shared" si="0"/>
        <v>0</v>
      </c>
      <c r="L40" s="20"/>
      <c r="M40" s="21"/>
    </row>
    <row r="41" spans="1:13" s="28" customFormat="1" ht="15.75" customHeight="1">
      <c r="A41" s="86" t="s">
        <v>6</v>
      </c>
      <c r="B41" s="26"/>
      <c r="C41" s="52">
        <f>C34+C38+C40+C36</f>
        <v>59.463291999999996</v>
      </c>
      <c r="D41" s="26"/>
      <c r="E41" s="26"/>
      <c r="F41" s="26"/>
      <c r="G41" s="52">
        <f>G34+G38+G40+G36</f>
        <v>105.38304199999999</v>
      </c>
      <c r="H41" s="26"/>
      <c r="I41" s="26"/>
      <c r="J41" s="26"/>
      <c r="K41" s="52">
        <f>K34+K38+K40+K36</f>
        <v>45.91974999999999</v>
      </c>
      <c r="L41" s="26"/>
      <c r="M41" s="27"/>
    </row>
    <row r="42" spans="1:13" ht="15.75" customHeight="1">
      <c r="A42" s="22"/>
      <c r="B42" s="20"/>
      <c r="C42" s="20"/>
      <c r="D42" s="20"/>
      <c r="E42" s="20"/>
      <c r="F42" s="20"/>
      <c r="G42" s="20"/>
      <c r="H42" s="20"/>
      <c r="I42" s="20"/>
      <c r="J42" s="20"/>
      <c r="K42" s="20"/>
      <c r="L42" s="20"/>
      <c r="M42" s="21"/>
    </row>
    <row r="43" spans="1:13" ht="15.75" customHeight="1">
      <c r="A43" s="85" t="s">
        <v>30</v>
      </c>
      <c r="B43" s="20"/>
      <c r="C43" s="20"/>
      <c r="D43" s="20"/>
      <c r="E43" s="20"/>
      <c r="F43" s="20"/>
      <c r="G43" s="20"/>
      <c r="H43" s="20"/>
      <c r="I43" s="20"/>
      <c r="J43" s="20"/>
      <c r="K43" s="20"/>
      <c r="L43" s="20"/>
      <c r="M43" s="21"/>
    </row>
    <row r="44" spans="1:13" ht="15.75" customHeight="1">
      <c r="A44" s="41" t="s">
        <v>73</v>
      </c>
      <c r="B44" s="20"/>
      <c r="C44" s="150">
        <f>C45+C47+C49+C51</f>
        <v>520.9267847205347</v>
      </c>
      <c r="D44" s="150"/>
      <c r="E44" s="150"/>
      <c r="F44" s="150"/>
      <c r="G44" s="150">
        <f>G45+G47+G49+G51</f>
        <v>923.2056851667253</v>
      </c>
      <c r="H44" s="150"/>
      <c r="I44" s="150"/>
      <c r="J44" s="150"/>
      <c r="K44" s="150">
        <f>G44-C44</f>
        <v>402.2789004461906</v>
      </c>
      <c r="L44" s="20"/>
      <c r="M44" s="21"/>
    </row>
    <row r="45" spans="1:13" ht="15.75" customHeight="1">
      <c r="A45" s="23" t="s">
        <v>72</v>
      </c>
      <c r="B45" s="20"/>
      <c r="C45" s="150">
        <f>PV(Assumptions!B54,Assumptions!B26,-C34,,0)</f>
        <v>47.78640306936925</v>
      </c>
      <c r="D45" s="150"/>
      <c r="E45" s="150"/>
      <c r="F45" s="150"/>
      <c r="G45" s="150">
        <f>PV(Assumptions!B54,Assumptions!B26,-G34,,0)</f>
        <v>69.72393330406189</v>
      </c>
      <c r="H45" s="150"/>
      <c r="I45" s="150"/>
      <c r="J45" s="150"/>
      <c r="K45" s="150">
        <f>G45-C45</f>
        <v>21.937530234692638</v>
      </c>
      <c r="L45" s="20"/>
      <c r="M45" s="21"/>
    </row>
    <row r="46" spans="1:13" s="3" customFormat="1" ht="15.75" customHeight="1" hidden="1" outlineLevel="1">
      <c r="A46" s="112" t="s">
        <v>74</v>
      </c>
      <c r="B46" s="113"/>
      <c r="C46" s="149">
        <f>C35*Assumptions!B8</f>
        <v>618.1999999999999</v>
      </c>
      <c r="D46" s="153"/>
      <c r="E46" s="153"/>
      <c r="F46" s="153"/>
      <c r="G46" s="149">
        <f>G35*Assumptions!B26</f>
        <v>902</v>
      </c>
      <c r="H46" s="153"/>
      <c r="I46" s="153"/>
      <c r="J46" s="153"/>
      <c r="K46" s="149">
        <f>G46-C46</f>
        <v>283.80000000000007</v>
      </c>
      <c r="L46" s="116"/>
      <c r="M46" s="115"/>
    </row>
    <row r="47" spans="1:13" ht="15.75" customHeight="1" collapsed="1">
      <c r="A47" s="23" t="s">
        <v>42</v>
      </c>
      <c r="B47" s="20"/>
      <c r="C47" s="150">
        <f>PV(Assumptions!B54,Assumptions!B26,-C36,,0)</f>
        <v>229.72519234750666</v>
      </c>
      <c r="D47" s="150"/>
      <c r="E47" s="150"/>
      <c r="F47" s="150"/>
      <c r="G47" s="150">
        <f>PV(Assumptions!B54,Assumptions!B26,-G36,,0)</f>
        <v>506.5857091352271</v>
      </c>
      <c r="H47" s="150"/>
      <c r="I47" s="150"/>
      <c r="J47" s="150"/>
      <c r="K47" s="150">
        <f>G47-C47</f>
        <v>276.8605167877204</v>
      </c>
      <c r="L47" s="25"/>
      <c r="M47" s="21"/>
    </row>
    <row r="48" spans="1:13" s="3" customFormat="1" ht="15.75" customHeight="1" hidden="1" outlineLevel="1">
      <c r="A48" s="112" t="s">
        <v>43</v>
      </c>
      <c r="B48" s="113"/>
      <c r="C48" s="149">
        <f>C37*Assumptions!B8</f>
        <v>63690</v>
      </c>
      <c r="D48" s="153"/>
      <c r="E48" s="153"/>
      <c r="F48" s="153"/>
      <c r="G48" s="149">
        <f>G37*Assumptions!B26</f>
        <v>140447.99999999997</v>
      </c>
      <c r="H48" s="153"/>
      <c r="I48" s="153"/>
      <c r="J48" s="231">
        <f>G48-C48</f>
        <v>76757.99999999997</v>
      </c>
      <c r="K48" s="232"/>
      <c r="L48" s="116"/>
      <c r="M48" s="115"/>
    </row>
    <row r="49" spans="1:13" ht="15.75" customHeight="1" collapsed="1">
      <c r="A49" s="23" t="s">
        <v>61</v>
      </c>
      <c r="B49" s="20"/>
      <c r="C49" s="150">
        <f>PV(Assumptions!B54,Assumptions!B26,-C38,,0)</f>
        <v>243.4151893036587</v>
      </c>
      <c r="D49" s="150"/>
      <c r="E49" s="150"/>
      <c r="F49" s="150"/>
      <c r="G49" s="150">
        <f>PV(Assumptions!B54,Assumptions!B26,-G38,,0)</f>
        <v>346.89604272743634</v>
      </c>
      <c r="H49" s="150"/>
      <c r="I49" s="150"/>
      <c r="J49" s="150"/>
      <c r="K49" s="150">
        <f>G49-C49</f>
        <v>103.48085342377763</v>
      </c>
      <c r="L49" s="25"/>
      <c r="M49" s="21"/>
    </row>
    <row r="50" spans="1:13" s="3" customFormat="1" ht="15.75" customHeight="1" hidden="1" outlineLevel="1">
      <c r="A50" s="112" t="s">
        <v>60</v>
      </c>
      <c r="B50" s="113"/>
      <c r="C50" s="149">
        <f>C39*Assumptions!B8</f>
        <v>227.7</v>
      </c>
      <c r="D50" s="153"/>
      <c r="E50" s="153"/>
      <c r="F50" s="153"/>
      <c r="G50" s="149">
        <f>G39*Assumptions!B26</f>
        <v>324.5</v>
      </c>
      <c r="H50" s="153"/>
      <c r="I50" s="153"/>
      <c r="J50" s="231">
        <f>G50-C50</f>
        <v>96.80000000000001</v>
      </c>
      <c r="K50" s="232"/>
      <c r="L50" s="116"/>
      <c r="M50" s="115"/>
    </row>
    <row r="51" spans="1:13" ht="15.75" customHeight="1" collapsed="1">
      <c r="A51" s="23" t="s">
        <v>41</v>
      </c>
      <c r="B51" s="20"/>
      <c r="C51" s="150">
        <f>PV(Assumptions!B54,Assumptions!B26,-C40,,0)</f>
        <v>0</v>
      </c>
      <c r="D51" s="150"/>
      <c r="E51" s="150"/>
      <c r="F51" s="150"/>
      <c r="G51" s="150">
        <f>PV(Assumptions!B54,Assumptions!B26,-G40,,0)</f>
        <v>0</v>
      </c>
      <c r="H51" s="150"/>
      <c r="I51" s="150"/>
      <c r="J51" s="150"/>
      <c r="K51" s="150">
        <f>G51-C51</f>
        <v>0</v>
      </c>
      <c r="L51" s="20"/>
      <c r="M51" s="21"/>
    </row>
    <row r="52" spans="1:13" ht="15.75" customHeight="1">
      <c r="A52" s="22" t="str">
        <f>"Purchase price for "&amp;C17&amp;" unit(s)"</f>
        <v>Purchase price for 1 unit(s)</v>
      </c>
      <c r="B52" s="20"/>
      <c r="C52" s="154">
        <f>C17*C27</f>
        <v>500</v>
      </c>
      <c r="D52" s="150"/>
      <c r="E52" s="150"/>
      <c r="F52" s="150"/>
      <c r="G52" s="150">
        <f>C17*G27</f>
        <v>300</v>
      </c>
      <c r="H52" s="150"/>
      <c r="I52" s="150"/>
      <c r="J52" s="150"/>
      <c r="K52" s="150">
        <f>G52-C52</f>
        <v>-200</v>
      </c>
      <c r="L52" s="20"/>
      <c r="M52" s="21"/>
    </row>
    <row r="53" spans="1:13" s="28" customFormat="1" ht="15.75" customHeight="1">
      <c r="A53" s="86" t="s">
        <v>6</v>
      </c>
      <c r="B53" s="20"/>
      <c r="C53" s="155">
        <f>C44+C52</f>
        <v>1020.9267847205347</v>
      </c>
      <c r="D53" s="156"/>
      <c r="E53" s="156"/>
      <c r="F53" s="156"/>
      <c r="G53" s="157">
        <f>G44+G52</f>
        <v>1223.2056851667253</v>
      </c>
      <c r="H53" s="156"/>
      <c r="I53" s="156"/>
      <c r="J53" s="156"/>
      <c r="K53" s="157">
        <f>K44+K52</f>
        <v>202.27890044619062</v>
      </c>
      <c r="L53" s="26"/>
      <c r="M53" s="27"/>
    </row>
    <row r="54" spans="1:13" s="28" customFormat="1" ht="15.75" customHeight="1">
      <c r="A54" s="51"/>
      <c r="B54" s="26"/>
      <c r="C54" s="53"/>
      <c r="D54" s="26"/>
      <c r="E54" s="26"/>
      <c r="F54" s="26"/>
      <c r="G54" s="53"/>
      <c r="H54" s="26"/>
      <c r="I54" s="26"/>
      <c r="J54" s="26"/>
      <c r="K54" s="53"/>
      <c r="L54" s="26"/>
      <c r="M54" s="27"/>
    </row>
    <row r="55" spans="1:13" ht="15.75" customHeight="1">
      <c r="A55" s="50"/>
      <c r="B55" s="20"/>
      <c r="C55" s="20"/>
      <c r="D55" s="20"/>
      <c r="E55" s="20"/>
      <c r="F55" s="20"/>
      <c r="G55" s="20"/>
      <c r="H55" s="20"/>
      <c r="I55" s="20"/>
      <c r="J55" s="29" t="s">
        <v>7</v>
      </c>
      <c r="K55" s="92">
        <f>ABS(K63/K41)</f>
        <v>4.355424408887244</v>
      </c>
      <c r="L55" s="20"/>
      <c r="M55" s="21"/>
    </row>
    <row r="56" spans="1:13" ht="4.5" customHeight="1">
      <c r="A56" s="30"/>
      <c r="B56" s="31"/>
      <c r="C56" s="31"/>
      <c r="D56" s="31"/>
      <c r="E56" s="31"/>
      <c r="F56" s="31"/>
      <c r="G56" s="31"/>
      <c r="H56" s="31"/>
      <c r="I56" s="31"/>
      <c r="J56" s="31"/>
      <c r="K56" s="31"/>
      <c r="L56" s="31"/>
      <c r="M56" s="32"/>
    </row>
    <row r="57" spans="1:13" ht="24" customHeight="1">
      <c r="A57" s="229" t="s">
        <v>31</v>
      </c>
      <c r="B57" s="230"/>
      <c r="C57" s="230"/>
      <c r="D57" s="230"/>
      <c r="E57" s="230"/>
      <c r="F57" s="230"/>
      <c r="G57" s="230"/>
      <c r="H57" s="230"/>
      <c r="I57" s="230"/>
      <c r="J57" s="230"/>
      <c r="K57" s="230"/>
      <c r="L57" s="230"/>
      <c r="M57" s="230"/>
    </row>
    <row r="58" spans="1:13" ht="13.5">
      <c r="A58" s="227" t="s">
        <v>32</v>
      </c>
      <c r="B58" s="227"/>
      <c r="C58" s="227"/>
      <c r="D58" s="227"/>
      <c r="E58" s="227"/>
      <c r="F58" s="227"/>
      <c r="G58" s="227"/>
      <c r="H58" s="227"/>
      <c r="I58" s="227"/>
      <c r="J58" s="227"/>
      <c r="K58" s="227"/>
      <c r="L58" s="227"/>
      <c r="M58" s="227"/>
    </row>
    <row r="59" spans="1:13" ht="14.25">
      <c r="A59" s="54"/>
      <c r="B59" s="54"/>
      <c r="C59" s="54"/>
      <c r="D59" s="54"/>
      <c r="E59" s="54"/>
      <c r="F59" s="54"/>
      <c r="G59" s="54"/>
      <c r="H59" s="54"/>
      <c r="I59" s="54"/>
      <c r="J59" s="54"/>
      <c r="K59" s="54"/>
      <c r="L59" s="54"/>
      <c r="M59" s="54"/>
    </row>
    <row r="60" ht="15" customHeight="1"/>
    <row r="61" spans="1:13" ht="15.75" customHeight="1">
      <c r="A61" s="221" t="str">
        <f>"Summary of Benefits for "&amp;C17&amp;" "&amp;IF(Assumptions!E36=1,Assumptions!F36,Assumptions!F37)&amp;" Clothes Washer(s)"</f>
        <v>Summary of Benefits for 1 Residential Clothes Washer(s)</v>
      </c>
      <c r="B61" s="221"/>
      <c r="C61" s="221"/>
      <c r="D61" s="221"/>
      <c r="E61" s="221"/>
      <c r="F61" s="221"/>
      <c r="G61" s="221"/>
      <c r="H61" s="221"/>
      <c r="I61" s="221"/>
      <c r="J61" s="221"/>
      <c r="K61" s="221"/>
      <c r="L61" s="221"/>
      <c r="M61" s="221"/>
    </row>
    <row r="62" spans="1:13" ht="4.5" customHeight="1">
      <c r="A62" s="33" t="s">
        <v>8</v>
      </c>
      <c r="B62" s="34"/>
      <c r="C62" s="34"/>
      <c r="D62" s="34"/>
      <c r="E62" s="34"/>
      <c r="F62" s="34"/>
      <c r="G62" s="34"/>
      <c r="H62" s="34"/>
      <c r="I62" s="34"/>
      <c r="J62" s="34"/>
      <c r="K62" s="34"/>
      <c r="L62" s="34"/>
      <c r="M62" s="35"/>
    </row>
    <row r="63" spans="1:13" ht="15.75" customHeight="1">
      <c r="A63" s="36" t="s">
        <v>9</v>
      </c>
      <c r="B63" s="56"/>
      <c r="C63" s="56"/>
      <c r="D63" s="56"/>
      <c r="E63" s="56"/>
      <c r="F63" s="56"/>
      <c r="G63" s="56"/>
      <c r="H63" s="56"/>
      <c r="I63" s="56"/>
      <c r="J63" s="56"/>
      <c r="K63" s="161">
        <f>(G27-C27)*C17</f>
        <v>-200</v>
      </c>
      <c r="L63" s="102"/>
      <c r="M63" s="107"/>
    </row>
    <row r="64" spans="1:13" ht="15.75" customHeight="1">
      <c r="A64" s="36" t="s">
        <v>10</v>
      </c>
      <c r="B64" s="56"/>
      <c r="C64" s="56"/>
      <c r="D64" s="56"/>
      <c r="E64" s="56"/>
      <c r="F64" s="56"/>
      <c r="G64" s="56"/>
      <c r="H64" s="56"/>
      <c r="I64" s="56"/>
      <c r="J64" s="56"/>
      <c r="K64" s="161">
        <f>K44</f>
        <v>402.2789004461906</v>
      </c>
      <c r="L64" s="102"/>
      <c r="M64" s="107"/>
    </row>
    <row r="65" spans="1:13" ht="15.75" customHeight="1">
      <c r="A65" s="36" t="s">
        <v>11</v>
      </c>
      <c r="B65" s="56"/>
      <c r="C65" s="56"/>
      <c r="D65" s="56"/>
      <c r="E65" s="56"/>
      <c r="F65" s="56"/>
      <c r="G65" s="56"/>
      <c r="H65" s="56"/>
      <c r="I65" s="56"/>
      <c r="J65" s="56"/>
      <c r="K65" s="161">
        <f>K53</f>
        <v>202.27890044619062</v>
      </c>
      <c r="L65" s="102"/>
      <c r="M65" s="107"/>
    </row>
    <row r="66" spans="1:13" ht="15.75" customHeight="1">
      <c r="A66" s="36" t="s">
        <v>12</v>
      </c>
      <c r="B66" s="56"/>
      <c r="C66" s="56"/>
      <c r="D66" s="56"/>
      <c r="E66" s="56"/>
      <c r="F66" s="56"/>
      <c r="G66" s="56"/>
      <c r="H66" s="56"/>
      <c r="I66" s="56"/>
      <c r="J66" s="56"/>
      <c r="K66" s="160">
        <f>K55</f>
        <v>4.355424408887244</v>
      </c>
      <c r="L66" s="103"/>
      <c r="M66" s="108"/>
    </row>
    <row r="67" spans="1:13" ht="15.75" customHeight="1">
      <c r="A67" s="36" t="s">
        <v>75</v>
      </c>
      <c r="B67" s="56"/>
      <c r="C67" s="56"/>
      <c r="D67" s="56"/>
      <c r="E67" s="56"/>
      <c r="F67" s="56"/>
      <c r="G67" s="56"/>
      <c r="H67" s="56"/>
      <c r="I67" s="56"/>
      <c r="J67" s="56"/>
      <c r="K67" s="162">
        <f>K46</f>
        <v>283.80000000000007</v>
      </c>
      <c r="L67" s="104"/>
      <c r="M67" s="109"/>
    </row>
    <row r="68" spans="1:13" ht="15.75" customHeight="1">
      <c r="A68" s="36" t="s">
        <v>13</v>
      </c>
      <c r="B68" s="56"/>
      <c r="C68" s="56"/>
      <c r="D68" s="56"/>
      <c r="E68" s="56"/>
      <c r="F68" s="56"/>
      <c r="G68" s="56"/>
      <c r="H68" s="56"/>
      <c r="I68" s="56"/>
      <c r="J68" s="56"/>
      <c r="K68" s="162">
        <f>K46*Assumptions!B64</f>
        <v>435.6330000000001</v>
      </c>
      <c r="L68" s="104"/>
      <c r="M68" s="109"/>
    </row>
    <row r="69" spans="1:13" ht="15.75" customHeight="1">
      <c r="A69" s="36" t="s">
        <v>14</v>
      </c>
      <c r="B69" s="56"/>
      <c r="C69" s="56"/>
      <c r="D69" s="56"/>
      <c r="E69" s="56"/>
      <c r="F69" s="56"/>
      <c r="G69" s="56"/>
      <c r="H69" s="56"/>
      <c r="I69" s="56"/>
      <c r="J69" s="56"/>
      <c r="K69" s="162">
        <f>K46*Assumptions!B64/Assumptions!B69</f>
        <v>0.03798020924149957</v>
      </c>
      <c r="L69" s="105"/>
      <c r="M69" s="110"/>
    </row>
    <row r="70" spans="1:13" ht="15.75" customHeight="1">
      <c r="A70" s="36" t="s">
        <v>15</v>
      </c>
      <c r="B70" s="56"/>
      <c r="C70" s="56"/>
      <c r="D70" s="56"/>
      <c r="E70" s="56"/>
      <c r="F70" s="56"/>
      <c r="G70" s="56"/>
      <c r="H70" s="56"/>
      <c r="I70" s="56"/>
      <c r="J70" s="56"/>
      <c r="K70" s="162">
        <f>K46*Assumptions!B64/Assumptions!B68</f>
        <v>0.05400855442598563</v>
      </c>
      <c r="L70" s="105"/>
      <c r="M70" s="110"/>
    </row>
    <row r="71" spans="1:13" ht="15.75" customHeight="1">
      <c r="A71" s="90" t="s">
        <v>16</v>
      </c>
      <c r="B71" s="56"/>
      <c r="C71" s="56"/>
      <c r="D71" s="56"/>
      <c r="E71" s="56"/>
      <c r="F71" s="56"/>
      <c r="G71" s="56"/>
      <c r="H71" s="56"/>
      <c r="I71" s="56"/>
      <c r="J71" s="56"/>
      <c r="K71" s="138">
        <f>K53/(C27*C17)</f>
        <v>0.40455780089238125</v>
      </c>
      <c r="L71" s="106"/>
      <c r="M71" s="111"/>
    </row>
    <row r="72" spans="1:13" s="39" customFormat="1" ht="4.5" customHeight="1">
      <c r="A72" s="91"/>
      <c r="B72" s="37"/>
      <c r="C72" s="37"/>
      <c r="D72" s="37"/>
      <c r="E72" s="37"/>
      <c r="F72" s="37"/>
      <c r="G72" s="37"/>
      <c r="H72" s="37"/>
      <c r="I72" s="37"/>
      <c r="J72" s="37"/>
      <c r="K72" s="37"/>
      <c r="L72" s="37"/>
      <c r="M72" s="38"/>
    </row>
    <row r="73" s="39" customFormat="1" ht="15.75" customHeight="1">
      <c r="A73" s="55"/>
    </row>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sheetData>
  <sheetProtection/>
  <mergeCells count="16">
    <mergeCell ref="A58:M58"/>
    <mergeCell ref="A61:M61"/>
    <mergeCell ref="B32:D32"/>
    <mergeCell ref="F32:H32"/>
    <mergeCell ref="J32:L32"/>
    <mergeCell ref="A57:M57"/>
    <mergeCell ref="J48:K48"/>
    <mergeCell ref="J50:K50"/>
    <mergeCell ref="A31:M31"/>
    <mergeCell ref="A7:M7"/>
    <mergeCell ref="A8:M8"/>
    <mergeCell ref="A11:M11"/>
    <mergeCell ref="A14:M14"/>
    <mergeCell ref="B25:D25"/>
    <mergeCell ref="F25:H25"/>
    <mergeCell ref="J25:L25"/>
  </mergeCells>
  <dataValidations count="4">
    <dataValidation type="decimal" operator="greaterThan" showInputMessage="1" showErrorMessage="1" error="Please choose a positive value.&#10;&#10;Thank you." sqref="C21:C22 G27 C17 C27">
      <formula1>0</formula1>
    </dataValidation>
    <dataValidation type="decimal" showInputMessage="1" showErrorMessage="1" error="Please choose a value between $.02 and $.45.&#10;&#10;Thank you." sqref="C18">
      <formula1>0.02</formula1>
      <formula2>0.45</formula2>
    </dataValidation>
    <dataValidation type="decimal" showInputMessage="1" showErrorMessage="1" error="Please choose a value between $2.00 and $8.00.&#10;&#10;Thank you." sqref="C19">
      <formula1>2</formula1>
      <formula2>8</formula2>
    </dataValidation>
    <dataValidation type="decimal" showInputMessage="1" showErrorMessage="1" error="Please choose a value between $.30 and $3.00.&#10;&#10;Thank you." sqref="C20">
      <formula1>0.3</formula1>
      <formula2>3</formula2>
    </dataValidation>
  </dataValidations>
  <printOptions horizontalCentered="1"/>
  <pageMargins left="1" right="1" top="0.5" bottom="0.5" header="0.25" footer="0.25"/>
  <pageSetup fitToHeight="1" fitToWidth="1" horizontalDpi="600" verticalDpi="600" orientation="portrait" scale="69" r:id="rId3"/>
  <drawing r:id="rId2"/>
  <legacyDrawing r:id="rId1"/>
</worksheet>
</file>

<file path=xl/worksheets/sheet2.xml><?xml version="1.0" encoding="utf-8"?>
<worksheet xmlns="http://schemas.openxmlformats.org/spreadsheetml/2006/main" xmlns:r="http://schemas.openxmlformats.org/officeDocument/2006/relationships">
  <dimension ref="A1:IV75"/>
  <sheetViews>
    <sheetView zoomScalePageLayoutView="0" workbookViewId="0" topLeftCell="A1">
      <selection activeCell="A1" sqref="A1:D1"/>
    </sheetView>
  </sheetViews>
  <sheetFormatPr defaultColWidth="9.140625" defaultRowHeight="12.75"/>
  <cols>
    <col min="1" max="1" width="45.7109375" style="60" bestFit="1" customWidth="1"/>
    <col min="2" max="2" width="11.8515625" style="80" customWidth="1"/>
    <col min="3" max="3" width="16.7109375" style="81" customWidth="1"/>
    <col min="4" max="4" width="41.8515625" style="78" customWidth="1"/>
    <col min="5" max="5" width="5.140625" style="184" customWidth="1"/>
    <col min="6" max="6" width="35.00390625" style="184" customWidth="1"/>
    <col min="7" max="7" width="12.421875" style="184" customWidth="1"/>
    <col min="8" max="8" width="11.140625" style="184" customWidth="1"/>
    <col min="9" max="9" width="9.421875" style="184" bestFit="1" customWidth="1"/>
    <col min="10" max="10" width="8.00390625" style="184" customWidth="1"/>
    <col min="11" max="11" width="12.7109375" style="184" bestFit="1" customWidth="1"/>
    <col min="12" max="12" width="14.00390625" style="184" bestFit="1" customWidth="1"/>
    <col min="13" max="13" width="9.57421875" style="184" bestFit="1" customWidth="1"/>
    <col min="14" max="14" width="10.8515625" style="184" bestFit="1" customWidth="1"/>
    <col min="15" max="16" width="9.140625" style="172" customWidth="1"/>
    <col min="17" max="23" width="9.140625" style="60" customWidth="1"/>
    <col min="24" max="16384" width="9.140625" style="61" customWidth="1"/>
  </cols>
  <sheetData>
    <row r="1" spans="1:12" ht="15.75">
      <c r="A1" s="235" t="s">
        <v>53</v>
      </c>
      <c r="B1" s="236"/>
      <c r="C1" s="236"/>
      <c r="D1" s="236"/>
      <c r="E1" s="182"/>
      <c r="F1" s="182"/>
      <c r="G1" s="182"/>
      <c r="H1" s="182"/>
      <c r="I1" s="182"/>
      <c r="J1" s="182"/>
      <c r="K1" s="182"/>
      <c r="L1" s="183"/>
    </row>
    <row r="2" spans="1:12" ht="15.75">
      <c r="A2" s="97"/>
      <c r="B2" s="62"/>
      <c r="C2" s="62"/>
      <c r="D2" s="62"/>
      <c r="E2" s="182"/>
      <c r="F2" s="182"/>
      <c r="G2" s="182"/>
      <c r="H2" s="182"/>
      <c r="I2" s="182"/>
      <c r="J2" s="182"/>
      <c r="K2" s="182"/>
      <c r="L2" s="183"/>
    </row>
    <row r="3" spans="5:12" ht="12.75">
      <c r="E3" s="183"/>
      <c r="F3" s="183"/>
      <c r="G3" s="183"/>
      <c r="H3" s="183"/>
      <c r="I3" s="183"/>
      <c r="J3" s="183"/>
      <c r="K3" s="183"/>
      <c r="L3" s="183"/>
    </row>
    <row r="4" spans="1:13" ht="15">
      <c r="A4" s="82" t="s">
        <v>17</v>
      </c>
      <c r="B4" s="237" t="s">
        <v>18</v>
      </c>
      <c r="C4" s="237"/>
      <c r="D4" s="168" t="s">
        <v>19</v>
      </c>
      <c r="E4" s="183"/>
      <c r="F4" s="185"/>
      <c r="G4" s="186"/>
      <c r="H4" s="186"/>
      <c r="I4" s="186"/>
      <c r="J4" s="186"/>
      <c r="K4" s="186"/>
      <c r="L4" s="186"/>
      <c r="M4" s="186"/>
    </row>
    <row r="5" spans="1:13" ht="15">
      <c r="A5" s="128" t="s">
        <v>57</v>
      </c>
      <c r="B5" s="63"/>
      <c r="C5" s="64"/>
      <c r="D5" s="65"/>
      <c r="E5" s="183"/>
      <c r="F5" s="187"/>
      <c r="G5" s="188"/>
      <c r="H5" s="189"/>
      <c r="I5" s="189"/>
      <c r="J5" s="189"/>
      <c r="K5" s="190"/>
      <c r="L5" s="190"/>
      <c r="M5" s="191"/>
    </row>
    <row r="6" spans="1:13" ht="12.75">
      <c r="A6" s="124" t="s">
        <v>3</v>
      </c>
      <c r="B6" s="66"/>
      <c r="C6" s="58"/>
      <c r="D6" s="59"/>
      <c r="E6" s="183"/>
      <c r="F6" s="187"/>
      <c r="G6" s="188"/>
      <c r="H6" s="189"/>
      <c r="I6" s="189"/>
      <c r="J6" s="189"/>
      <c r="K6" s="191"/>
      <c r="L6" s="191"/>
      <c r="M6" s="191"/>
    </row>
    <row r="7" spans="1:14" ht="12.75">
      <c r="A7" s="125" t="s">
        <v>50</v>
      </c>
      <c r="B7" s="71">
        <v>500</v>
      </c>
      <c r="C7" s="58"/>
      <c r="D7" s="59" t="s">
        <v>117</v>
      </c>
      <c r="E7" s="183">
        <v>2</v>
      </c>
      <c r="F7" s="183" t="s">
        <v>55</v>
      </c>
      <c r="G7" s="183"/>
      <c r="H7" s="183"/>
      <c r="I7" s="183"/>
      <c r="J7" s="183"/>
      <c r="K7" s="183"/>
      <c r="L7" s="183"/>
      <c r="M7" s="183"/>
      <c r="N7" s="192"/>
    </row>
    <row r="8" spans="1:14" ht="12.75">
      <c r="A8" s="125" t="s">
        <v>33</v>
      </c>
      <c r="B8" s="66">
        <v>11</v>
      </c>
      <c r="C8" s="58" t="s">
        <v>20</v>
      </c>
      <c r="D8" s="59" t="s">
        <v>132</v>
      </c>
      <c r="E8" s="183"/>
      <c r="F8" s="183" t="s">
        <v>56</v>
      </c>
      <c r="G8" s="183"/>
      <c r="H8" s="183"/>
      <c r="I8" s="183"/>
      <c r="J8" s="183"/>
      <c r="K8" s="183"/>
      <c r="L8" s="183"/>
      <c r="M8" s="183"/>
      <c r="N8" s="192"/>
    </row>
    <row r="9" spans="1:14" ht="15.75">
      <c r="A9" s="125" t="s">
        <v>101</v>
      </c>
      <c r="B9" s="66">
        <f>IF(E36=1,G17,G27)</f>
        <v>5790</v>
      </c>
      <c r="C9" s="144" t="s">
        <v>90</v>
      </c>
      <c r="D9" s="59" t="s">
        <v>130</v>
      </c>
      <c r="E9" s="183"/>
      <c r="F9" s="233" t="s">
        <v>97</v>
      </c>
      <c r="G9" s="234"/>
      <c r="H9" s="234"/>
      <c r="I9" s="234"/>
      <c r="J9" s="234"/>
      <c r="K9" s="234"/>
      <c r="L9" s="234"/>
      <c r="M9" s="234"/>
      <c r="N9" s="192"/>
    </row>
    <row r="10" spans="1:23" s="78" customFormat="1" ht="12.75">
      <c r="A10" s="165" t="s">
        <v>108</v>
      </c>
      <c r="B10" s="163">
        <f>IF(E36=1,G19,G28)</f>
        <v>14.770408163265307</v>
      </c>
      <c r="C10" s="58" t="s">
        <v>118</v>
      </c>
      <c r="D10" s="59" t="s">
        <v>34</v>
      </c>
      <c r="E10" s="183"/>
      <c r="F10" s="193"/>
      <c r="G10" s="207" t="s">
        <v>54</v>
      </c>
      <c r="H10" s="207"/>
      <c r="I10" s="207"/>
      <c r="J10" s="185"/>
      <c r="K10" s="207" t="s">
        <v>96</v>
      </c>
      <c r="L10" s="207"/>
      <c r="M10" s="207"/>
      <c r="N10" s="192"/>
      <c r="O10" s="171"/>
      <c r="P10" s="171"/>
      <c r="Q10" s="77"/>
      <c r="R10" s="77"/>
      <c r="S10" s="77"/>
      <c r="T10" s="77"/>
      <c r="U10" s="77"/>
      <c r="V10" s="77"/>
      <c r="W10" s="77"/>
    </row>
    <row r="11" spans="1:23" s="78" customFormat="1" ht="12.75">
      <c r="A11" s="165" t="s">
        <v>107</v>
      </c>
      <c r="B11" s="164">
        <f>IF(E7=1,B16,B19)</f>
        <v>0.1433673469387755</v>
      </c>
      <c r="C11" s="58" t="s">
        <v>119</v>
      </c>
      <c r="D11" s="59" t="s">
        <v>34</v>
      </c>
      <c r="E11" s="183"/>
      <c r="F11" s="193"/>
      <c r="G11" s="185"/>
      <c r="H11" s="185"/>
      <c r="I11" s="185"/>
      <c r="J11" s="185"/>
      <c r="K11" s="185"/>
      <c r="L11" s="185"/>
      <c r="M11" s="185"/>
      <c r="N11" s="192"/>
      <c r="O11" s="171"/>
      <c r="P11" s="171"/>
      <c r="Q11" s="77"/>
      <c r="R11" s="77"/>
      <c r="S11" s="77"/>
      <c r="T11" s="77"/>
      <c r="U11" s="77"/>
      <c r="V11" s="77"/>
      <c r="W11" s="77"/>
    </row>
    <row r="12" spans="1:23" s="78" customFormat="1" ht="12.75">
      <c r="A12" s="165" t="s">
        <v>109</v>
      </c>
      <c r="B12" s="163">
        <f>B21</f>
        <v>0.05280612244897959</v>
      </c>
      <c r="C12" s="58" t="s">
        <v>120</v>
      </c>
      <c r="D12" s="59" t="s">
        <v>34</v>
      </c>
      <c r="E12" s="183"/>
      <c r="F12" s="193"/>
      <c r="G12" s="185"/>
      <c r="H12" s="185"/>
      <c r="I12" s="185"/>
      <c r="J12" s="185"/>
      <c r="K12" s="185"/>
      <c r="L12" s="185"/>
      <c r="M12" s="185"/>
      <c r="N12" s="192"/>
      <c r="O12" s="171"/>
      <c r="P12" s="171"/>
      <c r="Q12" s="77"/>
      <c r="R12" s="77"/>
      <c r="S12" s="77"/>
      <c r="T12" s="77"/>
      <c r="U12" s="77"/>
      <c r="V12" s="77"/>
      <c r="W12" s="77"/>
    </row>
    <row r="13" spans="2:23" s="78" customFormat="1" ht="12.75">
      <c r="B13" s="163"/>
      <c r="C13" s="58"/>
      <c r="D13" s="59"/>
      <c r="E13" s="183"/>
      <c r="F13" s="193"/>
      <c r="G13" s="185"/>
      <c r="H13" s="185"/>
      <c r="I13" s="185"/>
      <c r="J13" s="185"/>
      <c r="K13" s="185"/>
      <c r="L13" s="185"/>
      <c r="M13" s="185"/>
      <c r="N13" s="192"/>
      <c r="O13" s="171"/>
      <c r="P13" s="171"/>
      <c r="Q13" s="77"/>
      <c r="R13" s="77"/>
      <c r="S13" s="77"/>
      <c r="T13" s="77"/>
      <c r="U13" s="77"/>
      <c r="V13" s="77"/>
      <c r="W13" s="77"/>
    </row>
    <row r="14" spans="1:23" s="78" customFormat="1" ht="12.75">
      <c r="A14" s="145" t="s">
        <v>55</v>
      </c>
      <c r="B14" s="66"/>
      <c r="C14" s="58"/>
      <c r="D14" s="59"/>
      <c r="E14" s="183"/>
      <c r="F14" s="194" t="s">
        <v>91</v>
      </c>
      <c r="G14" s="195">
        <v>562</v>
      </c>
      <c r="H14" s="194" t="s">
        <v>88</v>
      </c>
      <c r="I14" s="194" t="s">
        <v>130</v>
      </c>
      <c r="J14" s="194"/>
      <c r="K14" s="196">
        <v>820</v>
      </c>
      <c r="L14" s="194" t="s">
        <v>88</v>
      </c>
      <c r="M14" s="194" t="s">
        <v>130</v>
      </c>
      <c r="N14" s="195"/>
      <c r="O14" s="171"/>
      <c r="P14" s="171"/>
      <c r="Q14" s="77"/>
      <c r="R14" s="77"/>
      <c r="S14" s="77"/>
      <c r="T14" s="77"/>
      <c r="U14" s="77"/>
      <c r="V14" s="77"/>
      <c r="W14" s="77"/>
    </row>
    <row r="15" spans="1:23" s="78" customFormat="1" ht="12.75">
      <c r="A15" s="146" t="s">
        <v>122</v>
      </c>
      <c r="B15" s="66">
        <f>IF(E36=1,G14,G24)</f>
        <v>562</v>
      </c>
      <c r="C15" s="144" t="s">
        <v>88</v>
      </c>
      <c r="D15" s="59" t="s">
        <v>130</v>
      </c>
      <c r="E15" s="183"/>
      <c r="F15" s="194" t="s">
        <v>92</v>
      </c>
      <c r="G15" s="195">
        <v>56.2</v>
      </c>
      <c r="H15" s="194" t="s">
        <v>88</v>
      </c>
      <c r="I15" s="194" t="s">
        <v>130</v>
      </c>
      <c r="J15" s="194"/>
      <c r="K15" s="196">
        <v>82</v>
      </c>
      <c r="L15" s="194" t="s">
        <v>88</v>
      </c>
      <c r="M15" s="194" t="s">
        <v>130</v>
      </c>
      <c r="N15" s="192"/>
      <c r="O15" s="171"/>
      <c r="P15" s="171"/>
      <c r="Q15" s="77"/>
      <c r="R15" s="77"/>
      <c r="S15" s="77"/>
      <c r="T15" s="77"/>
      <c r="U15" s="77"/>
      <c r="V15" s="77"/>
      <c r="W15" s="77"/>
    </row>
    <row r="16" spans="1:14" ht="12.75">
      <c r="A16" s="146" t="s">
        <v>100</v>
      </c>
      <c r="B16" s="163">
        <f>IF($E$36=1,B15/$B$48,B15/$B$49)</f>
        <v>1.433673469387755</v>
      </c>
      <c r="C16" s="144" t="s">
        <v>63</v>
      </c>
      <c r="D16" s="59" t="s">
        <v>34</v>
      </c>
      <c r="E16" s="183"/>
      <c r="F16" s="194" t="s">
        <v>93</v>
      </c>
      <c r="G16" s="195">
        <v>20.7</v>
      </c>
      <c r="H16" s="194" t="s">
        <v>89</v>
      </c>
      <c r="I16" s="194" t="s">
        <v>130</v>
      </c>
      <c r="J16" s="194"/>
      <c r="K16" s="196">
        <v>29.5</v>
      </c>
      <c r="L16" s="194" t="s">
        <v>89</v>
      </c>
      <c r="M16" s="194" t="s">
        <v>130</v>
      </c>
      <c r="N16" s="197"/>
    </row>
    <row r="17" spans="1:14" ht="12.75">
      <c r="A17" s="145" t="s">
        <v>56</v>
      </c>
      <c r="B17" s="66"/>
      <c r="C17" s="58"/>
      <c r="D17" s="59"/>
      <c r="E17" s="183"/>
      <c r="F17" s="194" t="s">
        <v>94</v>
      </c>
      <c r="G17" s="195">
        <v>5790</v>
      </c>
      <c r="H17" s="194" t="s">
        <v>90</v>
      </c>
      <c r="I17" s="194" t="s">
        <v>130</v>
      </c>
      <c r="J17" s="194"/>
      <c r="K17" s="196">
        <v>12768</v>
      </c>
      <c r="L17" s="194" t="s">
        <v>90</v>
      </c>
      <c r="M17" s="194" t="s">
        <v>130</v>
      </c>
      <c r="N17" s="192"/>
    </row>
    <row r="18" spans="1:14" ht="12.75">
      <c r="A18" s="146" t="s">
        <v>123</v>
      </c>
      <c r="B18" s="66">
        <f>IF(E36=1,G15,G25)</f>
        <v>56.2</v>
      </c>
      <c r="C18" s="144" t="s">
        <v>88</v>
      </c>
      <c r="D18" s="59" t="s">
        <v>130</v>
      </c>
      <c r="E18" s="183"/>
      <c r="F18" s="194" t="s">
        <v>95</v>
      </c>
      <c r="G18" s="195">
        <f>B48</f>
        <v>392</v>
      </c>
      <c r="H18" s="194"/>
      <c r="I18" s="194" t="s">
        <v>34</v>
      </c>
      <c r="J18" s="194"/>
      <c r="K18" s="196"/>
      <c r="L18" s="194"/>
      <c r="M18" s="194" t="s">
        <v>34</v>
      </c>
      <c r="N18" s="192"/>
    </row>
    <row r="19" spans="1:14" ht="12.75">
      <c r="A19" s="146" t="s">
        <v>100</v>
      </c>
      <c r="B19" s="163">
        <f>IF($E$36=1,B18/$B$48,B18/$B$49)</f>
        <v>0.1433673469387755</v>
      </c>
      <c r="C19" s="144" t="s">
        <v>63</v>
      </c>
      <c r="D19" s="59" t="s">
        <v>34</v>
      </c>
      <c r="E19" s="183"/>
      <c r="F19" s="198" t="s">
        <v>62</v>
      </c>
      <c r="G19" s="199">
        <f>G17/$B$48</f>
        <v>14.770408163265307</v>
      </c>
      <c r="H19" s="199"/>
      <c r="I19" s="194" t="s">
        <v>34</v>
      </c>
      <c r="J19" s="199"/>
      <c r="K19" s="199">
        <f>K17/$B$48</f>
        <v>32.57142857142857</v>
      </c>
      <c r="L19" s="200"/>
      <c r="M19" s="194" t="s">
        <v>34</v>
      </c>
      <c r="N19" s="197"/>
    </row>
    <row r="20" spans="1:14" ht="12.75">
      <c r="A20" s="146" t="s">
        <v>125</v>
      </c>
      <c r="B20" s="66">
        <f>IF(E36=1,G16,G26)</f>
        <v>20.7</v>
      </c>
      <c r="C20" s="58" t="s">
        <v>103</v>
      </c>
      <c r="D20" s="59" t="s">
        <v>130</v>
      </c>
      <c r="E20" s="183"/>
      <c r="F20" s="194" t="s">
        <v>106</v>
      </c>
      <c r="G20" s="199">
        <f>G16/$B$48</f>
        <v>0.05280612244897959</v>
      </c>
      <c r="H20" s="194"/>
      <c r="I20" s="194"/>
      <c r="J20" s="194"/>
      <c r="K20" s="199">
        <f>K16/$B$48</f>
        <v>0.07525510204081633</v>
      </c>
      <c r="L20" s="194"/>
      <c r="M20" s="194"/>
      <c r="N20" s="192"/>
    </row>
    <row r="21" spans="1:14" ht="15.75">
      <c r="A21" s="146" t="s">
        <v>102</v>
      </c>
      <c r="B21" s="163">
        <f>IF($E$36=1,B20/$B$48,B20/$B$49)</f>
        <v>0.05280612244897959</v>
      </c>
      <c r="C21" s="67" t="s">
        <v>104</v>
      </c>
      <c r="D21" s="59" t="s">
        <v>34</v>
      </c>
      <c r="E21" s="201"/>
      <c r="F21" s="239" t="s">
        <v>98</v>
      </c>
      <c r="G21" s="239"/>
      <c r="H21" s="239"/>
      <c r="I21" s="239"/>
      <c r="J21" s="239"/>
      <c r="K21" s="239"/>
      <c r="L21" s="239"/>
      <c r="M21" s="239"/>
      <c r="N21" s="192"/>
    </row>
    <row r="22" spans="2:14" ht="12.75">
      <c r="B22" s="66"/>
      <c r="C22" s="58"/>
      <c r="E22" s="201"/>
      <c r="F22" s="194"/>
      <c r="G22" s="238" t="s">
        <v>54</v>
      </c>
      <c r="H22" s="238"/>
      <c r="I22" s="238"/>
      <c r="J22" s="194"/>
      <c r="K22" s="238" t="s">
        <v>96</v>
      </c>
      <c r="L22" s="238"/>
      <c r="M22" s="238"/>
      <c r="N22" s="192"/>
    </row>
    <row r="23" spans="1:14" ht="12.75">
      <c r="A23" s="126"/>
      <c r="B23" s="66"/>
      <c r="C23" s="58"/>
      <c r="D23" s="59"/>
      <c r="E23" s="183"/>
      <c r="F23" s="194" t="s">
        <v>99</v>
      </c>
      <c r="G23" s="194">
        <v>2.423469388</v>
      </c>
      <c r="H23" s="194"/>
      <c r="I23" s="194"/>
      <c r="J23" s="194"/>
      <c r="K23" s="194"/>
      <c r="L23" s="194"/>
      <c r="M23" s="194"/>
      <c r="N23" s="195"/>
    </row>
    <row r="24" spans="1:14" ht="12.75">
      <c r="A24" s="127" t="s">
        <v>69</v>
      </c>
      <c r="B24" s="66"/>
      <c r="C24" s="58"/>
      <c r="D24" s="59"/>
      <c r="E24" s="183"/>
      <c r="F24" s="194" t="s">
        <v>91</v>
      </c>
      <c r="G24" s="194">
        <f>G14*G23</f>
        <v>1361.989796056</v>
      </c>
      <c r="H24" s="194" t="s">
        <v>88</v>
      </c>
      <c r="I24" s="194" t="s">
        <v>34</v>
      </c>
      <c r="J24" s="194"/>
      <c r="K24" s="194">
        <f>K14*G23</f>
        <v>1987.24489816</v>
      </c>
      <c r="L24" s="194" t="s">
        <v>88</v>
      </c>
      <c r="M24" s="194" t="s">
        <v>34</v>
      </c>
      <c r="N24" s="192"/>
    </row>
    <row r="25" spans="1:256" ht="12.75">
      <c r="A25" s="125" t="s">
        <v>50</v>
      </c>
      <c r="B25" s="71">
        <v>300</v>
      </c>
      <c r="C25" s="58"/>
      <c r="D25" s="59" t="s">
        <v>117</v>
      </c>
      <c r="E25" s="183"/>
      <c r="F25" s="194" t="s">
        <v>92</v>
      </c>
      <c r="G25" s="194">
        <f>G15*G23</f>
        <v>136.19897960560002</v>
      </c>
      <c r="H25" s="194" t="s">
        <v>88</v>
      </c>
      <c r="I25" s="194" t="s">
        <v>34</v>
      </c>
      <c r="J25" s="194"/>
      <c r="K25" s="194">
        <f>K15*G23</f>
        <v>198.724489816</v>
      </c>
      <c r="L25" s="194" t="s">
        <v>88</v>
      </c>
      <c r="M25" s="194" t="s">
        <v>34</v>
      </c>
      <c r="N25" s="197"/>
      <c r="O25" s="174"/>
      <c r="P25" s="175"/>
      <c r="Q25" s="95"/>
      <c r="R25" s="77"/>
      <c r="S25" s="120"/>
      <c r="T25" s="76"/>
      <c r="U25" s="95"/>
      <c r="V25" s="77"/>
      <c r="W25" s="120"/>
      <c r="X25" s="76"/>
      <c r="Y25" s="95"/>
      <c r="Z25" s="77"/>
      <c r="AA25" s="120"/>
      <c r="AB25" s="76"/>
      <c r="AC25" s="95"/>
      <c r="AD25" s="77"/>
      <c r="AE25" s="120"/>
      <c r="AF25" s="76"/>
      <c r="AG25" s="95"/>
      <c r="AH25" s="77"/>
      <c r="AI25" s="120"/>
      <c r="AJ25" s="76"/>
      <c r="AK25" s="95"/>
      <c r="AL25" s="77"/>
      <c r="AM25" s="120"/>
      <c r="AN25" s="76"/>
      <c r="AO25" s="95"/>
      <c r="AP25" s="77"/>
      <c r="AQ25" s="120"/>
      <c r="AR25" s="76"/>
      <c r="AS25" s="95"/>
      <c r="AT25" s="77"/>
      <c r="AU25" s="120"/>
      <c r="AV25" s="76"/>
      <c r="AW25" s="95"/>
      <c r="AX25" s="77"/>
      <c r="AY25" s="120"/>
      <c r="AZ25" s="76"/>
      <c r="BA25" s="95"/>
      <c r="BB25" s="77"/>
      <c r="BC25" s="120"/>
      <c r="BD25" s="76"/>
      <c r="BE25" s="95"/>
      <c r="BF25" s="77"/>
      <c r="BG25" s="120"/>
      <c r="BH25" s="76"/>
      <c r="BI25" s="95"/>
      <c r="BJ25" s="77"/>
      <c r="BK25" s="120"/>
      <c r="BL25" s="76"/>
      <c r="BM25" s="95"/>
      <c r="BN25" s="77"/>
      <c r="BO25" s="120"/>
      <c r="BP25" s="76"/>
      <c r="BQ25" s="95"/>
      <c r="BR25" s="77"/>
      <c r="BS25" s="120"/>
      <c r="BT25" s="76"/>
      <c r="BU25" s="95"/>
      <c r="BV25" s="77"/>
      <c r="BW25" s="120"/>
      <c r="BX25" s="76"/>
      <c r="BY25" s="95"/>
      <c r="BZ25" s="77"/>
      <c r="CA25" s="120"/>
      <c r="CB25" s="76"/>
      <c r="CC25" s="95"/>
      <c r="CD25" s="77"/>
      <c r="CE25" s="120"/>
      <c r="CF25" s="76"/>
      <c r="CG25" s="95"/>
      <c r="CH25" s="77"/>
      <c r="CI25" s="120"/>
      <c r="CJ25" s="76"/>
      <c r="CK25" s="95"/>
      <c r="CL25" s="77"/>
      <c r="CM25" s="120"/>
      <c r="CN25" s="76"/>
      <c r="CO25" s="95"/>
      <c r="CP25" s="77"/>
      <c r="CQ25" s="120"/>
      <c r="CR25" s="76"/>
      <c r="CS25" s="95"/>
      <c r="CT25" s="77"/>
      <c r="CU25" s="120"/>
      <c r="CV25" s="76"/>
      <c r="CW25" s="95"/>
      <c r="CX25" s="77"/>
      <c r="CY25" s="120"/>
      <c r="CZ25" s="76"/>
      <c r="DA25" s="95"/>
      <c r="DB25" s="77"/>
      <c r="DC25" s="120"/>
      <c r="DD25" s="76"/>
      <c r="DE25" s="95"/>
      <c r="DF25" s="77"/>
      <c r="DG25" s="120"/>
      <c r="DH25" s="76"/>
      <c r="DI25" s="95"/>
      <c r="DJ25" s="77"/>
      <c r="DK25" s="120"/>
      <c r="DL25" s="76"/>
      <c r="DM25" s="95"/>
      <c r="DN25" s="77"/>
      <c r="DO25" s="120"/>
      <c r="DP25" s="76"/>
      <c r="DQ25" s="95"/>
      <c r="DR25" s="77"/>
      <c r="DS25" s="120"/>
      <c r="DT25" s="76"/>
      <c r="DU25" s="95"/>
      <c r="DV25" s="77"/>
      <c r="DW25" s="120"/>
      <c r="DX25" s="76"/>
      <c r="DY25" s="95"/>
      <c r="DZ25" s="77"/>
      <c r="EA25" s="120"/>
      <c r="EB25" s="76"/>
      <c r="EC25" s="95"/>
      <c r="ED25" s="77"/>
      <c r="EE25" s="120"/>
      <c r="EF25" s="76"/>
      <c r="EG25" s="95"/>
      <c r="EH25" s="77"/>
      <c r="EI25" s="120"/>
      <c r="EJ25" s="76"/>
      <c r="EK25" s="95"/>
      <c r="EL25" s="77"/>
      <c r="EM25" s="120"/>
      <c r="EN25" s="76"/>
      <c r="EO25" s="95"/>
      <c r="EP25" s="77"/>
      <c r="EQ25" s="120"/>
      <c r="ER25" s="76"/>
      <c r="ES25" s="95"/>
      <c r="ET25" s="77"/>
      <c r="EU25" s="120"/>
      <c r="EV25" s="76"/>
      <c r="EW25" s="95"/>
      <c r="EX25" s="77"/>
      <c r="EY25" s="120"/>
      <c r="EZ25" s="76"/>
      <c r="FA25" s="95"/>
      <c r="FB25" s="77"/>
      <c r="FC25" s="120"/>
      <c r="FD25" s="76"/>
      <c r="FE25" s="95"/>
      <c r="FF25" s="77"/>
      <c r="FG25" s="120"/>
      <c r="FH25" s="76"/>
      <c r="FI25" s="95"/>
      <c r="FJ25" s="77"/>
      <c r="FK25" s="120"/>
      <c r="FL25" s="76"/>
      <c r="FM25" s="95"/>
      <c r="FN25" s="77"/>
      <c r="FO25" s="120"/>
      <c r="FP25" s="76"/>
      <c r="FQ25" s="95"/>
      <c r="FR25" s="77"/>
      <c r="FS25" s="120"/>
      <c r="FT25" s="76"/>
      <c r="FU25" s="95"/>
      <c r="FV25" s="77"/>
      <c r="FW25" s="120"/>
      <c r="FX25" s="76"/>
      <c r="FY25" s="95"/>
      <c r="FZ25" s="77"/>
      <c r="GA25" s="120"/>
      <c r="GB25" s="76"/>
      <c r="GC25" s="95"/>
      <c r="GD25" s="77"/>
      <c r="GE25" s="120"/>
      <c r="GF25" s="76"/>
      <c r="GG25" s="95"/>
      <c r="GH25" s="77"/>
      <c r="GI25" s="120"/>
      <c r="GJ25" s="76"/>
      <c r="GK25" s="95"/>
      <c r="GL25" s="77"/>
      <c r="GM25" s="120"/>
      <c r="GN25" s="76"/>
      <c r="GO25" s="95"/>
      <c r="GP25" s="77"/>
      <c r="GQ25" s="120"/>
      <c r="GR25" s="76"/>
      <c r="GS25" s="95"/>
      <c r="GT25" s="77"/>
      <c r="GU25" s="120"/>
      <c r="GV25" s="76"/>
      <c r="GW25" s="95"/>
      <c r="GX25" s="77"/>
      <c r="GY25" s="120"/>
      <c r="GZ25" s="76"/>
      <c r="HA25" s="95"/>
      <c r="HB25" s="77"/>
      <c r="HC25" s="120"/>
      <c r="HD25" s="76"/>
      <c r="HE25" s="95"/>
      <c r="HF25" s="77"/>
      <c r="HG25" s="120"/>
      <c r="HH25" s="76"/>
      <c r="HI25" s="95"/>
      <c r="HJ25" s="77"/>
      <c r="HK25" s="120"/>
      <c r="HL25" s="76"/>
      <c r="HM25" s="95"/>
      <c r="HN25" s="77"/>
      <c r="HO25" s="120"/>
      <c r="HP25" s="76"/>
      <c r="HQ25" s="95"/>
      <c r="HR25" s="77"/>
      <c r="HS25" s="120"/>
      <c r="HT25" s="76"/>
      <c r="HU25" s="95"/>
      <c r="HV25" s="77"/>
      <c r="HW25" s="120"/>
      <c r="HX25" s="76"/>
      <c r="HY25" s="95"/>
      <c r="HZ25" s="77"/>
      <c r="IA25" s="120"/>
      <c r="IB25" s="76"/>
      <c r="IC25" s="95"/>
      <c r="ID25" s="77"/>
      <c r="IE25" s="120"/>
      <c r="IF25" s="76"/>
      <c r="IG25" s="95"/>
      <c r="IH25" s="77"/>
      <c r="II25" s="120"/>
      <c r="IJ25" s="76"/>
      <c r="IK25" s="95"/>
      <c r="IL25" s="77"/>
      <c r="IM25" s="120"/>
      <c r="IN25" s="76"/>
      <c r="IO25" s="95"/>
      <c r="IP25" s="77"/>
      <c r="IQ25" s="120"/>
      <c r="IR25" s="76"/>
      <c r="IS25" s="95"/>
      <c r="IT25" s="77"/>
      <c r="IU25" s="120"/>
      <c r="IV25" s="76"/>
    </row>
    <row r="26" spans="1:256" ht="12.75">
      <c r="A26" s="126" t="s">
        <v>33</v>
      </c>
      <c r="B26" s="69">
        <f>B8</f>
        <v>11</v>
      </c>
      <c r="C26" s="67" t="s">
        <v>20</v>
      </c>
      <c r="D26" s="59" t="s">
        <v>132</v>
      </c>
      <c r="E26" s="183"/>
      <c r="F26" s="194" t="s">
        <v>93</v>
      </c>
      <c r="G26" s="194">
        <f>G16*G23</f>
        <v>50.1658163316</v>
      </c>
      <c r="H26" s="194" t="s">
        <v>89</v>
      </c>
      <c r="I26" s="194" t="s">
        <v>34</v>
      </c>
      <c r="J26" s="194"/>
      <c r="K26" s="194">
        <f>K16*G23</f>
        <v>71.492346946</v>
      </c>
      <c r="L26" s="194" t="s">
        <v>89</v>
      </c>
      <c r="M26" s="194" t="s">
        <v>34</v>
      </c>
      <c r="N26" s="192"/>
      <c r="O26" s="176"/>
      <c r="P26" s="177"/>
      <c r="Q26" s="95"/>
      <c r="R26" s="77"/>
      <c r="S26" s="121"/>
      <c r="T26" s="122"/>
      <c r="U26" s="95"/>
      <c r="V26" s="77"/>
      <c r="W26" s="121"/>
      <c r="X26" s="122"/>
      <c r="Y26" s="95"/>
      <c r="Z26" s="77"/>
      <c r="AA26" s="121"/>
      <c r="AB26" s="122"/>
      <c r="AC26" s="95"/>
      <c r="AD26" s="77"/>
      <c r="AE26" s="121"/>
      <c r="AF26" s="122"/>
      <c r="AG26" s="95"/>
      <c r="AH26" s="77"/>
      <c r="AI26" s="121"/>
      <c r="AJ26" s="122"/>
      <c r="AK26" s="95"/>
      <c r="AL26" s="77"/>
      <c r="AM26" s="121"/>
      <c r="AN26" s="122"/>
      <c r="AO26" s="95"/>
      <c r="AP26" s="77"/>
      <c r="AQ26" s="121"/>
      <c r="AR26" s="122"/>
      <c r="AS26" s="95"/>
      <c r="AT26" s="77"/>
      <c r="AU26" s="121"/>
      <c r="AV26" s="122"/>
      <c r="AW26" s="95"/>
      <c r="AX26" s="77"/>
      <c r="AY26" s="121"/>
      <c r="AZ26" s="122"/>
      <c r="BA26" s="95"/>
      <c r="BB26" s="77"/>
      <c r="BC26" s="121"/>
      <c r="BD26" s="122"/>
      <c r="BE26" s="95"/>
      <c r="BF26" s="77"/>
      <c r="BG26" s="121"/>
      <c r="BH26" s="122"/>
      <c r="BI26" s="95"/>
      <c r="BJ26" s="77"/>
      <c r="BK26" s="121"/>
      <c r="BL26" s="122"/>
      <c r="BM26" s="95"/>
      <c r="BN26" s="77"/>
      <c r="BO26" s="121"/>
      <c r="BP26" s="122"/>
      <c r="BQ26" s="95"/>
      <c r="BR26" s="77"/>
      <c r="BS26" s="121"/>
      <c r="BT26" s="122"/>
      <c r="BU26" s="95"/>
      <c r="BV26" s="77"/>
      <c r="BW26" s="121"/>
      <c r="BX26" s="122"/>
      <c r="BY26" s="95"/>
      <c r="BZ26" s="77"/>
      <c r="CA26" s="121"/>
      <c r="CB26" s="122"/>
      <c r="CC26" s="95"/>
      <c r="CD26" s="77"/>
      <c r="CE26" s="121"/>
      <c r="CF26" s="122"/>
      <c r="CG26" s="95"/>
      <c r="CH26" s="77"/>
      <c r="CI26" s="121"/>
      <c r="CJ26" s="122"/>
      <c r="CK26" s="95"/>
      <c r="CL26" s="77"/>
      <c r="CM26" s="121"/>
      <c r="CN26" s="122"/>
      <c r="CO26" s="95"/>
      <c r="CP26" s="77"/>
      <c r="CQ26" s="121"/>
      <c r="CR26" s="122"/>
      <c r="CS26" s="95"/>
      <c r="CT26" s="77"/>
      <c r="CU26" s="121"/>
      <c r="CV26" s="122"/>
      <c r="CW26" s="95"/>
      <c r="CX26" s="77"/>
      <c r="CY26" s="121"/>
      <c r="CZ26" s="122"/>
      <c r="DA26" s="95"/>
      <c r="DB26" s="77"/>
      <c r="DC26" s="121"/>
      <c r="DD26" s="122"/>
      <c r="DE26" s="95"/>
      <c r="DF26" s="77"/>
      <c r="DG26" s="121"/>
      <c r="DH26" s="122"/>
      <c r="DI26" s="95"/>
      <c r="DJ26" s="77"/>
      <c r="DK26" s="121"/>
      <c r="DL26" s="122"/>
      <c r="DM26" s="95"/>
      <c r="DN26" s="77"/>
      <c r="DO26" s="121"/>
      <c r="DP26" s="122"/>
      <c r="DQ26" s="95"/>
      <c r="DR26" s="77"/>
      <c r="DS26" s="121"/>
      <c r="DT26" s="122"/>
      <c r="DU26" s="95"/>
      <c r="DV26" s="77"/>
      <c r="DW26" s="121"/>
      <c r="DX26" s="122"/>
      <c r="DY26" s="95"/>
      <c r="DZ26" s="77"/>
      <c r="EA26" s="121"/>
      <c r="EB26" s="122"/>
      <c r="EC26" s="95"/>
      <c r="ED26" s="77"/>
      <c r="EE26" s="121"/>
      <c r="EF26" s="122"/>
      <c r="EG26" s="95"/>
      <c r="EH26" s="77"/>
      <c r="EI26" s="121"/>
      <c r="EJ26" s="122"/>
      <c r="EK26" s="95"/>
      <c r="EL26" s="77"/>
      <c r="EM26" s="121"/>
      <c r="EN26" s="122"/>
      <c r="EO26" s="95"/>
      <c r="EP26" s="77"/>
      <c r="EQ26" s="121"/>
      <c r="ER26" s="122"/>
      <c r="ES26" s="95"/>
      <c r="ET26" s="77"/>
      <c r="EU26" s="121"/>
      <c r="EV26" s="122"/>
      <c r="EW26" s="95"/>
      <c r="EX26" s="77"/>
      <c r="EY26" s="121"/>
      <c r="EZ26" s="122"/>
      <c r="FA26" s="95"/>
      <c r="FB26" s="77"/>
      <c r="FC26" s="121"/>
      <c r="FD26" s="122"/>
      <c r="FE26" s="95"/>
      <c r="FF26" s="77"/>
      <c r="FG26" s="121"/>
      <c r="FH26" s="122"/>
      <c r="FI26" s="95"/>
      <c r="FJ26" s="77"/>
      <c r="FK26" s="121"/>
      <c r="FL26" s="122"/>
      <c r="FM26" s="95"/>
      <c r="FN26" s="77"/>
      <c r="FO26" s="121"/>
      <c r="FP26" s="122"/>
      <c r="FQ26" s="95"/>
      <c r="FR26" s="77"/>
      <c r="FS26" s="121"/>
      <c r="FT26" s="122"/>
      <c r="FU26" s="95"/>
      <c r="FV26" s="77"/>
      <c r="FW26" s="121"/>
      <c r="FX26" s="122"/>
      <c r="FY26" s="95"/>
      <c r="FZ26" s="77"/>
      <c r="GA26" s="121"/>
      <c r="GB26" s="122"/>
      <c r="GC26" s="95"/>
      <c r="GD26" s="77"/>
      <c r="GE26" s="121"/>
      <c r="GF26" s="122"/>
      <c r="GG26" s="95"/>
      <c r="GH26" s="77"/>
      <c r="GI26" s="121"/>
      <c r="GJ26" s="122"/>
      <c r="GK26" s="95"/>
      <c r="GL26" s="77"/>
      <c r="GM26" s="121"/>
      <c r="GN26" s="122"/>
      <c r="GO26" s="95"/>
      <c r="GP26" s="77"/>
      <c r="GQ26" s="121"/>
      <c r="GR26" s="122"/>
      <c r="GS26" s="95"/>
      <c r="GT26" s="77"/>
      <c r="GU26" s="121"/>
      <c r="GV26" s="122"/>
      <c r="GW26" s="95"/>
      <c r="GX26" s="77"/>
      <c r="GY26" s="121"/>
      <c r="GZ26" s="122"/>
      <c r="HA26" s="95"/>
      <c r="HB26" s="77"/>
      <c r="HC26" s="121"/>
      <c r="HD26" s="122"/>
      <c r="HE26" s="95"/>
      <c r="HF26" s="77"/>
      <c r="HG26" s="121"/>
      <c r="HH26" s="122"/>
      <c r="HI26" s="95"/>
      <c r="HJ26" s="77"/>
      <c r="HK26" s="121"/>
      <c r="HL26" s="122"/>
      <c r="HM26" s="95"/>
      <c r="HN26" s="77"/>
      <c r="HO26" s="121"/>
      <c r="HP26" s="122"/>
      <c r="HQ26" s="95"/>
      <c r="HR26" s="77"/>
      <c r="HS26" s="121"/>
      <c r="HT26" s="122"/>
      <c r="HU26" s="95"/>
      <c r="HV26" s="77"/>
      <c r="HW26" s="121"/>
      <c r="HX26" s="122"/>
      <c r="HY26" s="95"/>
      <c r="HZ26" s="77"/>
      <c r="IA26" s="121"/>
      <c r="IB26" s="122"/>
      <c r="IC26" s="95"/>
      <c r="ID26" s="77"/>
      <c r="IE26" s="121"/>
      <c r="IF26" s="122"/>
      <c r="IG26" s="95"/>
      <c r="IH26" s="77"/>
      <c r="II26" s="121"/>
      <c r="IJ26" s="122"/>
      <c r="IK26" s="95"/>
      <c r="IL26" s="77"/>
      <c r="IM26" s="121"/>
      <c r="IN26" s="122"/>
      <c r="IO26" s="95"/>
      <c r="IP26" s="77"/>
      <c r="IQ26" s="121"/>
      <c r="IR26" s="122"/>
      <c r="IS26" s="95"/>
      <c r="IT26" s="77"/>
      <c r="IU26" s="121"/>
      <c r="IV26" s="122"/>
    </row>
    <row r="27" spans="1:256" ht="12.75">
      <c r="A27" s="125" t="s">
        <v>101</v>
      </c>
      <c r="B27" s="66">
        <f>IF(E36=1,K17,K27)</f>
        <v>12768</v>
      </c>
      <c r="C27" s="144" t="s">
        <v>90</v>
      </c>
      <c r="D27" s="59" t="s">
        <v>130</v>
      </c>
      <c r="E27" s="183"/>
      <c r="F27" s="194" t="s">
        <v>94</v>
      </c>
      <c r="G27" s="194">
        <f>G17*G23</f>
        <v>14031.88775652</v>
      </c>
      <c r="H27" s="194" t="s">
        <v>90</v>
      </c>
      <c r="I27" s="194" t="s">
        <v>34</v>
      </c>
      <c r="J27" s="194"/>
      <c r="K27" s="194">
        <f>K17*G23</f>
        <v>30942.857145984</v>
      </c>
      <c r="L27" s="194" t="s">
        <v>90</v>
      </c>
      <c r="M27" s="194" t="s">
        <v>34</v>
      </c>
      <c r="N27" s="192"/>
      <c r="O27" s="176"/>
      <c r="P27" s="177"/>
      <c r="Q27" s="95"/>
      <c r="R27" s="77"/>
      <c r="S27" s="121"/>
      <c r="T27" s="122"/>
      <c r="U27" s="95"/>
      <c r="V27" s="77"/>
      <c r="W27" s="121"/>
      <c r="X27" s="122"/>
      <c r="Y27" s="95"/>
      <c r="Z27" s="77"/>
      <c r="AA27" s="121"/>
      <c r="AB27" s="122"/>
      <c r="AC27" s="95"/>
      <c r="AD27" s="77"/>
      <c r="AE27" s="121"/>
      <c r="AF27" s="122"/>
      <c r="AG27" s="95"/>
      <c r="AH27" s="77"/>
      <c r="AI27" s="121"/>
      <c r="AJ27" s="122"/>
      <c r="AK27" s="95"/>
      <c r="AL27" s="77"/>
      <c r="AM27" s="121"/>
      <c r="AN27" s="122"/>
      <c r="AO27" s="95"/>
      <c r="AP27" s="77"/>
      <c r="AQ27" s="121"/>
      <c r="AR27" s="122"/>
      <c r="AS27" s="95"/>
      <c r="AT27" s="77"/>
      <c r="AU27" s="121"/>
      <c r="AV27" s="122"/>
      <c r="AW27" s="95"/>
      <c r="AX27" s="77"/>
      <c r="AY27" s="121"/>
      <c r="AZ27" s="122"/>
      <c r="BA27" s="95"/>
      <c r="BB27" s="77"/>
      <c r="BC27" s="121"/>
      <c r="BD27" s="122"/>
      <c r="BE27" s="95"/>
      <c r="BF27" s="77"/>
      <c r="BG27" s="121"/>
      <c r="BH27" s="122"/>
      <c r="BI27" s="95"/>
      <c r="BJ27" s="77"/>
      <c r="BK27" s="121"/>
      <c r="BL27" s="122"/>
      <c r="BM27" s="95"/>
      <c r="BN27" s="77"/>
      <c r="BO27" s="121"/>
      <c r="BP27" s="122"/>
      <c r="BQ27" s="95"/>
      <c r="BR27" s="77"/>
      <c r="BS27" s="121"/>
      <c r="BT27" s="122"/>
      <c r="BU27" s="95"/>
      <c r="BV27" s="77"/>
      <c r="BW27" s="121"/>
      <c r="BX27" s="122"/>
      <c r="BY27" s="95"/>
      <c r="BZ27" s="77"/>
      <c r="CA27" s="121"/>
      <c r="CB27" s="122"/>
      <c r="CC27" s="95"/>
      <c r="CD27" s="77"/>
      <c r="CE27" s="121"/>
      <c r="CF27" s="122"/>
      <c r="CG27" s="95"/>
      <c r="CH27" s="77"/>
      <c r="CI27" s="121"/>
      <c r="CJ27" s="122"/>
      <c r="CK27" s="95"/>
      <c r="CL27" s="77"/>
      <c r="CM27" s="121"/>
      <c r="CN27" s="122"/>
      <c r="CO27" s="95"/>
      <c r="CP27" s="77"/>
      <c r="CQ27" s="121"/>
      <c r="CR27" s="122"/>
      <c r="CS27" s="95"/>
      <c r="CT27" s="77"/>
      <c r="CU27" s="121"/>
      <c r="CV27" s="122"/>
      <c r="CW27" s="95"/>
      <c r="CX27" s="77"/>
      <c r="CY27" s="121"/>
      <c r="CZ27" s="122"/>
      <c r="DA27" s="95"/>
      <c r="DB27" s="77"/>
      <c r="DC27" s="121"/>
      <c r="DD27" s="122"/>
      <c r="DE27" s="95"/>
      <c r="DF27" s="77"/>
      <c r="DG27" s="121"/>
      <c r="DH27" s="122"/>
      <c r="DI27" s="95"/>
      <c r="DJ27" s="77"/>
      <c r="DK27" s="121"/>
      <c r="DL27" s="122"/>
      <c r="DM27" s="95"/>
      <c r="DN27" s="77"/>
      <c r="DO27" s="121"/>
      <c r="DP27" s="122"/>
      <c r="DQ27" s="95"/>
      <c r="DR27" s="77"/>
      <c r="DS27" s="121"/>
      <c r="DT27" s="122"/>
      <c r="DU27" s="95"/>
      <c r="DV27" s="77"/>
      <c r="DW27" s="121"/>
      <c r="DX27" s="122"/>
      <c r="DY27" s="95"/>
      <c r="DZ27" s="77"/>
      <c r="EA27" s="121"/>
      <c r="EB27" s="122"/>
      <c r="EC27" s="95"/>
      <c r="ED27" s="77"/>
      <c r="EE27" s="121"/>
      <c r="EF27" s="122"/>
      <c r="EG27" s="95"/>
      <c r="EH27" s="77"/>
      <c r="EI27" s="121"/>
      <c r="EJ27" s="122"/>
      <c r="EK27" s="95"/>
      <c r="EL27" s="77"/>
      <c r="EM27" s="121"/>
      <c r="EN27" s="122"/>
      <c r="EO27" s="95"/>
      <c r="EP27" s="77"/>
      <c r="EQ27" s="121"/>
      <c r="ER27" s="122"/>
      <c r="ES27" s="95"/>
      <c r="ET27" s="77"/>
      <c r="EU27" s="121"/>
      <c r="EV27" s="122"/>
      <c r="EW27" s="95"/>
      <c r="EX27" s="77"/>
      <c r="EY27" s="121"/>
      <c r="EZ27" s="122"/>
      <c r="FA27" s="95"/>
      <c r="FB27" s="77"/>
      <c r="FC27" s="121"/>
      <c r="FD27" s="122"/>
      <c r="FE27" s="95"/>
      <c r="FF27" s="77"/>
      <c r="FG27" s="121"/>
      <c r="FH27" s="122"/>
      <c r="FI27" s="95"/>
      <c r="FJ27" s="77"/>
      <c r="FK27" s="121"/>
      <c r="FL27" s="122"/>
      <c r="FM27" s="95"/>
      <c r="FN27" s="77"/>
      <c r="FO27" s="121"/>
      <c r="FP27" s="122"/>
      <c r="FQ27" s="95"/>
      <c r="FR27" s="77"/>
      <c r="FS27" s="121"/>
      <c r="FT27" s="122"/>
      <c r="FU27" s="95"/>
      <c r="FV27" s="77"/>
      <c r="FW27" s="121"/>
      <c r="FX27" s="122"/>
      <c r="FY27" s="95"/>
      <c r="FZ27" s="77"/>
      <c r="GA27" s="121"/>
      <c r="GB27" s="122"/>
      <c r="GC27" s="95"/>
      <c r="GD27" s="77"/>
      <c r="GE27" s="121"/>
      <c r="GF27" s="122"/>
      <c r="GG27" s="95"/>
      <c r="GH27" s="77"/>
      <c r="GI27" s="121"/>
      <c r="GJ27" s="122"/>
      <c r="GK27" s="95"/>
      <c r="GL27" s="77"/>
      <c r="GM27" s="121"/>
      <c r="GN27" s="122"/>
      <c r="GO27" s="95"/>
      <c r="GP27" s="77"/>
      <c r="GQ27" s="121"/>
      <c r="GR27" s="122"/>
      <c r="GS27" s="95"/>
      <c r="GT27" s="77"/>
      <c r="GU27" s="121"/>
      <c r="GV27" s="122"/>
      <c r="GW27" s="95"/>
      <c r="GX27" s="77"/>
      <c r="GY27" s="121"/>
      <c r="GZ27" s="122"/>
      <c r="HA27" s="95"/>
      <c r="HB27" s="77"/>
      <c r="HC27" s="121"/>
      <c r="HD27" s="122"/>
      <c r="HE27" s="95"/>
      <c r="HF27" s="77"/>
      <c r="HG27" s="121"/>
      <c r="HH27" s="122"/>
      <c r="HI27" s="95"/>
      <c r="HJ27" s="77"/>
      <c r="HK27" s="121"/>
      <c r="HL27" s="122"/>
      <c r="HM27" s="95"/>
      <c r="HN27" s="77"/>
      <c r="HO27" s="121"/>
      <c r="HP27" s="122"/>
      <c r="HQ27" s="95"/>
      <c r="HR27" s="77"/>
      <c r="HS27" s="121"/>
      <c r="HT27" s="122"/>
      <c r="HU27" s="95"/>
      <c r="HV27" s="77"/>
      <c r="HW27" s="121"/>
      <c r="HX27" s="122"/>
      <c r="HY27" s="95"/>
      <c r="HZ27" s="77"/>
      <c r="IA27" s="121"/>
      <c r="IB27" s="122"/>
      <c r="IC27" s="95"/>
      <c r="ID27" s="77"/>
      <c r="IE27" s="121"/>
      <c r="IF27" s="122"/>
      <c r="IG27" s="95"/>
      <c r="IH27" s="77"/>
      <c r="II27" s="121"/>
      <c r="IJ27" s="122"/>
      <c r="IK27" s="95"/>
      <c r="IL27" s="77"/>
      <c r="IM27" s="121"/>
      <c r="IN27" s="122"/>
      <c r="IO27" s="95"/>
      <c r="IP27" s="77"/>
      <c r="IQ27" s="121"/>
      <c r="IR27" s="122"/>
      <c r="IS27" s="95"/>
      <c r="IT27" s="77"/>
      <c r="IU27" s="121"/>
      <c r="IV27" s="122"/>
    </row>
    <row r="28" spans="1:256" s="60" customFormat="1" ht="12.75">
      <c r="A28" s="165" t="s">
        <v>110</v>
      </c>
      <c r="B28" s="163">
        <f>IF(E36=1,K19,K28)</f>
        <v>32.57142857142857</v>
      </c>
      <c r="C28" s="58" t="s">
        <v>113</v>
      </c>
      <c r="D28" s="59" t="s">
        <v>34</v>
      </c>
      <c r="E28" s="202"/>
      <c r="F28" s="198" t="s">
        <v>62</v>
      </c>
      <c r="G28" s="194">
        <f>G27/$B$49</f>
        <v>14.770408164757894</v>
      </c>
      <c r="H28" s="194"/>
      <c r="I28" s="194" t="s">
        <v>34</v>
      </c>
      <c r="J28" s="194"/>
      <c r="K28" s="194">
        <f>K27/$B$49</f>
        <v>32.571428574719995</v>
      </c>
      <c r="L28" s="194"/>
      <c r="M28" s="194" t="s">
        <v>34</v>
      </c>
      <c r="N28" s="183"/>
      <c r="O28" s="178"/>
      <c r="P28" s="179"/>
      <c r="Q28" s="119"/>
      <c r="R28" s="77"/>
      <c r="S28" s="117"/>
      <c r="T28" s="123"/>
      <c r="U28" s="119"/>
      <c r="V28" s="77"/>
      <c r="W28" s="117"/>
      <c r="X28" s="123"/>
      <c r="Y28" s="119"/>
      <c r="Z28" s="77"/>
      <c r="AA28" s="117"/>
      <c r="AB28" s="123"/>
      <c r="AC28" s="119"/>
      <c r="AD28" s="77"/>
      <c r="AE28" s="117"/>
      <c r="AF28" s="123"/>
      <c r="AG28" s="119"/>
      <c r="AH28" s="77"/>
      <c r="AI28" s="117"/>
      <c r="AJ28" s="123"/>
      <c r="AK28" s="119"/>
      <c r="AL28" s="77"/>
      <c r="AM28" s="117"/>
      <c r="AN28" s="123"/>
      <c r="AO28" s="119"/>
      <c r="AP28" s="77"/>
      <c r="AQ28" s="117"/>
      <c r="AR28" s="123"/>
      <c r="AS28" s="119"/>
      <c r="AT28" s="77"/>
      <c r="AU28" s="117"/>
      <c r="AV28" s="123"/>
      <c r="AW28" s="119"/>
      <c r="AX28" s="77"/>
      <c r="AY28" s="117"/>
      <c r="AZ28" s="123"/>
      <c r="BA28" s="119"/>
      <c r="BB28" s="77"/>
      <c r="BC28" s="117"/>
      <c r="BD28" s="123"/>
      <c r="BE28" s="119"/>
      <c r="BF28" s="77"/>
      <c r="BG28" s="117"/>
      <c r="BH28" s="123"/>
      <c r="BI28" s="119"/>
      <c r="BJ28" s="77"/>
      <c r="BK28" s="117"/>
      <c r="BL28" s="123"/>
      <c r="BM28" s="119"/>
      <c r="BN28" s="77"/>
      <c r="BO28" s="117"/>
      <c r="BP28" s="123"/>
      <c r="BQ28" s="119"/>
      <c r="BR28" s="77"/>
      <c r="BS28" s="117"/>
      <c r="BT28" s="123"/>
      <c r="BU28" s="119"/>
      <c r="BV28" s="77"/>
      <c r="BW28" s="117"/>
      <c r="BX28" s="123"/>
      <c r="BY28" s="119"/>
      <c r="BZ28" s="77"/>
      <c r="CA28" s="117"/>
      <c r="CB28" s="123"/>
      <c r="CC28" s="119"/>
      <c r="CD28" s="77"/>
      <c r="CE28" s="117"/>
      <c r="CF28" s="123"/>
      <c r="CG28" s="119"/>
      <c r="CH28" s="77"/>
      <c r="CI28" s="117"/>
      <c r="CJ28" s="123"/>
      <c r="CK28" s="119"/>
      <c r="CL28" s="77"/>
      <c r="CM28" s="117"/>
      <c r="CN28" s="123"/>
      <c r="CO28" s="119"/>
      <c r="CP28" s="77"/>
      <c r="CQ28" s="117"/>
      <c r="CR28" s="123"/>
      <c r="CS28" s="119"/>
      <c r="CT28" s="77"/>
      <c r="CU28" s="117"/>
      <c r="CV28" s="123"/>
      <c r="CW28" s="119"/>
      <c r="CX28" s="77"/>
      <c r="CY28" s="117"/>
      <c r="CZ28" s="123"/>
      <c r="DA28" s="119"/>
      <c r="DB28" s="77"/>
      <c r="DC28" s="117"/>
      <c r="DD28" s="123"/>
      <c r="DE28" s="119"/>
      <c r="DF28" s="77"/>
      <c r="DG28" s="117"/>
      <c r="DH28" s="123"/>
      <c r="DI28" s="119"/>
      <c r="DJ28" s="77"/>
      <c r="DK28" s="117"/>
      <c r="DL28" s="123"/>
      <c r="DM28" s="119"/>
      <c r="DN28" s="77"/>
      <c r="DO28" s="117"/>
      <c r="DP28" s="123"/>
      <c r="DQ28" s="119"/>
      <c r="DR28" s="77"/>
      <c r="DS28" s="117"/>
      <c r="DT28" s="123"/>
      <c r="DU28" s="119"/>
      <c r="DV28" s="77"/>
      <c r="DW28" s="117"/>
      <c r="DX28" s="123"/>
      <c r="DY28" s="119"/>
      <c r="DZ28" s="77"/>
      <c r="EA28" s="117"/>
      <c r="EB28" s="123"/>
      <c r="EC28" s="119"/>
      <c r="ED28" s="77"/>
      <c r="EE28" s="117"/>
      <c r="EF28" s="123"/>
      <c r="EG28" s="119"/>
      <c r="EH28" s="77"/>
      <c r="EI28" s="117"/>
      <c r="EJ28" s="123"/>
      <c r="EK28" s="119"/>
      <c r="EL28" s="77"/>
      <c r="EM28" s="117"/>
      <c r="EN28" s="123"/>
      <c r="EO28" s="119"/>
      <c r="EP28" s="77"/>
      <c r="EQ28" s="117"/>
      <c r="ER28" s="123"/>
      <c r="ES28" s="119"/>
      <c r="ET28" s="77"/>
      <c r="EU28" s="117"/>
      <c r="EV28" s="123"/>
      <c r="EW28" s="119"/>
      <c r="EX28" s="77"/>
      <c r="EY28" s="117"/>
      <c r="EZ28" s="123"/>
      <c r="FA28" s="119"/>
      <c r="FB28" s="77"/>
      <c r="FC28" s="117"/>
      <c r="FD28" s="123"/>
      <c r="FE28" s="119"/>
      <c r="FF28" s="77"/>
      <c r="FG28" s="117"/>
      <c r="FH28" s="123"/>
      <c r="FI28" s="119"/>
      <c r="FJ28" s="77"/>
      <c r="FK28" s="117"/>
      <c r="FL28" s="123"/>
      <c r="FM28" s="119"/>
      <c r="FN28" s="77"/>
      <c r="FO28" s="117"/>
      <c r="FP28" s="123"/>
      <c r="FQ28" s="119"/>
      <c r="FR28" s="77"/>
      <c r="FS28" s="117"/>
      <c r="FT28" s="123"/>
      <c r="FU28" s="119"/>
      <c r="FV28" s="77"/>
      <c r="FW28" s="117"/>
      <c r="FX28" s="123"/>
      <c r="FY28" s="119"/>
      <c r="FZ28" s="77"/>
      <c r="GA28" s="117"/>
      <c r="GB28" s="123"/>
      <c r="GC28" s="119"/>
      <c r="GD28" s="77"/>
      <c r="GE28" s="117"/>
      <c r="GF28" s="123"/>
      <c r="GG28" s="119"/>
      <c r="GH28" s="77"/>
      <c r="GI28" s="117"/>
      <c r="GJ28" s="123"/>
      <c r="GK28" s="119"/>
      <c r="GL28" s="77"/>
      <c r="GM28" s="117"/>
      <c r="GN28" s="123"/>
      <c r="GO28" s="119"/>
      <c r="GP28" s="77"/>
      <c r="GQ28" s="117"/>
      <c r="GR28" s="123"/>
      <c r="GS28" s="119"/>
      <c r="GT28" s="77"/>
      <c r="GU28" s="117"/>
      <c r="GV28" s="123"/>
      <c r="GW28" s="119"/>
      <c r="GX28" s="77"/>
      <c r="GY28" s="117"/>
      <c r="GZ28" s="123"/>
      <c r="HA28" s="119"/>
      <c r="HB28" s="77"/>
      <c r="HC28" s="117"/>
      <c r="HD28" s="123"/>
      <c r="HE28" s="119"/>
      <c r="HF28" s="77"/>
      <c r="HG28" s="117"/>
      <c r="HH28" s="123"/>
      <c r="HI28" s="119"/>
      <c r="HJ28" s="77"/>
      <c r="HK28" s="117"/>
      <c r="HL28" s="123"/>
      <c r="HM28" s="119"/>
      <c r="HN28" s="77"/>
      <c r="HO28" s="117"/>
      <c r="HP28" s="123"/>
      <c r="HQ28" s="119"/>
      <c r="HR28" s="77"/>
      <c r="HS28" s="117"/>
      <c r="HT28" s="123"/>
      <c r="HU28" s="119"/>
      <c r="HV28" s="77"/>
      <c r="HW28" s="117"/>
      <c r="HX28" s="123"/>
      <c r="HY28" s="119"/>
      <c r="HZ28" s="77"/>
      <c r="IA28" s="117"/>
      <c r="IB28" s="123"/>
      <c r="IC28" s="119"/>
      <c r="ID28" s="77"/>
      <c r="IE28" s="117"/>
      <c r="IF28" s="123"/>
      <c r="IG28" s="119"/>
      <c r="IH28" s="77"/>
      <c r="II28" s="117"/>
      <c r="IJ28" s="123"/>
      <c r="IK28" s="119"/>
      <c r="IL28" s="77"/>
      <c r="IM28" s="117"/>
      <c r="IN28" s="123"/>
      <c r="IO28" s="119"/>
      <c r="IP28" s="77"/>
      <c r="IQ28" s="117"/>
      <c r="IR28" s="123"/>
      <c r="IS28" s="119"/>
      <c r="IT28" s="77"/>
      <c r="IU28" s="117"/>
      <c r="IV28" s="123"/>
    </row>
    <row r="29" spans="1:256" s="60" customFormat="1" ht="12.75">
      <c r="A29" s="165" t="s">
        <v>111</v>
      </c>
      <c r="B29" s="164">
        <f>IF(E7=1,B34,B37)</f>
        <v>0.20918367346938777</v>
      </c>
      <c r="C29" s="58" t="s">
        <v>114</v>
      </c>
      <c r="D29" s="59" t="s">
        <v>34</v>
      </c>
      <c r="E29" s="202"/>
      <c r="F29" s="198"/>
      <c r="G29" s="194"/>
      <c r="H29" s="194"/>
      <c r="I29" s="194"/>
      <c r="J29" s="194"/>
      <c r="K29" s="194"/>
      <c r="L29" s="194"/>
      <c r="M29" s="194"/>
      <c r="N29" s="183"/>
      <c r="O29" s="178"/>
      <c r="P29" s="179"/>
      <c r="Q29" s="119"/>
      <c r="R29" s="77"/>
      <c r="S29" s="117"/>
      <c r="T29" s="123"/>
      <c r="U29" s="119"/>
      <c r="V29" s="77"/>
      <c r="W29" s="117"/>
      <c r="X29" s="123"/>
      <c r="Y29" s="119"/>
      <c r="Z29" s="77"/>
      <c r="AA29" s="117"/>
      <c r="AB29" s="123"/>
      <c r="AC29" s="119"/>
      <c r="AD29" s="77"/>
      <c r="AE29" s="117"/>
      <c r="AF29" s="123"/>
      <c r="AG29" s="119"/>
      <c r="AH29" s="77"/>
      <c r="AI29" s="117"/>
      <c r="AJ29" s="123"/>
      <c r="AK29" s="119"/>
      <c r="AL29" s="77"/>
      <c r="AM29" s="117"/>
      <c r="AN29" s="123"/>
      <c r="AO29" s="119"/>
      <c r="AP29" s="77"/>
      <c r="AQ29" s="117"/>
      <c r="AR29" s="123"/>
      <c r="AS29" s="119"/>
      <c r="AT29" s="77"/>
      <c r="AU29" s="117"/>
      <c r="AV29" s="123"/>
      <c r="AW29" s="119"/>
      <c r="AX29" s="77"/>
      <c r="AY29" s="117"/>
      <c r="AZ29" s="123"/>
      <c r="BA29" s="119"/>
      <c r="BB29" s="77"/>
      <c r="BC29" s="117"/>
      <c r="BD29" s="123"/>
      <c r="BE29" s="119"/>
      <c r="BF29" s="77"/>
      <c r="BG29" s="117"/>
      <c r="BH29" s="123"/>
      <c r="BI29" s="119"/>
      <c r="BJ29" s="77"/>
      <c r="BK29" s="117"/>
      <c r="BL29" s="123"/>
      <c r="BM29" s="119"/>
      <c r="BN29" s="77"/>
      <c r="BO29" s="117"/>
      <c r="BP29" s="123"/>
      <c r="BQ29" s="119"/>
      <c r="BR29" s="77"/>
      <c r="BS29" s="117"/>
      <c r="BT29" s="123"/>
      <c r="BU29" s="119"/>
      <c r="BV29" s="77"/>
      <c r="BW29" s="117"/>
      <c r="BX29" s="123"/>
      <c r="BY29" s="119"/>
      <c r="BZ29" s="77"/>
      <c r="CA29" s="117"/>
      <c r="CB29" s="123"/>
      <c r="CC29" s="119"/>
      <c r="CD29" s="77"/>
      <c r="CE29" s="117"/>
      <c r="CF29" s="123"/>
      <c r="CG29" s="119"/>
      <c r="CH29" s="77"/>
      <c r="CI29" s="117"/>
      <c r="CJ29" s="123"/>
      <c r="CK29" s="119"/>
      <c r="CL29" s="77"/>
      <c r="CM29" s="117"/>
      <c r="CN29" s="123"/>
      <c r="CO29" s="119"/>
      <c r="CP29" s="77"/>
      <c r="CQ29" s="117"/>
      <c r="CR29" s="123"/>
      <c r="CS29" s="119"/>
      <c r="CT29" s="77"/>
      <c r="CU29" s="117"/>
      <c r="CV29" s="123"/>
      <c r="CW29" s="119"/>
      <c r="CX29" s="77"/>
      <c r="CY29" s="117"/>
      <c r="CZ29" s="123"/>
      <c r="DA29" s="119"/>
      <c r="DB29" s="77"/>
      <c r="DC29" s="117"/>
      <c r="DD29" s="123"/>
      <c r="DE29" s="119"/>
      <c r="DF29" s="77"/>
      <c r="DG29" s="117"/>
      <c r="DH29" s="123"/>
      <c r="DI29" s="119"/>
      <c r="DJ29" s="77"/>
      <c r="DK29" s="117"/>
      <c r="DL29" s="123"/>
      <c r="DM29" s="119"/>
      <c r="DN29" s="77"/>
      <c r="DO29" s="117"/>
      <c r="DP29" s="123"/>
      <c r="DQ29" s="119"/>
      <c r="DR29" s="77"/>
      <c r="DS29" s="117"/>
      <c r="DT29" s="123"/>
      <c r="DU29" s="119"/>
      <c r="DV29" s="77"/>
      <c r="DW29" s="117"/>
      <c r="DX29" s="123"/>
      <c r="DY29" s="119"/>
      <c r="DZ29" s="77"/>
      <c r="EA29" s="117"/>
      <c r="EB29" s="123"/>
      <c r="EC29" s="119"/>
      <c r="ED29" s="77"/>
      <c r="EE29" s="117"/>
      <c r="EF29" s="123"/>
      <c r="EG29" s="119"/>
      <c r="EH29" s="77"/>
      <c r="EI29" s="117"/>
      <c r="EJ29" s="123"/>
      <c r="EK29" s="119"/>
      <c r="EL29" s="77"/>
      <c r="EM29" s="117"/>
      <c r="EN29" s="123"/>
      <c r="EO29" s="119"/>
      <c r="EP29" s="77"/>
      <c r="EQ29" s="117"/>
      <c r="ER29" s="123"/>
      <c r="ES29" s="119"/>
      <c r="ET29" s="77"/>
      <c r="EU29" s="117"/>
      <c r="EV29" s="123"/>
      <c r="EW29" s="119"/>
      <c r="EX29" s="77"/>
      <c r="EY29" s="117"/>
      <c r="EZ29" s="123"/>
      <c r="FA29" s="119"/>
      <c r="FB29" s="77"/>
      <c r="FC29" s="117"/>
      <c r="FD29" s="123"/>
      <c r="FE29" s="119"/>
      <c r="FF29" s="77"/>
      <c r="FG29" s="117"/>
      <c r="FH29" s="123"/>
      <c r="FI29" s="119"/>
      <c r="FJ29" s="77"/>
      <c r="FK29" s="117"/>
      <c r="FL29" s="123"/>
      <c r="FM29" s="119"/>
      <c r="FN29" s="77"/>
      <c r="FO29" s="117"/>
      <c r="FP29" s="123"/>
      <c r="FQ29" s="119"/>
      <c r="FR29" s="77"/>
      <c r="FS29" s="117"/>
      <c r="FT29" s="123"/>
      <c r="FU29" s="119"/>
      <c r="FV29" s="77"/>
      <c r="FW29" s="117"/>
      <c r="FX29" s="123"/>
      <c r="FY29" s="119"/>
      <c r="FZ29" s="77"/>
      <c r="GA29" s="117"/>
      <c r="GB29" s="123"/>
      <c r="GC29" s="119"/>
      <c r="GD29" s="77"/>
      <c r="GE29" s="117"/>
      <c r="GF29" s="123"/>
      <c r="GG29" s="119"/>
      <c r="GH29" s="77"/>
      <c r="GI29" s="117"/>
      <c r="GJ29" s="123"/>
      <c r="GK29" s="119"/>
      <c r="GL29" s="77"/>
      <c r="GM29" s="117"/>
      <c r="GN29" s="123"/>
      <c r="GO29" s="119"/>
      <c r="GP29" s="77"/>
      <c r="GQ29" s="117"/>
      <c r="GR29" s="123"/>
      <c r="GS29" s="119"/>
      <c r="GT29" s="77"/>
      <c r="GU29" s="117"/>
      <c r="GV29" s="123"/>
      <c r="GW29" s="119"/>
      <c r="GX29" s="77"/>
      <c r="GY29" s="117"/>
      <c r="GZ29" s="123"/>
      <c r="HA29" s="119"/>
      <c r="HB29" s="77"/>
      <c r="HC29" s="117"/>
      <c r="HD29" s="123"/>
      <c r="HE29" s="119"/>
      <c r="HF29" s="77"/>
      <c r="HG29" s="117"/>
      <c r="HH29" s="123"/>
      <c r="HI29" s="119"/>
      <c r="HJ29" s="77"/>
      <c r="HK29" s="117"/>
      <c r="HL29" s="123"/>
      <c r="HM29" s="119"/>
      <c r="HN29" s="77"/>
      <c r="HO29" s="117"/>
      <c r="HP29" s="123"/>
      <c r="HQ29" s="119"/>
      <c r="HR29" s="77"/>
      <c r="HS29" s="117"/>
      <c r="HT29" s="123"/>
      <c r="HU29" s="119"/>
      <c r="HV29" s="77"/>
      <c r="HW29" s="117"/>
      <c r="HX29" s="123"/>
      <c r="HY29" s="119"/>
      <c r="HZ29" s="77"/>
      <c r="IA29" s="117"/>
      <c r="IB29" s="123"/>
      <c r="IC29" s="119"/>
      <c r="ID29" s="77"/>
      <c r="IE29" s="117"/>
      <c r="IF29" s="123"/>
      <c r="IG29" s="119"/>
      <c r="IH29" s="77"/>
      <c r="II29" s="117"/>
      <c r="IJ29" s="123"/>
      <c r="IK29" s="119"/>
      <c r="IL29" s="77"/>
      <c r="IM29" s="117"/>
      <c r="IN29" s="123"/>
      <c r="IO29" s="119"/>
      <c r="IP29" s="77"/>
      <c r="IQ29" s="117"/>
      <c r="IR29" s="123"/>
      <c r="IS29" s="119"/>
      <c r="IT29" s="77"/>
      <c r="IU29" s="117"/>
      <c r="IV29" s="123"/>
    </row>
    <row r="30" spans="1:256" s="60" customFormat="1" ht="12.75">
      <c r="A30" s="165" t="s">
        <v>112</v>
      </c>
      <c r="B30" s="163">
        <f>B39</f>
        <v>0.07525510204081633</v>
      </c>
      <c r="C30" s="58" t="s">
        <v>115</v>
      </c>
      <c r="D30" s="59" t="s">
        <v>34</v>
      </c>
      <c r="E30" s="202"/>
      <c r="F30" s="198"/>
      <c r="G30" s="194"/>
      <c r="H30" s="194"/>
      <c r="I30" s="194"/>
      <c r="J30" s="194"/>
      <c r="K30" s="194"/>
      <c r="L30" s="194"/>
      <c r="M30" s="194"/>
      <c r="N30" s="183"/>
      <c r="O30" s="178"/>
      <c r="P30" s="179"/>
      <c r="Q30" s="119"/>
      <c r="R30" s="77"/>
      <c r="S30" s="117"/>
      <c r="T30" s="123"/>
      <c r="U30" s="119"/>
      <c r="V30" s="77"/>
      <c r="W30" s="117"/>
      <c r="X30" s="123"/>
      <c r="Y30" s="119"/>
      <c r="Z30" s="77"/>
      <c r="AA30" s="117"/>
      <c r="AB30" s="123"/>
      <c r="AC30" s="119"/>
      <c r="AD30" s="77"/>
      <c r="AE30" s="117"/>
      <c r="AF30" s="123"/>
      <c r="AG30" s="119"/>
      <c r="AH30" s="77"/>
      <c r="AI30" s="117"/>
      <c r="AJ30" s="123"/>
      <c r="AK30" s="119"/>
      <c r="AL30" s="77"/>
      <c r="AM30" s="117"/>
      <c r="AN30" s="123"/>
      <c r="AO30" s="119"/>
      <c r="AP30" s="77"/>
      <c r="AQ30" s="117"/>
      <c r="AR30" s="123"/>
      <c r="AS30" s="119"/>
      <c r="AT30" s="77"/>
      <c r="AU30" s="117"/>
      <c r="AV30" s="123"/>
      <c r="AW30" s="119"/>
      <c r="AX30" s="77"/>
      <c r="AY30" s="117"/>
      <c r="AZ30" s="123"/>
      <c r="BA30" s="119"/>
      <c r="BB30" s="77"/>
      <c r="BC30" s="117"/>
      <c r="BD30" s="123"/>
      <c r="BE30" s="119"/>
      <c r="BF30" s="77"/>
      <c r="BG30" s="117"/>
      <c r="BH30" s="123"/>
      <c r="BI30" s="119"/>
      <c r="BJ30" s="77"/>
      <c r="BK30" s="117"/>
      <c r="BL30" s="123"/>
      <c r="BM30" s="119"/>
      <c r="BN30" s="77"/>
      <c r="BO30" s="117"/>
      <c r="BP30" s="123"/>
      <c r="BQ30" s="119"/>
      <c r="BR30" s="77"/>
      <c r="BS30" s="117"/>
      <c r="BT30" s="123"/>
      <c r="BU30" s="119"/>
      <c r="BV30" s="77"/>
      <c r="BW30" s="117"/>
      <c r="BX30" s="123"/>
      <c r="BY30" s="119"/>
      <c r="BZ30" s="77"/>
      <c r="CA30" s="117"/>
      <c r="CB30" s="123"/>
      <c r="CC30" s="119"/>
      <c r="CD30" s="77"/>
      <c r="CE30" s="117"/>
      <c r="CF30" s="123"/>
      <c r="CG30" s="119"/>
      <c r="CH30" s="77"/>
      <c r="CI30" s="117"/>
      <c r="CJ30" s="123"/>
      <c r="CK30" s="119"/>
      <c r="CL30" s="77"/>
      <c r="CM30" s="117"/>
      <c r="CN30" s="123"/>
      <c r="CO30" s="119"/>
      <c r="CP30" s="77"/>
      <c r="CQ30" s="117"/>
      <c r="CR30" s="123"/>
      <c r="CS30" s="119"/>
      <c r="CT30" s="77"/>
      <c r="CU30" s="117"/>
      <c r="CV30" s="123"/>
      <c r="CW30" s="119"/>
      <c r="CX30" s="77"/>
      <c r="CY30" s="117"/>
      <c r="CZ30" s="123"/>
      <c r="DA30" s="119"/>
      <c r="DB30" s="77"/>
      <c r="DC30" s="117"/>
      <c r="DD30" s="123"/>
      <c r="DE30" s="119"/>
      <c r="DF30" s="77"/>
      <c r="DG30" s="117"/>
      <c r="DH30" s="123"/>
      <c r="DI30" s="119"/>
      <c r="DJ30" s="77"/>
      <c r="DK30" s="117"/>
      <c r="DL30" s="123"/>
      <c r="DM30" s="119"/>
      <c r="DN30" s="77"/>
      <c r="DO30" s="117"/>
      <c r="DP30" s="123"/>
      <c r="DQ30" s="119"/>
      <c r="DR30" s="77"/>
      <c r="DS30" s="117"/>
      <c r="DT30" s="123"/>
      <c r="DU30" s="119"/>
      <c r="DV30" s="77"/>
      <c r="DW30" s="117"/>
      <c r="DX30" s="123"/>
      <c r="DY30" s="119"/>
      <c r="DZ30" s="77"/>
      <c r="EA30" s="117"/>
      <c r="EB30" s="123"/>
      <c r="EC30" s="119"/>
      <c r="ED30" s="77"/>
      <c r="EE30" s="117"/>
      <c r="EF30" s="123"/>
      <c r="EG30" s="119"/>
      <c r="EH30" s="77"/>
      <c r="EI30" s="117"/>
      <c r="EJ30" s="123"/>
      <c r="EK30" s="119"/>
      <c r="EL30" s="77"/>
      <c r="EM30" s="117"/>
      <c r="EN30" s="123"/>
      <c r="EO30" s="119"/>
      <c r="EP30" s="77"/>
      <c r="EQ30" s="117"/>
      <c r="ER30" s="123"/>
      <c r="ES30" s="119"/>
      <c r="ET30" s="77"/>
      <c r="EU30" s="117"/>
      <c r="EV30" s="123"/>
      <c r="EW30" s="119"/>
      <c r="EX30" s="77"/>
      <c r="EY30" s="117"/>
      <c r="EZ30" s="123"/>
      <c r="FA30" s="119"/>
      <c r="FB30" s="77"/>
      <c r="FC30" s="117"/>
      <c r="FD30" s="123"/>
      <c r="FE30" s="119"/>
      <c r="FF30" s="77"/>
      <c r="FG30" s="117"/>
      <c r="FH30" s="123"/>
      <c r="FI30" s="119"/>
      <c r="FJ30" s="77"/>
      <c r="FK30" s="117"/>
      <c r="FL30" s="123"/>
      <c r="FM30" s="119"/>
      <c r="FN30" s="77"/>
      <c r="FO30" s="117"/>
      <c r="FP30" s="123"/>
      <c r="FQ30" s="119"/>
      <c r="FR30" s="77"/>
      <c r="FS30" s="117"/>
      <c r="FT30" s="123"/>
      <c r="FU30" s="119"/>
      <c r="FV30" s="77"/>
      <c r="FW30" s="117"/>
      <c r="FX30" s="123"/>
      <c r="FY30" s="119"/>
      <c r="FZ30" s="77"/>
      <c r="GA30" s="117"/>
      <c r="GB30" s="123"/>
      <c r="GC30" s="119"/>
      <c r="GD30" s="77"/>
      <c r="GE30" s="117"/>
      <c r="GF30" s="123"/>
      <c r="GG30" s="119"/>
      <c r="GH30" s="77"/>
      <c r="GI30" s="117"/>
      <c r="GJ30" s="123"/>
      <c r="GK30" s="119"/>
      <c r="GL30" s="77"/>
      <c r="GM30" s="117"/>
      <c r="GN30" s="123"/>
      <c r="GO30" s="119"/>
      <c r="GP30" s="77"/>
      <c r="GQ30" s="117"/>
      <c r="GR30" s="123"/>
      <c r="GS30" s="119"/>
      <c r="GT30" s="77"/>
      <c r="GU30" s="117"/>
      <c r="GV30" s="123"/>
      <c r="GW30" s="119"/>
      <c r="GX30" s="77"/>
      <c r="GY30" s="117"/>
      <c r="GZ30" s="123"/>
      <c r="HA30" s="119"/>
      <c r="HB30" s="77"/>
      <c r="HC30" s="117"/>
      <c r="HD30" s="123"/>
      <c r="HE30" s="119"/>
      <c r="HF30" s="77"/>
      <c r="HG30" s="117"/>
      <c r="HH30" s="123"/>
      <c r="HI30" s="119"/>
      <c r="HJ30" s="77"/>
      <c r="HK30" s="117"/>
      <c r="HL30" s="123"/>
      <c r="HM30" s="119"/>
      <c r="HN30" s="77"/>
      <c r="HO30" s="117"/>
      <c r="HP30" s="123"/>
      <c r="HQ30" s="119"/>
      <c r="HR30" s="77"/>
      <c r="HS30" s="117"/>
      <c r="HT30" s="123"/>
      <c r="HU30" s="119"/>
      <c r="HV30" s="77"/>
      <c r="HW30" s="117"/>
      <c r="HX30" s="123"/>
      <c r="HY30" s="119"/>
      <c r="HZ30" s="77"/>
      <c r="IA30" s="117"/>
      <c r="IB30" s="123"/>
      <c r="IC30" s="119"/>
      <c r="ID30" s="77"/>
      <c r="IE30" s="117"/>
      <c r="IF30" s="123"/>
      <c r="IG30" s="119"/>
      <c r="IH30" s="77"/>
      <c r="II30" s="117"/>
      <c r="IJ30" s="123"/>
      <c r="IK30" s="119"/>
      <c r="IL30" s="77"/>
      <c r="IM30" s="117"/>
      <c r="IN30" s="123"/>
      <c r="IO30" s="119"/>
      <c r="IP30" s="77"/>
      <c r="IQ30" s="117"/>
      <c r="IR30" s="123"/>
      <c r="IS30" s="119"/>
      <c r="IT30" s="77"/>
      <c r="IU30" s="117"/>
      <c r="IV30" s="123"/>
    </row>
    <row r="31" spans="1:256" s="60" customFormat="1" ht="12.75">
      <c r="A31" s="125"/>
      <c r="B31" s="163"/>
      <c r="C31" s="58"/>
      <c r="D31" s="59"/>
      <c r="E31" s="202"/>
      <c r="F31" s="198"/>
      <c r="G31" s="194"/>
      <c r="H31" s="203"/>
      <c r="I31" s="194"/>
      <c r="J31" s="203"/>
      <c r="K31" s="194"/>
      <c r="L31" s="203"/>
      <c r="M31" s="194"/>
      <c r="N31" s="183"/>
      <c r="O31" s="178"/>
      <c r="P31" s="179"/>
      <c r="Q31" s="119"/>
      <c r="R31" s="77"/>
      <c r="S31" s="117"/>
      <c r="T31" s="123"/>
      <c r="U31" s="119"/>
      <c r="V31" s="77"/>
      <c r="W31" s="117"/>
      <c r="X31" s="123"/>
      <c r="Y31" s="119"/>
      <c r="Z31" s="77"/>
      <c r="AA31" s="117"/>
      <c r="AB31" s="123"/>
      <c r="AC31" s="119"/>
      <c r="AD31" s="77"/>
      <c r="AE31" s="117"/>
      <c r="AF31" s="123"/>
      <c r="AG31" s="119"/>
      <c r="AH31" s="77"/>
      <c r="AI31" s="117"/>
      <c r="AJ31" s="123"/>
      <c r="AK31" s="119"/>
      <c r="AL31" s="77"/>
      <c r="AM31" s="117"/>
      <c r="AN31" s="123"/>
      <c r="AO31" s="119"/>
      <c r="AP31" s="77"/>
      <c r="AQ31" s="117"/>
      <c r="AR31" s="123"/>
      <c r="AS31" s="119"/>
      <c r="AT31" s="77"/>
      <c r="AU31" s="117"/>
      <c r="AV31" s="123"/>
      <c r="AW31" s="119"/>
      <c r="AX31" s="77"/>
      <c r="AY31" s="117"/>
      <c r="AZ31" s="123"/>
      <c r="BA31" s="119"/>
      <c r="BB31" s="77"/>
      <c r="BC31" s="117"/>
      <c r="BD31" s="123"/>
      <c r="BE31" s="119"/>
      <c r="BF31" s="77"/>
      <c r="BG31" s="117"/>
      <c r="BH31" s="123"/>
      <c r="BI31" s="119"/>
      <c r="BJ31" s="77"/>
      <c r="BK31" s="117"/>
      <c r="BL31" s="123"/>
      <c r="BM31" s="119"/>
      <c r="BN31" s="77"/>
      <c r="BO31" s="117"/>
      <c r="BP31" s="123"/>
      <c r="BQ31" s="119"/>
      <c r="BR31" s="77"/>
      <c r="BS31" s="117"/>
      <c r="BT31" s="123"/>
      <c r="BU31" s="119"/>
      <c r="BV31" s="77"/>
      <c r="BW31" s="117"/>
      <c r="BX31" s="123"/>
      <c r="BY31" s="119"/>
      <c r="BZ31" s="77"/>
      <c r="CA31" s="117"/>
      <c r="CB31" s="123"/>
      <c r="CC31" s="119"/>
      <c r="CD31" s="77"/>
      <c r="CE31" s="117"/>
      <c r="CF31" s="123"/>
      <c r="CG31" s="119"/>
      <c r="CH31" s="77"/>
      <c r="CI31" s="117"/>
      <c r="CJ31" s="123"/>
      <c r="CK31" s="119"/>
      <c r="CL31" s="77"/>
      <c r="CM31" s="117"/>
      <c r="CN31" s="123"/>
      <c r="CO31" s="119"/>
      <c r="CP31" s="77"/>
      <c r="CQ31" s="117"/>
      <c r="CR31" s="123"/>
      <c r="CS31" s="119"/>
      <c r="CT31" s="77"/>
      <c r="CU31" s="117"/>
      <c r="CV31" s="123"/>
      <c r="CW31" s="119"/>
      <c r="CX31" s="77"/>
      <c r="CY31" s="117"/>
      <c r="CZ31" s="123"/>
      <c r="DA31" s="119"/>
      <c r="DB31" s="77"/>
      <c r="DC31" s="117"/>
      <c r="DD31" s="123"/>
      <c r="DE31" s="119"/>
      <c r="DF31" s="77"/>
      <c r="DG31" s="117"/>
      <c r="DH31" s="123"/>
      <c r="DI31" s="119"/>
      <c r="DJ31" s="77"/>
      <c r="DK31" s="117"/>
      <c r="DL31" s="123"/>
      <c r="DM31" s="119"/>
      <c r="DN31" s="77"/>
      <c r="DO31" s="117"/>
      <c r="DP31" s="123"/>
      <c r="DQ31" s="119"/>
      <c r="DR31" s="77"/>
      <c r="DS31" s="117"/>
      <c r="DT31" s="123"/>
      <c r="DU31" s="119"/>
      <c r="DV31" s="77"/>
      <c r="DW31" s="117"/>
      <c r="DX31" s="123"/>
      <c r="DY31" s="119"/>
      <c r="DZ31" s="77"/>
      <c r="EA31" s="117"/>
      <c r="EB31" s="123"/>
      <c r="EC31" s="119"/>
      <c r="ED31" s="77"/>
      <c r="EE31" s="117"/>
      <c r="EF31" s="123"/>
      <c r="EG31" s="119"/>
      <c r="EH31" s="77"/>
      <c r="EI31" s="117"/>
      <c r="EJ31" s="123"/>
      <c r="EK31" s="119"/>
      <c r="EL31" s="77"/>
      <c r="EM31" s="117"/>
      <c r="EN31" s="123"/>
      <c r="EO31" s="119"/>
      <c r="EP31" s="77"/>
      <c r="EQ31" s="117"/>
      <c r="ER31" s="123"/>
      <c r="ES31" s="119"/>
      <c r="ET31" s="77"/>
      <c r="EU31" s="117"/>
      <c r="EV31" s="123"/>
      <c r="EW31" s="119"/>
      <c r="EX31" s="77"/>
      <c r="EY31" s="117"/>
      <c r="EZ31" s="123"/>
      <c r="FA31" s="119"/>
      <c r="FB31" s="77"/>
      <c r="FC31" s="117"/>
      <c r="FD31" s="123"/>
      <c r="FE31" s="119"/>
      <c r="FF31" s="77"/>
      <c r="FG31" s="117"/>
      <c r="FH31" s="123"/>
      <c r="FI31" s="119"/>
      <c r="FJ31" s="77"/>
      <c r="FK31" s="117"/>
      <c r="FL31" s="123"/>
      <c r="FM31" s="119"/>
      <c r="FN31" s="77"/>
      <c r="FO31" s="117"/>
      <c r="FP31" s="123"/>
      <c r="FQ31" s="119"/>
      <c r="FR31" s="77"/>
      <c r="FS31" s="117"/>
      <c r="FT31" s="123"/>
      <c r="FU31" s="119"/>
      <c r="FV31" s="77"/>
      <c r="FW31" s="117"/>
      <c r="FX31" s="123"/>
      <c r="FY31" s="119"/>
      <c r="FZ31" s="77"/>
      <c r="GA31" s="117"/>
      <c r="GB31" s="123"/>
      <c r="GC31" s="119"/>
      <c r="GD31" s="77"/>
      <c r="GE31" s="117"/>
      <c r="GF31" s="123"/>
      <c r="GG31" s="119"/>
      <c r="GH31" s="77"/>
      <c r="GI31" s="117"/>
      <c r="GJ31" s="123"/>
      <c r="GK31" s="119"/>
      <c r="GL31" s="77"/>
      <c r="GM31" s="117"/>
      <c r="GN31" s="123"/>
      <c r="GO31" s="119"/>
      <c r="GP31" s="77"/>
      <c r="GQ31" s="117"/>
      <c r="GR31" s="123"/>
      <c r="GS31" s="119"/>
      <c r="GT31" s="77"/>
      <c r="GU31" s="117"/>
      <c r="GV31" s="123"/>
      <c r="GW31" s="119"/>
      <c r="GX31" s="77"/>
      <c r="GY31" s="117"/>
      <c r="GZ31" s="123"/>
      <c r="HA31" s="119"/>
      <c r="HB31" s="77"/>
      <c r="HC31" s="117"/>
      <c r="HD31" s="123"/>
      <c r="HE31" s="119"/>
      <c r="HF31" s="77"/>
      <c r="HG31" s="117"/>
      <c r="HH31" s="123"/>
      <c r="HI31" s="119"/>
      <c r="HJ31" s="77"/>
      <c r="HK31" s="117"/>
      <c r="HL31" s="123"/>
      <c r="HM31" s="119"/>
      <c r="HN31" s="77"/>
      <c r="HO31" s="117"/>
      <c r="HP31" s="123"/>
      <c r="HQ31" s="119"/>
      <c r="HR31" s="77"/>
      <c r="HS31" s="117"/>
      <c r="HT31" s="123"/>
      <c r="HU31" s="119"/>
      <c r="HV31" s="77"/>
      <c r="HW31" s="117"/>
      <c r="HX31" s="123"/>
      <c r="HY31" s="119"/>
      <c r="HZ31" s="77"/>
      <c r="IA31" s="117"/>
      <c r="IB31" s="123"/>
      <c r="IC31" s="119"/>
      <c r="ID31" s="77"/>
      <c r="IE31" s="117"/>
      <c r="IF31" s="123"/>
      <c r="IG31" s="119"/>
      <c r="IH31" s="77"/>
      <c r="II31" s="117"/>
      <c r="IJ31" s="123"/>
      <c r="IK31" s="119"/>
      <c r="IL31" s="77"/>
      <c r="IM31" s="117"/>
      <c r="IN31" s="123"/>
      <c r="IO31" s="119"/>
      <c r="IP31" s="77"/>
      <c r="IQ31" s="117"/>
      <c r="IR31" s="123"/>
      <c r="IS31" s="119"/>
      <c r="IT31" s="77"/>
      <c r="IU31" s="117"/>
      <c r="IV31" s="123"/>
    </row>
    <row r="32" spans="1:256" s="60" customFormat="1" ht="12.75">
      <c r="A32" s="147" t="s">
        <v>55</v>
      </c>
      <c r="B32" s="66"/>
      <c r="C32" s="58"/>
      <c r="D32" s="59"/>
      <c r="E32" s="204"/>
      <c r="F32" s="205"/>
      <c r="G32" s="205"/>
      <c r="H32" s="205"/>
      <c r="I32" s="205"/>
      <c r="J32" s="205"/>
      <c r="K32" s="205"/>
      <c r="L32" s="205"/>
      <c r="M32" s="205"/>
      <c r="N32" s="183"/>
      <c r="O32" s="178"/>
      <c r="P32" s="180"/>
      <c r="Q32" s="119"/>
      <c r="R32" s="77"/>
      <c r="S32" s="117"/>
      <c r="T32" s="118"/>
      <c r="U32" s="119"/>
      <c r="V32" s="77"/>
      <c r="W32" s="117"/>
      <c r="X32" s="118"/>
      <c r="Y32" s="119"/>
      <c r="Z32" s="77"/>
      <c r="AA32" s="117"/>
      <c r="AB32" s="118"/>
      <c r="AC32" s="119"/>
      <c r="AD32" s="77"/>
      <c r="AE32" s="117"/>
      <c r="AF32" s="118"/>
      <c r="AG32" s="119"/>
      <c r="AH32" s="77"/>
      <c r="AI32" s="117"/>
      <c r="AJ32" s="118"/>
      <c r="AK32" s="119"/>
      <c r="AL32" s="77"/>
      <c r="AM32" s="117"/>
      <c r="AN32" s="118"/>
      <c r="AO32" s="119"/>
      <c r="AP32" s="77"/>
      <c r="AQ32" s="117"/>
      <c r="AR32" s="118"/>
      <c r="AS32" s="119"/>
      <c r="AT32" s="77"/>
      <c r="AU32" s="117"/>
      <c r="AV32" s="118"/>
      <c r="AW32" s="119"/>
      <c r="AX32" s="77"/>
      <c r="AY32" s="117"/>
      <c r="AZ32" s="118"/>
      <c r="BA32" s="119"/>
      <c r="BB32" s="77"/>
      <c r="BC32" s="117"/>
      <c r="BD32" s="118"/>
      <c r="BE32" s="119"/>
      <c r="BF32" s="77"/>
      <c r="BG32" s="117"/>
      <c r="BH32" s="118"/>
      <c r="BI32" s="119"/>
      <c r="BJ32" s="77"/>
      <c r="BK32" s="117"/>
      <c r="BL32" s="118"/>
      <c r="BM32" s="119"/>
      <c r="BN32" s="77"/>
      <c r="BO32" s="117"/>
      <c r="BP32" s="118"/>
      <c r="BQ32" s="119"/>
      <c r="BR32" s="77"/>
      <c r="BS32" s="117"/>
      <c r="BT32" s="118"/>
      <c r="BU32" s="119"/>
      <c r="BV32" s="77"/>
      <c r="BW32" s="117"/>
      <c r="BX32" s="118"/>
      <c r="BY32" s="119"/>
      <c r="BZ32" s="77"/>
      <c r="CA32" s="117"/>
      <c r="CB32" s="118"/>
      <c r="CC32" s="119"/>
      <c r="CD32" s="77"/>
      <c r="CE32" s="117"/>
      <c r="CF32" s="118"/>
      <c r="CG32" s="119"/>
      <c r="CH32" s="77"/>
      <c r="CI32" s="117"/>
      <c r="CJ32" s="118"/>
      <c r="CK32" s="119"/>
      <c r="CL32" s="77"/>
      <c r="CM32" s="117"/>
      <c r="CN32" s="118"/>
      <c r="CO32" s="119"/>
      <c r="CP32" s="77"/>
      <c r="CQ32" s="117"/>
      <c r="CR32" s="118"/>
      <c r="CS32" s="119"/>
      <c r="CT32" s="77"/>
      <c r="CU32" s="117"/>
      <c r="CV32" s="118"/>
      <c r="CW32" s="119"/>
      <c r="CX32" s="77"/>
      <c r="CY32" s="117"/>
      <c r="CZ32" s="118"/>
      <c r="DA32" s="119"/>
      <c r="DB32" s="77"/>
      <c r="DC32" s="117"/>
      <c r="DD32" s="118"/>
      <c r="DE32" s="119"/>
      <c r="DF32" s="77"/>
      <c r="DG32" s="117"/>
      <c r="DH32" s="118"/>
      <c r="DI32" s="119"/>
      <c r="DJ32" s="77"/>
      <c r="DK32" s="117"/>
      <c r="DL32" s="118"/>
      <c r="DM32" s="119"/>
      <c r="DN32" s="77"/>
      <c r="DO32" s="117"/>
      <c r="DP32" s="118"/>
      <c r="DQ32" s="119"/>
      <c r="DR32" s="77"/>
      <c r="DS32" s="117"/>
      <c r="DT32" s="118"/>
      <c r="DU32" s="119"/>
      <c r="DV32" s="77"/>
      <c r="DW32" s="117"/>
      <c r="DX32" s="118"/>
      <c r="DY32" s="119"/>
      <c r="DZ32" s="77"/>
      <c r="EA32" s="117"/>
      <c r="EB32" s="118"/>
      <c r="EC32" s="119"/>
      <c r="ED32" s="77"/>
      <c r="EE32" s="117"/>
      <c r="EF32" s="118"/>
      <c r="EG32" s="119"/>
      <c r="EH32" s="77"/>
      <c r="EI32" s="117"/>
      <c r="EJ32" s="118"/>
      <c r="EK32" s="119"/>
      <c r="EL32" s="77"/>
      <c r="EM32" s="117"/>
      <c r="EN32" s="118"/>
      <c r="EO32" s="119"/>
      <c r="EP32" s="77"/>
      <c r="EQ32" s="117"/>
      <c r="ER32" s="118"/>
      <c r="ES32" s="119"/>
      <c r="ET32" s="77"/>
      <c r="EU32" s="117"/>
      <c r="EV32" s="118"/>
      <c r="EW32" s="119"/>
      <c r="EX32" s="77"/>
      <c r="EY32" s="117"/>
      <c r="EZ32" s="118"/>
      <c r="FA32" s="119"/>
      <c r="FB32" s="77"/>
      <c r="FC32" s="117"/>
      <c r="FD32" s="118"/>
      <c r="FE32" s="119"/>
      <c r="FF32" s="77"/>
      <c r="FG32" s="117"/>
      <c r="FH32" s="118"/>
      <c r="FI32" s="119"/>
      <c r="FJ32" s="77"/>
      <c r="FK32" s="117"/>
      <c r="FL32" s="118"/>
      <c r="FM32" s="119"/>
      <c r="FN32" s="77"/>
      <c r="FO32" s="117"/>
      <c r="FP32" s="118"/>
      <c r="FQ32" s="119"/>
      <c r="FR32" s="77"/>
      <c r="FS32" s="117"/>
      <c r="FT32" s="118"/>
      <c r="FU32" s="119"/>
      <c r="FV32" s="77"/>
      <c r="FW32" s="117"/>
      <c r="FX32" s="118"/>
      <c r="FY32" s="119"/>
      <c r="FZ32" s="77"/>
      <c r="GA32" s="117"/>
      <c r="GB32" s="118"/>
      <c r="GC32" s="119"/>
      <c r="GD32" s="77"/>
      <c r="GE32" s="117"/>
      <c r="GF32" s="118"/>
      <c r="GG32" s="119"/>
      <c r="GH32" s="77"/>
      <c r="GI32" s="117"/>
      <c r="GJ32" s="118"/>
      <c r="GK32" s="119"/>
      <c r="GL32" s="77"/>
      <c r="GM32" s="117"/>
      <c r="GN32" s="118"/>
      <c r="GO32" s="119"/>
      <c r="GP32" s="77"/>
      <c r="GQ32" s="117"/>
      <c r="GR32" s="118"/>
      <c r="GS32" s="119"/>
      <c r="GT32" s="77"/>
      <c r="GU32" s="117"/>
      <c r="GV32" s="118"/>
      <c r="GW32" s="119"/>
      <c r="GX32" s="77"/>
      <c r="GY32" s="117"/>
      <c r="GZ32" s="118"/>
      <c r="HA32" s="119"/>
      <c r="HB32" s="77"/>
      <c r="HC32" s="117"/>
      <c r="HD32" s="118"/>
      <c r="HE32" s="119"/>
      <c r="HF32" s="77"/>
      <c r="HG32" s="117"/>
      <c r="HH32" s="118"/>
      <c r="HI32" s="119"/>
      <c r="HJ32" s="77"/>
      <c r="HK32" s="117"/>
      <c r="HL32" s="118"/>
      <c r="HM32" s="119"/>
      <c r="HN32" s="77"/>
      <c r="HO32" s="117"/>
      <c r="HP32" s="118"/>
      <c r="HQ32" s="119"/>
      <c r="HR32" s="77"/>
      <c r="HS32" s="117"/>
      <c r="HT32" s="118"/>
      <c r="HU32" s="119"/>
      <c r="HV32" s="77"/>
      <c r="HW32" s="117"/>
      <c r="HX32" s="118"/>
      <c r="HY32" s="119"/>
      <c r="HZ32" s="77"/>
      <c r="IA32" s="117"/>
      <c r="IB32" s="118"/>
      <c r="IC32" s="119"/>
      <c r="ID32" s="77"/>
      <c r="IE32" s="117"/>
      <c r="IF32" s="118"/>
      <c r="IG32" s="119"/>
      <c r="IH32" s="77"/>
      <c r="II32" s="117"/>
      <c r="IJ32" s="118"/>
      <c r="IK32" s="119"/>
      <c r="IL32" s="77"/>
      <c r="IM32" s="117"/>
      <c r="IN32" s="118"/>
      <c r="IO32" s="119"/>
      <c r="IP32" s="77"/>
      <c r="IQ32" s="117"/>
      <c r="IR32" s="118"/>
      <c r="IS32" s="119"/>
      <c r="IT32" s="77"/>
      <c r="IU32" s="117"/>
      <c r="IV32" s="118"/>
    </row>
    <row r="33" spans="1:256" s="60" customFormat="1" ht="12.75">
      <c r="A33" s="146" t="s">
        <v>123</v>
      </c>
      <c r="B33" s="66">
        <f>IF(E36=1,K14,K24)</f>
        <v>820</v>
      </c>
      <c r="C33" s="144" t="s">
        <v>88</v>
      </c>
      <c r="D33" s="59" t="s">
        <v>130</v>
      </c>
      <c r="E33" s="183"/>
      <c r="F33" s="206"/>
      <c r="G33" s="208"/>
      <c r="H33" s="208"/>
      <c r="I33" s="208"/>
      <c r="J33" s="208"/>
      <c r="K33" s="194"/>
      <c r="L33" s="194"/>
      <c r="M33" s="205"/>
      <c r="N33" s="183"/>
      <c r="O33" s="178"/>
      <c r="P33" s="180"/>
      <c r="Q33" s="119"/>
      <c r="R33" s="77"/>
      <c r="S33" s="117"/>
      <c r="T33" s="118"/>
      <c r="U33" s="119"/>
      <c r="V33" s="77"/>
      <c r="W33" s="117"/>
      <c r="X33" s="118"/>
      <c r="Y33" s="119"/>
      <c r="Z33" s="77"/>
      <c r="AA33" s="117"/>
      <c r="AB33" s="118"/>
      <c r="AC33" s="119"/>
      <c r="AD33" s="77"/>
      <c r="AE33" s="117"/>
      <c r="AF33" s="118"/>
      <c r="AG33" s="119"/>
      <c r="AH33" s="77"/>
      <c r="AI33" s="117"/>
      <c r="AJ33" s="118"/>
      <c r="AK33" s="119"/>
      <c r="AL33" s="77"/>
      <c r="AM33" s="117"/>
      <c r="AN33" s="118"/>
      <c r="AO33" s="119"/>
      <c r="AP33" s="77"/>
      <c r="AQ33" s="117"/>
      <c r="AR33" s="118"/>
      <c r="AS33" s="119"/>
      <c r="AT33" s="77"/>
      <c r="AU33" s="117"/>
      <c r="AV33" s="118"/>
      <c r="AW33" s="119"/>
      <c r="AX33" s="77"/>
      <c r="AY33" s="117"/>
      <c r="AZ33" s="118"/>
      <c r="BA33" s="119"/>
      <c r="BB33" s="77"/>
      <c r="BC33" s="117"/>
      <c r="BD33" s="118"/>
      <c r="BE33" s="119"/>
      <c r="BF33" s="77"/>
      <c r="BG33" s="117"/>
      <c r="BH33" s="118"/>
      <c r="BI33" s="119"/>
      <c r="BJ33" s="77"/>
      <c r="BK33" s="117"/>
      <c r="BL33" s="118"/>
      <c r="BM33" s="119"/>
      <c r="BN33" s="77"/>
      <c r="BO33" s="117"/>
      <c r="BP33" s="118"/>
      <c r="BQ33" s="119"/>
      <c r="BR33" s="77"/>
      <c r="BS33" s="117"/>
      <c r="BT33" s="118"/>
      <c r="BU33" s="119"/>
      <c r="BV33" s="77"/>
      <c r="BW33" s="117"/>
      <c r="BX33" s="118"/>
      <c r="BY33" s="119"/>
      <c r="BZ33" s="77"/>
      <c r="CA33" s="117"/>
      <c r="CB33" s="118"/>
      <c r="CC33" s="119"/>
      <c r="CD33" s="77"/>
      <c r="CE33" s="117"/>
      <c r="CF33" s="118"/>
      <c r="CG33" s="119"/>
      <c r="CH33" s="77"/>
      <c r="CI33" s="117"/>
      <c r="CJ33" s="118"/>
      <c r="CK33" s="119"/>
      <c r="CL33" s="77"/>
      <c r="CM33" s="117"/>
      <c r="CN33" s="118"/>
      <c r="CO33" s="119"/>
      <c r="CP33" s="77"/>
      <c r="CQ33" s="117"/>
      <c r="CR33" s="118"/>
      <c r="CS33" s="119"/>
      <c r="CT33" s="77"/>
      <c r="CU33" s="117"/>
      <c r="CV33" s="118"/>
      <c r="CW33" s="119"/>
      <c r="CX33" s="77"/>
      <c r="CY33" s="117"/>
      <c r="CZ33" s="118"/>
      <c r="DA33" s="119"/>
      <c r="DB33" s="77"/>
      <c r="DC33" s="117"/>
      <c r="DD33" s="118"/>
      <c r="DE33" s="119"/>
      <c r="DF33" s="77"/>
      <c r="DG33" s="117"/>
      <c r="DH33" s="118"/>
      <c r="DI33" s="119"/>
      <c r="DJ33" s="77"/>
      <c r="DK33" s="117"/>
      <c r="DL33" s="118"/>
      <c r="DM33" s="119"/>
      <c r="DN33" s="77"/>
      <c r="DO33" s="117"/>
      <c r="DP33" s="118"/>
      <c r="DQ33" s="119"/>
      <c r="DR33" s="77"/>
      <c r="DS33" s="117"/>
      <c r="DT33" s="118"/>
      <c r="DU33" s="119"/>
      <c r="DV33" s="77"/>
      <c r="DW33" s="117"/>
      <c r="DX33" s="118"/>
      <c r="DY33" s="119"/>
      <c r="DZ33" s="77"/>
      <c r="EA33" s="117"/>
      <c r="EB33" s="118"/>
      <c r="EC33" s="119"/>
      <c r="ED33" s="77"/>
      <c r="EE33" s="117"/>
      <c r="EF33" s="118"/>
      <c r="EG33" s="119"/>
      <c r="EH33" s="77"/>
      <c r="EI33" s="117"/>
      <c r="EJ33" s="118"/>
      <c r="EK33" s="119"/>
      <c r="EL33" s="77"/>
      <c r="EM33" s="117"/>
      <c r="EN33" s="118"/>
      <c r="EO33" s="119"/>
      <c r="EP33" s="77"/>
      <c r="EQ33" s="117"/>
      <c r="ER33" s="118"/>
      <c r="ES33" s="119"/>
      <c r="ET33" s="77"/>
      <c r="EU33" s="117"/>
      <c r="EV33" s="118"/>
      <c r="EW33" s="119"/>
      <c r="EX33" s="77"/>
      <c r="EY33" s="117"/>
      <c r="EZ33" s="118"/>
      <c r="FA33" s="119"/>
      <c r="FB33" s="77"/>
      <c r="FC33" s="117"/>
      <c r="FD33" s="118"/>
      <c r="FE33" s="119"/>
      <c r="FF33" s="77"/>
      <c r="FG33" s="117"/>
      <c r="FH33" s="118"/>
      <c r="FI33" s="119"/>
      <c r="FJ33" s="77"/>
      <c r="FK33" s="117"/>
      <c r="FL33" s="118"/>
      <c r="FM33" s="119"/>
      <c r="FN33" s="77"/>
      <c r="FO33" s="117"/>
      <c r="FP33" s="118"/>
      <c r="FQ33" s="119"/>
      <c r="FR33" s="77"/>
      <c r="FS33" s="117"/>
      <c r="FT33" s="118"/>
      <c r="FU33" s="119"/>
      <c r="FV33" s="77"/>
      <c r="FW33" s="117"/>
      <c r="FX33" s="118"/>
      <c r="FY33" s="119"/>
      <c r="FZ33" s="77"/>
      <c r="GA33" s="117"/>
      <c r="GB33" s="118"/>
      <c r="GC33" s="119"/>
      <c r="GD33" s="77"/>
      <c r="GE33" s="117"/>
      <c r="GF33" s="118"/>
      <c r="GG33" s="119"/>
      <c r="GH33" s="77"/>
      <c r="GI33" s="117"/>
      <c r="GJ33" s="118"/>
      <c r="GK33" s="119"/>
      <c r="GL33" s="77"/>
      <c r="GM33" s="117"/>
      <c r="GN33" s="118"/>
      <c r="GO33" s="119"/>
      <c r="GP33" s="77"/>
      <c r="GQ33" s="117"/>
      <c r="GR33" s="118"/>
      <c r="GS33" s="119"/>
      <c r="GT33" s="77"/>
      <c r="GU33" s="117"/>
      <c r="GV33" s="118"/>
      <c r="GW33" s="119"/>
      <c r="GX33" s="77"/>
      <c r="GY33" s="117"/>
      <c r="GZ33" s="118"/>
      <c r="HA33" s="119"/>
      <c r="HB33" s="77"/>
      <c r="HC33" s="117"/>
      <c r="HD33" s="118"/>
      <c r="HE33" s="119"/>
      <c r="HF33" s="77"/>
      <c r="HG33" s="117"/>
      <c r="HH33" s="118"/>
      <c r="HI33" s="119"/>
      <c r="HJ33" s="77"/>
      <c r="HK33" s="117"/>
      <c r="HL33" s="118"/>
      <c r="HM33" s="119"/>
      <c r="HN33" s="77"/>
      <c r="HO33" s="117"/>
      <c r="HP33" s="118"/>
      <c r="HQ33" s="119"/>
      <c r="HR33" s="77"/>
      <c r="HS33" s="117"/>
      <c r="HT33" s="118"/>
      <c r="HU33" s="119"/>
      <c r="HV33" s="77"/>
      <c r="HW33" s="117"/>
      <c r="HX33" s="118"/>
      <c r="HY33" s="119"/>
      <c r="HZ33" s="77"/>
      <c r="IA33" s="117"/>
      <c r="IB33" s="118"/>
      <c r="IC33" s="119"/>
      <c r="ID33" s="77"/>
      <c r="IE33" s="117"/>
      <c r="IF33" s="118"/>
      <c r="IG33" s="119"/>
      <c r="IH33" s="77"/>
      <c r="II33" s="117"/>
      <c r="IJ33" s="118"/>
      <c r="IK33" s="119"/>
      <c r="IL33" s="77"/>
      <c r="IM33" s="117"/>
      <c r="IN33" s="118"/>
      <c r="IO33" s="119"/>
      <c r="IP33" s="77"/>
      <c r="IQ33" s="117"/>
      <c r="IR33" s="118"/>
      <c r="IS33" s="119"/>
      <c r="IT33" s="77"/>
      <c r="IU33" s="117"/>
      <c r="IV33" s="118"/>
    </row>
    <row r="34" spans="1:256" s="60" customFormat="1" ht="12.75">
      <c r="A34" s="146" t="s">
        <v>100</v>
      </c>
      <c r="B34" s="163">
        <f>IF($E$36=1,B33/$B$48,B33/$B$49)</f>
        <v>2.0918367346938775</v>
      </c>
      <c r="C34" s="144" t="s">
        <v>63</v>
      </c>
      <c r="D34" s="59" t="s">
        <v>34</v>
      </c>
      <c r="E34" s="204"/>
      <c r="F34" s="209"/>
      <c r="G34" s="210"/>
      <c r="H34" s="210"/>
      <c r="I34" s="210"/>
      <c r="J34" s="210"/>
      <c r="K34" s="211"/>
      <c r="L34" s="212"/>
      <c r="M34" s="184"/>
      <c r="N34" s="183"/>
      <c r="O34" s="178"/>
      <c r="P34" s="180"/>
      <c r="Q34" s="119"/>
      <c r="R34" s="77"/>
      <c r="S34" s="117"/>
      <c r="T34" s="118"/>
      <c r="U34" s="119"/>
      <c r="V34" s="77"/>
      <c r="W34" s="117"/>
      <c r="X34" s="118"/>
      <c r="Y34" s="119"/>
      <c r="Z34" s="77"/>
      <c r="AA34" s="117"/>
      <c r="AB34" s="118"/>
      <c r="AC34" s="119"/>
      <c r="AD34" s="77"/>
      <c r="AE34" s="117"/>
      <c r="AF34" s="118"/>
      <c r="AG34" s="119"/>
      <c r="AH34" s="77"/>
      <c r="AI34" s="117"/>
      <c r="AJ34" s="118"/>
      <c r="AK34" s="119"/>
      <c r="AL34" s="77"/>
      <c r="AM34" s="117"/>
      <c r="AN34" s="118"/>
      <c r="AO34" s="119"/>
      <c r="AP34" s="77"/>
      <c r="AQ34" s="117"/>
      <c r="AR34" s="118"/>
      <c r="AS34" s="119"/>
      <c r="AT34" s="77"/>
      <c r="AU34" s="117"/>
      <c r="AV34" s="118"/>
      <c r="AW34" s="119"/>
      <c r="AX34" s="77"/>
      <c r="AY34" s="117"/>
      <c r="AZ34" s="118"/>
      <c r="BA34" s="119"/>
      <c r="BB34" s="77"/>
      <c r="BC34" s="117"/>
      <c r="BD34" s="118"/>
      <c r="BE34" s="119"/>
      <c r="BF34" s="77"/>
      <c r="BG34" s="117"/>
      <c r="BH34" s="118"/>
      <c r="BI34" s="119"/>
      <c r="BJ34" s="77"/>
      <c r="BK34" s="117"/>
      <c r="BL34" s="118"/>
      <c r="BM34" s="119"/>
      <c r="BN34" s="77"/>
      <c r="BO34" s="117"/>
      <c r="BP34" s="118"/>
      <c r="BQ34" s="119"/>
      <c r="BR34" s="77"/>
      <c r="BS34" s="117"/>
      <c r="BT34" s="118"/>
      <c r="BU34" s="119"/>
      <c r="BV34" s="77"/>
      <c r="BW34" s="117"/>
      <c r="BX34" s="118"/>
      <c r="BY34" s="119"/>
      <c r="BZ34" s="77"/>
      <c r="CA34" s="117"/>
      <c r="CB34" s="118"/>
      <c r="CC34" s="119"/>
      <c r="CD34" s="77"/>
      <c r="CE34" s="117"/>
      <c r="CF34" s="118"/>
      <c r="CG34" s="119"/>
      <c r="CH34" s="77"/>
      <c r="CI34" s="117"/>
      <c r="CJ34" s="118"/>
      <c r="CK34" s="119"/>
      <c r="CL34" s="77"/>
      <c r="CM34" s="117"/>
      <c r="CN34" s="118"/>
      <c r="CO34" s="119"/>
      <c r="CP34" s="77"/>
      <c r="CQ34" s="117"/>
      <c r="CR34" s="118"/>
      <c r="CS34" s="119"/>
      <c r="CT34" s="77"/>
      <c r="CU34" s="117"/>
      <c r="CV34" s="118"/>
      <c r="CW34" s="119"/>
      <c r="CX34" s="77"/>
      <c r="CY34" s="117"/>
      <c r="CZ34" s="118"/>
      <c r="DA34" s="119"/>
      <c r="DB34" s="77"/>
      <c r="DC34" s="117"/>
      <c r="DD34" s="118"/>
      <c r="DE34" s="119"/>
      <c r="DF34" s="77"/>
      <c r="DG34" s="117"/>
      <c r="DH34" s="118"/>
      <c r="DI34" s="119"/>
      <c r="DJ34" s="77"/>
      <c r="DK34" s="117"/>
      <c r="DL34" s="118"/>
      <c r="DM34" s="119"/>
      <c r="DN34" s="77"/>
      <c r="DO34" s="117"/>
      <c r="DP34" s="118"/>
      <c r="DQ34" s="119"/>
      <c r="DR34" s="77"/>
      <c r="DS34" s="117"/>
      <c r="DT34" s="118"/>
      <c r="DU34" s="119"/>
      <c r="DV34" s="77"/>
      <c r="DW34" s="117"/>
      <c r="DX34" s="118"/>
      <c r="DY34" s="119"/>
      <c r="DZ34" s="77"/>
      <c r="EA34" s="117"/>
      <c r="EB34" s="118"/>
      <c r="EC34" s="119"/>
      <c r="ED34" s="77"/>
      <c r="EE34" s="117"/>
      <c r="EF34" s="118"/>
      <c r="EG34" s="119"/>
      <c r="EH34" s="77"/>
      <c r="EI34" s="117"/>
      <c r="EJ34" s="118"/>
      <c r="EK34" s="119"/>
      <c r="EL34" s="77"/>
      <c r="EM34" s="117"/>
      <c r="EN34" s="118"/>
      <c r="EO34" s="119"/>
      <c r="EP34" s="77"/>
      <c r="EQ34" s="117"/>
      <c r="ER34" s="118"/>
      <c r="ES34" s="119"/>
      <c r="ET34" s="77"/>
      <c r="EU34" s="117"/>
      <c r="EV34" s="118"/>
      <c r="EW34" s="119"/>
      <c r="EX34" s="77"/>
      <c r="EY34" s="117"/>
      <c r="EZ34" s="118"/>
      <c r="FA34" s="119"/>
      <c r="FB34" s="77"/>
      <c r="FC34" s="117"/>
      <c r="FD34" s="118"/>
      <c r="FE34" s="119"/>
      <c r="FF34" s="77"/>
      <c r="FG34" s="117"/>
      <c r="FH34" s="118"/>
      <c r="FI34" s="119"/>
      <c r="FJ34" s="77"/>
      <c r="FK34" s="117"/>
      <c r="FL34" s="118"/>
      <c r="FM34" s="119"/>
      <c r="FN34" s="77"/>
      <c r="FO34" s="117"/>
      <c r="FP34" s="118"/>
      <c r="FQ34" s="119"/>
      <c r="FR34" s="77"/>
      <c r="FS34" s="117"/>
      <c r="FT34" s="118"/>
      <c r="FU34" s="119"/>
      <c r="FV34" s="77"/>
      <c r="FW34" s="117"/>
      <c r="FX34" s="118"/>
      <c r="FY34" s="119"/>
      <c r="FZ34" s="77"/>
      <c r="GA34" s="117"/>
      <c r="GB34" s="118"/>
      <c r="GC34" s="119"/>
      <c r="GD34" s="77"/>
      <c r="GE34" s="117"/>
      <c r="GF34" s="118"/>
      <c r="GG34" s="119"/>
      <c r="GH34" s="77"/>
      <c r="GI34" s="117"/>
      <c r="GJ34" s="118"/>
      <c r="GK34" s="119"/>
      <c r="GL34" s="77"/>
      <c r="GM34" s="117"/>
      <c r="GN34" s="118"/>
      <c r="GO34" s="119"/>
      <c r="GP34" s="77"/>
      <c r="GQ34" s="117"/>
      <c r="GR34" s="118"/>
      <c r="GS34" s="119"/>
      <c r="GT34" s="77"/>
      <c r="GU34" s="117"/>
      <c r="GV34" s="118"/>
      <c r="GW34" s="119"/>
      <c r="GX34" s="77"/>
      <c r="GY34" s="117"/>
      <c r="GZ34" s="118"/>
      <c r="HA34" s="119"/>
      <c r="HB34" s="77"/>
      <c r="HC34" s="117"/>
      <c r="HD34" s="118"/>
      <c r="HE34" s="119"/>
      <c r="HF34" s="77"/>
      <c r="HG34" s="117"/>
      <c r="HH34" s="118"/>
      <c r="HI34" s="119"/>
      <c r="HJ34" s="77"/>
      <c r="HK34" s="117"/>
      <c r="HL34" s="118"/>
      <c r="HM34" s="119"/>
      <c r="HN34" s="77"/>
      <c r="HO34" s="117"/>
      <c r="HP34" s="118"/>
      <c r="HQ34" s="119"/>
      <c r="HR34" s="77"/>
      <c r="HS34" s="117"/>
      <c r="HT34" s="118"/>
      <c r="HU34" s="119"/>
      <c r="HV34" s="77"/>
      <c r="HW34" s="117"/>
      <c r="HX34" s="118"/>
      <c r="HY34" s="119"/>
      <c r="HZ34" s="77"/>
      <c r="IA34" s="117"/>
      <c r="IB34" s="118"/>
      <c r="IC34" s="119"/>
      <c r="ID34" s="77"/>
      <c r="IE34" s="117"/>
      <c r="IF34" s="118"/>
      <c r="IG34" s="119"/>
      <c r="IH34" s="77"/>
      <c r="II34" s="117"/>
      <c r="IJ34" s="118"/>
      <c r="IK34" s="119"/>
      <c r="IL34" s="77"/>
      <c r="IM34" s="117"/>
      <c r="IN34" s="118"/>
      <c r="IO34" s="119"/>
      <c r="IP34" s="77"/>
      <c r="IQ34" s="117"/>
      <c r="IR34" s="118"/>
      <c r="IS34" s="119"/>
      <c r="IT34" s="77"/>
      <c r="IU34" s="117"/>
      <c r="IV34" s="118"/>
    </row>
    <row r="35" spans="1:256" s="60" customFormat="1" ht="12.75">
      <c r="A35" s="147" t="s">
        <v>56</v>
      </c>
      <c r="B35" s="66"/>
      <c r="C35" s="58"/>
      <c r="D35" s="59"/>
      <c r="E35" s="183"/>
      <c r="F35" s="204"/>
      <c r="G35" s="183"/>
      <c r="H35" s="183"/>
      <c r="I35" s="183"/>
      <c r="J35" s="183"/>
      <c r="K35" s="183"/>
      <c r="L35" s="183"/>
      <c r="M35" s="184"/>
      <c r="N35" s="184"/>
      <c r="O35" s="172"/>
      <c r="P35" s="172"/>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c r="IQ35" s="61"/>
      <c r="IR35" s="61"/>
      <c r="IS35" s="61"/>
      <c r="IT35" s="61"/>
      <c r="IU35" s="61"/>
      <c r="IV35" s="61"/>
    </row>
    <row r="36" spans="1:256" s="60" customFormat="1" ht="12.75">
      <c r="A36" s="146" t="s">
        <v>123</v>
      </c>
      <c r="B36" s="66">
        <f>IF(E36=1,K15,K25)</f>
        <v>82</v>
      </c>
      <c r="C36" s="144" t="s">
        <v>88</v>
      </c>
      <c r="D36" s="59" t="s">
        <v>130</v>
      </c>
      <c r="E36" s="183">
        <v>1</v>
      </c>
      <c r="F36" s="209" t="s">
        <v>64</v>
      </c>
      <c r="G36" s="183"/>
      <c r="H36" s="183"/>
      <c r="I36" s="183"/>
      <c r="J36" s="183"/>
      <c r="K36" s="183"/>
      <c r="L36" s="183"/>
      <c r="M36" s="183"/>
      <c r="N36" s="183"/>
      <c r="O36" s="171"/>
      <c r="P36" s="171"/>
      <c r="Q36" s="77"/>
      <c r="R36" s="77"/>
      <c r="S36" s="77"/>
      <c r="T36" s="77"/>
      <c r="U36" s="77"/>
      <c r="V36" s="77"/>
      <c r="W36" s="77"/>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c r="HN36" s="78"/>
      <c r="HO36" s="78"/>
      <c r="HP36" s="78"/>
      <c r="HQ36" s="78"/>
      <c r="HR36" s="78"/>
      <c r="HS36" s="78"/>
      <c r="HT36" s="78"/>
      <c r="HU36" s="78"/>
      <c r="HV36" s="78"/>
      <c r="HW36" s="78"/>
      <c r="HX36" s="78"/>
      <c r="HY36" s="78"/>
      <c r="HZ36" s="78"/>
      <c r="IA36" s="78"/>
      <c r="IB36" s="78"/>
      <c r="IC36" s="78"/>
      <c r="ID36" s="78"/>
      <c r="IE36" s="78"/>
      <c r="IF36" s="78"/>
      <c r="IG36" s="78"/>
      <c r="IH36" s="78"/>
      <c r="II36" s="78"/>
      <c r="IJ36" s="78"/>
      <c r="IK36" s="78"/>
      <c r="IL36" s="78"/>
      <c r="IM36" s="78"/>
      <c r="IN36" s="78"/>
      <c r="IO36" s="78"/>
      <c r="IP36" s="78"/>
      <c r="IQ36" s="78"/>
      <c r="IR36" s="78"/>
      <c r="IS36" s="78"/>
      <c r="IT36" s="78"/>
      <c r="IU36" s="78"/>
      <c r="IV36" s="78"/>
    </row>
    <row r="37" spans="1:256" ht="12.75">
      <c r="A37" s="146" t="s">
        <v>100</v>
      </c>
      <c r="B37" s="163">
        <f>IF($E$36=1,B36/$B$48,B36/$B$49)</f>
        <v>0.20918367346938777</v>
      </c>
      <c r="C37" s="144" t="s">
        <v>63</v>
      </c>
      <c r="D37" s="59" t="s">
        <v>34</v>
      </c>
      <c r="E37" s="204"/>
      <c r="F37" s="209" t="s">
        <v>65</v>
      </c>
      <c r="G37" s="212"/>
      <c r="H37" s="212"/>
      <c r="I37" s="212"/>
      <c r="J37" s="212"/>
      <c r="K37" s="183"/>
      <c r="L37" s="183"/>
      <c r="M37" s="183"/>
      <c r="N37" s="183"/>
      <c r="O37" s="171"/>
      <c r="P37" s="171"/>
      <c r="Q37" s="77"/>
      <c r="R37" s="77"/>
      <c r="S37" s="77"/>
      <c r="T37" s="77"/>
      <c r="U37" s="77"/>
      <c r="V37" s="77"/>
      <c r="W37" s="77"/>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78"/>
      <c r="GE37" s="78"/>
      <c r="GF37" s="78"/>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c r="HN37" s="78"/>
      <c r="HO37" s="78"/>
      <c r="HP37" s="78"/>
      <c r="HQ37" s="78"/>
      <c r="HR37" s="78"/>
      <c r="HS37" s="78"/>
      <c r="HT37" s="78"/>
      <c r="HU37" s="78"/>
      <c r="HV37" s="78"/>
      <c r="HW37" s="78"/>
      <c r="HX37" s="78"/>
      <c r="HY37" s="78"/>
      <c r="HZ37" s="78"/>
      <c r="IA37" s="78"/>
      <c r="IB37" s="78"/>
      <c r="IC37" s="78"/>
      <c r="ID37" s="78"/>
      <c r="IE37" s="78"/>
      <c r="IF37" s="78"/>
      <c r="IG37" s="78"/>
      <c r="IH37" s="78"/>
      <c r="II37" s="78"/>
      <c r="IJ37" s="78"/>
      <c r="IK37" s="78"/>
      <c r="IL37" s="78"/>
      <c r="IM37" s="78"/>
      <c r="IN37" s="78"/>
      <c r="IO37" s="78"/>
      <c r="IP37" s="78"/>
      <c r="IQ37" s="78"/>
      <c r="IR37" s="78"/>
      <c r="IS37" s="78"/>
      <c r="IT37" s="78"/>
      <c r="IU37" s="78"/>
      <c r="IV37" s="78"/>
    </row>
    <row r="38" spans="1:256" s="78" customFormat="1" ht="12.75">
      <c r="A38" s="146" t="s">
        <v>124</v>
      </c>
      <c r="B38" s="66">
        <f>IF(E36=1,K16,K26)</f>
        <v>29.5</v>
      </c>
      <c r="C38" s="58" t="s">
        <v>103</v>
      </c>
      <c r="D38" s="59" t="s">
        <v>130</v>
      </c>
      <c r="E38" s="183"/>
      <c r="F38" s="183"/>
      <c r="G38" s="213"/>
      <c r="H38" s="213"/>
      <c r="I38" s="213"/>
      <c r="J38" s="213"/>
      <c r="K38" s="202"/>
      <c r="L38" s="213"/>
      <c r="M38" s="184"/>
      <c r="N38" s="184"/>
      <c r="O38" s="172"/>
      <c r="P38" s="172"/>
      <c r="Q38" s="60"/>
      <c r="R38" s="60"/>
      <c r="S38" s="60"/>
      <c r="T38" s="60"/>
      <c r="U38" s="60"/>
      <c r="V38" s="60"/>
      <c r="W38" s="60"/>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61"/>
      <c r="DV38" s="61"/>
      <c r="DW38" s="61"/>
      <c r="DX38" s="61"/>
      <c r="DY38" s="61"/>
      <c r="DZ38" s="61"/>
      <c r="EA38" s="61"/>
      <c r="EB38" s="61"/>
      <c r="EC38" s="61"/>
      <c r="ED38" s="61"/>
      <c r="EE38" s="61"/>
      <c r="EF38" s="61"/>
      <c r="EG38" s="61"/>
      <c r="EH38" s="61"/>
      <c r="EI38" s="61"/>
      <c r="EJ38" s="61"/>
      <c r="EK38" s="61"/>
      <c r="EL38" s="61"/>
      <c r="EM38" s="61"/>
      <c r="EN38" s="61"/>
      <c r="EO38" s="61"/>
      <c r="EP38" s="61"/>
      <c r="EQ38" s="61"/>
      <c r="ER38" s="61"/>
      <c r="ES38" s="61"/>
      <c r="ET38" s="61"/>
      <c r="EU38" s="61"/>
      <c r="EV38" s="61"/>
      <c r="EW38" s="61"/>
      <c r="EX38" s="61"/>
      <c r="EY38" s="61"/>
      <c r="EZ38" s="61"/>
      <c r="FA38" s="61"/>
      <c r="FB38" s="61"/>
      <c r="FC38" s="61"/>
      <c r="FD38" s="61"/>
      <c r="FE38" s="61"/>
      <c r="FF38" s="61"/>
      <c r="FG38" s="61"/>
      <c r="FH38" s="61"/>
      <c r="FI38" s="61"/>
      <c r="FJ38" s="61"/>
      <c r="FK38" s="61"/>
      <c r="FL38" s="61"/>
      <c r="FM38" s="61"/>
      <c r="FN38" s="61"/>
      <c r="FO38" s="61"/>
      <c r="FP38" s="61"/>
      <c r="FQ38" s="61"/>
      <c r="FR38" s="61"/>
      <c r="FS38" s="61"/>
      <c r="FT38" s="61"/>
      <c r="FU38" s="61"/>
      <c r="FV38" s="61"/>
      <c r="FW38" s="61"/>
      <c r="FX38" s="61"/>
      <c r="FY38" s="61"/>
      <c r="FZ38" s="61"/>
      <c r="GA38" s="61"/>
      <c r="GB38" s="61"/>
      <c r="GC38" s="61"/>
      <c r="GD38" s="61"/>
      <c r="GE38" s="61"/>
      <c r="GF38" s="61"/>
      <c r="GG38" s="61"/>
      <c r="GH38" s="61"/>
      <c r="GI38" s="61"/>
      <c r="GJ38" s="61"/>
      <c r="GK38" s="61"/>
      <c r="GL38" s="61"/>
      <c r="GM38" s="61"/>
      <c r="GN38" s="61"/>
      <c r="GO38" s="61"/>
      <c r="GP38" s="61"/>
      <c r="GQ38" s="61"/>
      <c r="GR38" s="61"/>
      <c r="GS38" s="61"/>
      <c r="GT38" s="61"/>
      <c r="GU38" s="61"/>
      <c r="GV38" s="61"/>
      <c r="GW38" s="61"/>
      <c r="GX38" s="61"/>
      <c r="GY38" s="61"/>
      <c r="GZ38" s="61"/>
      <c r="HA38" s="61"/>
      <c r="HB38" s="61"/>
      <c r="HC38" s="61"/>
      <c r="HD38" s="61"/>
      <c r="HE38" s="61"/>
      <c r="HF38" s="61"/>
      <c r="HG38" s="61"/>
      <c r="HH38" s="61"/>
      <c r="HI38" s="61"/>
      <c r="HJ38" s="61"/>
      <c r="HK38" s="61"/>
      <c r="HL38" s="61"/>
      <c r="HM38" s="61"/>
      <c r="HN38" s="61"/>
      <c r="HO38" s="61"/>
      <c r="HP38" s="61"/>
      <c r="HQ38" s="61"/>
      <c r="HR38" s="61"/>
      <c r="HS38" s="61"/>
      <c r="HT38" s="61"/>
      <c r="HU38" s="61"/>
      <c r="HV38" s="61"/>
      <c r="HW38" s="61"/>
      <c r="HX38" s="61"/>
      <c r="HY38" s="61"/>
      <c r="HZ38" s="61"/>
      <c r="IA38" s="61"/>
      <c r="IB38" s="61"/>
      <c r="IC38" s="61"/>
      <c r="ID38" s="61"/>
      <c r="IE38" s="61"/>
      <c r="IF38" s="61"/>
      <c r="IG38" s="61"/>
      <c r="IH38" s="61"/>
      <c r="II38" s="61"/>
      <c r="IJ38" s="61"/>
      <c r="IK38" s="61"/>
      <c r="IL38" s="61"/>
      <c r="IM38" s="61"/>
      <c r="IN38" s="61"/>
      <c r="IO38" s="61"/>
      <c r="IP38" s="61"/>
      <c r="IQ38" s="61"/>
      <c r="IR38" s="61"/>
      <c r="IS38" s="61"/>
      <c r="IT38" s="61"/>
      <c r="IU38" s="61"/>
      <c r="IV38" s="61"/>
    </row>
    <row r="39" spans="1:256" s="78" customFormat="1" ht="12.75">
      <c r="A39" s="146" t="s">
        <v>102</v>
      </c>
      <c r="B39" s="163">
        <f>IF($E$36=1,B38/$B$48,B38/$B$49)</f>
        <v>0.07525510204081633</v>
      </c>
      <c r="C39" s="67" t="s">
        <v>104</v>
      </c>
      <c r="D39" s="59" t="s">
        <v>34</v>
      </c>
      <c r="E39" s="183"/>
      <c r="F39" s="204"/>
      <c r="G39" s="183"/>
      <c r="H39" s="183"/>
      <c r="I39" s="183"/>
      <c r="J39" s="183"/>
      <c r="K39" s="204"/>
      <c r="L39" s="210"/>
      <c r="M39" s="184"/>
      <c r="N39" s="184"/>
      <c r="O39" s="172"/>
      <c r="P39" s="172"/>
      <c r="Q39" s="60"/>
      <c r="R39" s="60"/>
      <c r="S39" s="60"/>
      <c r="T39" s="60"/>
      <c r="U39" s="60"/>
      <c r="V39" s="60"/>
      <c r="W39" s="60"/>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61"/>
      <c r="EE39" s="61"/>
      <c r="EF39" s="61"/>
      <c r="EG39" s="61"/>
      <c r="EH39" s="61"/>
      <c r="EI39" s="61"/>
      <c r="EJ39" s="61"/>
      <c r="EK39" s="61"/>
      <c r="EL39" s="61"/>
      <c r="EM39" s="61"/>
      <c r="EN39" s="61"/>
      <c r="EO39" s="61"/>
      <c r="EP39" s="61"/>
      <c r="EQ39" s="61"/>
      <c r="ER39" s="61"/>
      <c r="ES39" s="61"/>
      <c r="ET39" s="61"/>
      <c r="EU39" s="61"/>
      <c r="EV39" s="61"/>
      <c r="EW39" s="61"/>
      <c r="EX39" s="61"/>
      <c r="EY39" s="61"/>
      <c r="EZ39" s="61"/>
      <c r="FA39" s="61"/>
      <c r="FB39" s="61"/>
      <c r="FC39" s="61"/>
      <c r="FD39" s="61"/>
      <c r="FE39" s="61"/>
      <c r="FF39" s="61"/>
      <c r="FG39" s="61"/>
      <c r="FH39" s="61"/>
      <c r="FI39" s="61"/>
      <c r="FJ39" s="61"/>
      <c r="FK39" s="61"/>
      <c r="FL39" s="61"/>
      <c r="FM39" s="61"/>
      <c r="FN39" s="61"/>
      <c r="FO39" s="61"/>
      <c r="FP39" s="61"/>
      <c r="FQ39" s="61"/>
      <c r="FR39" s="61"/>
      <c r="FS39" s="61"/>
      <c r="FT39" s="61"/>
      <c r="FU39" s="61"/>
      <c r="FV39" s="61"/>
      <c r="FW39" s="61"/>
      <c r="FX39" s="61"/>
      <c r="FY39" s="61"/>
      <c r="FZ39" s="61"/>
      <c r="GA39" s="61"/>
      <c r="GB39" s="61"/>
      <c r="GC39" s="61"/>
      <c r="GD39" s="61"/>
      <c r="GE39" s="61"/>
      <c r="GF39" s="61"/>
      <c r="GG39" s="61"/>
      <c r="GH39" s="61"/>
      <c r="GI39" s="61"/>
      <c r="GJ39" s="61"/>
      <c r="GK39" s="61"/>
      <c r="GL39" s="61"/>
      <c r="GM39" s="61"/>
      <c r="GN39" s="61"/>
      <c r="GO39" s="61"/>
      <c r="GP39" s="61"/>
      <c r="GQ39" s="61"/>
      <c r="GR39" s="61"/>
      <c r="GS39" s="61"/>
      <c r="GT39" s="61"/>
      <c r="GU39" s="61"/>
      <c r="GV39" s="61"/>
      <c r="GW39" s="61"/>
      <c r="GX39" s="61"/>
      <c r="GY39" s="61"/>
      <c r="GZ39" s="61"/>
      <c r="HA39" s="61"/>
      <c r="HB39" s="61"/>
      <c r="HC39" s="61"/>
      <c r="HD39" s="61"/>
      <c r="HE39" s="61"/>
      <c r="HF39" s="61"/>
      <c r="HG39" s="61"/>
      <c r="HH39" s="61"/>
      <c r="HI39" s="61"/>
      <c r="HJ39" s="61"/>
      <c r="HK39" s="61"/>
      <c r="HL39" s="61"/>
      <c r="HM39" s="61"/>
      <c r="HN39" s="61"/>
      <c r="HO39" s="61"/>
      <c r="HP39" s="61"/>
      <c r="HQ39" s="61"/>
      <c r="HR39" s="61"/>
      <c r="HS39" s="61"/>
      <c r="HT39" s="61"/>
      <c r="HU39" s="61"/>
      <c r="HV39" s="61"/>
      <c r="HW39" s="61"/>
      <c r="HX39" s="61"/>
      <c r="HY39" s="61"/>
      <c r="HZ39" s="61"/>
      <c r="IA39" s="61"/>
      <c r="IB39" s="61"/>
      <c r="IC39" s="61"/>
      <c r="ID39" s="61"/>
      <c r="IE39" s="61"/>
      <c r="IF39" s="61"/>
      <c r="IG39" s="61"/>
      <c r="IH39" s="61"/>
      <c r="II39" s="61"/>
      <c r="IJ39" s="61"/>
      <c r="IK39" s="61"/>
      <c r="IL39" s="61"/>
      <c r="IM39" s="61"/>
      <c r="IN39" s="61"/>
      <c r="IO39" s="61"/>
      <c r="IP39" s="61"/>
      <c r="IQ39" s="61"/>
      <c r="IR39" s="61"/>
      <c r="IS39" s="61"/>
      <c r="IT39" s="61"/>
      <c r="IU39" s="61"/>
      <c r="IV39" s="61"/>
    </row>
    <row r="40" spans="1:12" ht="12.75">
      <c r="A40" s="167"/>
      <c r="B40" s="76"/>
      <c r="C40" s="58"/>
      <c r="D40" s="59"/>
      <c r="E40" s="183"/>
      <c r="F40" s="183"/>
      <c r="G40" s="214"/>
      <c r="H40" s="183"/>
      <c r="I40" s="183"/>
      <c r="J40" s="183"/>
      <c r="K40" s="183"/>
      <c r="L40" s="215"/>
    </row>
    <row r="41" spans="1:19" ht="12.75">
      <c r="A41" s="126"/>
      <c r="B41" s="66"/>
      <c r="C41" s="58"/>
      <c r="D41" s="59"/>
      <c r="E41" s="216"/>
      <c r="F41" s="183"/>
      <c r="G41" s="183"/>
      <c r="H41" s="183"/>
      <c r="I41" s="183"/>
      <c r="J41" s="183"/>
      <c r="K41" s="217"/>
      <c r="L41" s="212"/>
      <c r="M41" s="183"/>
      <c r="N41" s="183"/>
      <c r="O41" s="171"/>
      <c r="P41" s="171"/>
      <c r="Q41" s="143"/>
      <c r="R41" s="77"/>
      <c r="S41" s="77"/>
    </row>
    <row r="42" spans="1:19" ht="15">
      <c r="A42" s="129" t="s">
        <v>21</v>
      </c>
      <c r="B42" s="68"/>
      <c r="C42" s="70"/>
      <c r="D42" s="59"/>
      <c r="F42" s="183"/>
      <c r="G42" s="183"/>
      <c r="H42" s="211"/>
      <c r="I42" s="183"/>
      <c r="J42" s="183"/>
      <c r="K42" s="217"/>
      <c r="L42" s="212"/>
      <c r="M42" s="183"/>
      <c r="N42" s="183"/>
      <c r="O42" s="181"/>
      <c r="P42" s="171"/>
      <c r="Q42" s="143"/>
      <c r="R42" s="77"/>
      <c r="S42" s="77"/>
    </row>
    <row r="43" spans="1:19" ht="12.75">
      <c r="A43" s="93" t="s">
        <v>25</v>
      </c>
      <c r="B43" s="71">
        <v>20</v>
      </c>
      <c r="C43" s="58"/>
      <c r="D43" s="59" t="s">
        <v>37</v>
      </c>
      <c r="F43" s="183"/>
      <c r="G43" s="218"/>
      <c r="H43" s="195"/>
      <c r="I43" s="195"/>
      <c r="J43" s="219"/>
      <c r="K43" s="183"/>
      <c r="L43" s="212"/>
      <c r="M43" s="183"/>
      <c r="N43" s="183"/>
      <c r="O43" s="173"/>
      <c r="P43" s="173"/>
      <c r="Q43" s="159"/>
      <c r="R43" s="143"/>
      <c r="S43" s="143"/>
    </row>
    <row r="44" spans="1:19" ht="12.75">
      <c r="A44" s="93" t="s">
        <v>35</v>
      </c>
      <c r="B44" s="66">
        <v>0</v>
      </c>
      <c r="C44" s="58"/>
      <c r="D44" s="59" t="s">
        <v>37</v>
      </c>
      <c r="F44" s="183"/>
      <c r="G44" s="218"/>
      <c r="H44" s="195"/>
      <c r="I44" s="195"/>
      <c r="J44" s="219"/>
      <c r="K44" s="183"/>
      <c r="L44" s="183"/>
      <c r="M44" s="183"/>
      <c r="N44" s="183"/>
      <c r="O44" s="173"/>
      <c r="P44" s="173"/>
      <c r="Q44" s="159"/>
      <c r="R44" s="143"/>
      <c r="S44" s="143"/>
    </row>
    <row r="45" spans="1:19" ht="12.75">
      <c r="A45" s="93"/>
      <c r="B45" s="96"/>
      <c r="C45" s="58"/>
      <c r="D45" s="59"/>
      <c r="F45" s="183"/>
      <c r="G45" s="183"/>
      <c r="H45" s="195"/>
      <c r="I45" s="195"/>
      <c r="J45" s="219"/>
      <c r="K45" s="183"/>
      <c r="L45" s="183"/>
      <c r="M45" s="183"/>
      <c r="N45" s="183"/>
      <c r="O45" s="171"/>
      <c r="P45" s="171"/>
      <c r="Q45" s="77"/>
      <c r="R45" s="77"/>
      <c r="S45" s="77"/>
    </row>
    <row r="46" spans="1:19" ht="12.75" customHeight="1">
      <c r="A46" s="129" t="s">
        <v>126</v>
      </c>
      <c r="B46" s="66"/>
      <c r="C46" s="58"/>
      <c r="D46" s="59"/>
      <c r="F46" s="183"/>
      <c r="G46" s="183"/>
      <c r="H46" s="195"/>
      <c r="I46" s="195"/>
      <c r="J46" s="219"/>
      <c r="K46" s="183"/>
      <c r="L46" s="183"/>
      <c r="M46" s="183"/>
      <c r="N46" s="183"/>
      <c r="O46" s="171"/>
      <c r="P46" s="171"/>
      <c r="Q46" s="143"/>
      <c r="R46" s="77"/>
      <c r="S46" s="77"/>
    </row>
    <row r="47" spans="1:12" ht="12.75" customHeight="1">
      <c r="A47" s="127" t="s">
        <v>68</v>
      </c>
      <c r="B47" s="66"/>
      <c r="C47" s="58"/>
      <c r="D47" s="59"/>
      <c r="F47" s="183"/>
      <c r="G47" s="183"/>
      <c r="H47" s="195"/>
      <c r="I47" s="195"/>
      <c r="J47" s="219"/>
      <c r="K47" s="183"/>
      <c r="L47" s="183"/>
    </row>
    <row r="48" spans="1:12" ht="12.75">
      <c r="A48" s="84" t="s">
        <v>85</v>
      </c>
      <c r="B48" s="72">
        <v>392</v>
      </c>
      <c r="C48" s="73" t="s">
        <v>52</v>
      </c>
      <c r="D48" s="59" t="s">
        <v>87</v>
      </c>
      <c r="F48" s="183"/>
      <c r="G48" s="183"/>
      <c r="H48" s="195"/>
      <c r="I48" s="195"/>
      <c r="J48" s="219"/>
      <c r="K48" s="183"/>
      <c r="L48" s="183"/>
    </row>
    <row r="49" spans="1:12" ht="12.75">
      <c r="A49" s="84" t="s">
        <v>86</v>
      </c>
      <c r="B49" s="72">
        <v>950</v>
      </c>
      <c r="C49" s="73" t="s">
        <v>52</v>
      </c>
      <c r="D49" s="59" t="s">
        <v>87</v>
      </c>
      <c r="F49" s="183"/>
      <c r="G49" s="183"/>
      <c r="H49" s="183"/>
      <c r="I49" s="195"/>
      <c r="J49" s="219"/>
      <c r="K49" s="183"/>
      <c r="L49" s="183"/>
    </row>
    <row r="50" spans="1:256" ht="12.75">
      <c r="A50" s="84" t="s">
        <v>66</v>
      </c>
      <c r="B50" s="68">
        <f>B48/52</f>
        <v>7.538461538461538</v>
      </c>
      <c r="C50" s="58" t="s">
        <v>51</v>
      </c>
      <c r="D50" s="59" t="s">
        <v>34</v>
      </c>
      <c r="F50" s="183"/>
      <c r="G50" s="183"/>
      <c r="H50" s="195"/>
      <c r="I50" s="195"/>
      <c r="J50" s="220"/>
      <c r="K50" s="220"/>
      <c r="L50" s="183"/>
      <c r="M50" s="183"/>
      <c r="N50" s="183"/>
      <c r="O50" s="171"/>
      <c r="P50" s="171"/>
      <c r="Q50" s="77"/>
      <c r="R50" s="77"/>
      <c r="S50" s="77"/>
      <c r="T50" s="77"/>
      <c r="U50" s="77"/>
      <c r="V50" s="77"/>
      <c r="W50" s="77"/>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c r="HN50" s="78"/>
      <c r="HO50" s="78"/>
      <c r="HP50" s="78"/>
      <c r="HQ50" s="78"/>
      <c r="HR50" s="78"/>
      <c r="HS50" s="78"/>
      <c r="HT50" s="78"/>
      <c r="HU50" s="78"/>
      <c r="HV50" s="78"/>
      <c r="HW50" s="78"/>
      <c r="HX50" s="78"/>
      <c r="HY50" s="78"/>
      <c r="HZ50" s="78"/>
      <c r="IA50" s="78"/>
      <c r="IB50" s="78"/>
      <c r="IC50" s="78"/>
      <c r="ID50" s="78"/>
      <c r="IE50" s="78"/>
      <c r="IF50" s="78"/>
      <c r="IG50" s="78"/>
      <c r="IH50" s="78"/>
      <c r="II50" s="78"/>
      <c r="IJ50" s="78"/>
      <c r="IK50" s="78"/>
      <c r="IL50" s="78"/>
      <c r="IM50" s="78"/>
      <c r="IN50" s="78"/>
      <c r="IO50" s="78"/>
      <c r="IP50" s="78"/>
      <c r="IQ50" s="78"/>
      <c r="IR50" s="78"/>
      <c r="IS50" s="78"/>
      <c r="IT50" s="78"/>
      <c r="IU50" s="78"/>
      <c r="IV50" s="78"/>
    </row>
    <row r="51" spans="1:23" s="78" customFormat="1" ht="12.75">
      <c r="A51" s="84" t="s">
        <v>67</v>
      </c>
      <c r="B51" s="68">
        <f>B49/52</f>
        <v>18.26923076923077</v>
      </c>
      <c r="C51" s="58" t="s">
        <v>51</v>
      </c>
      <c r="D51" s="59" t="s">
        <v>34</v>
      </c>
      <c r="E51" s="183"/>
      <c r="F51" s="183"/>
      <c r="G51" s="183"/>
      <c r="H51" s="195"/>
      <c r="I51" s="195"/>
      <c r="J51" s="220"/>
      <c r="K51" s="183"/>
      <c r="L51" s="183"/>
      <c r="M51" s="183"/>
      <c r="N51" s="183"/>
      <c r="O51" s="171"/>
      <c r="P51" s="171"/>
      <c r="Q51" s="77"/>
      <c r="R51" s="77"/>
      <c r="S51" s="77"/>
      <c r="T51" s="77"/>
      <c r="U51" s="77"/>
      <c r="V51" s="77"/>
      <c r="W51" s="77"/>
    </row>
    <row r="52" spans="1:23" s="78" customFormat="1" ht="12.75">
      <c r="A52" s="84"/>
      <c r="B52" s="66"/>
      <c r="C52" s="58"/>
      <c r="D52" s="98"/>
      <c r="E52" s="183"/>
      <c r="F52" s="183"/>
      <c r="G52" s="183"/>
      <c r="H52" s="196"/>
      <c r="I52" s="196"/>
      <c r="J52" s="220"/>
      <c r="K52" s="220"/>
      <c r="L52" s="183"/>
      <c r="M52" s="183"/>
      <c r="N52" s="183"/>
      <c r="O52" s="171"/>
      <c r="P52" s="171"/>
      <c r="Q52" s="77"/>
      <c r="R52" s="77"/>
      <c r="S52" s="77"/>
      <c r="T52" s="77"/>
      <c r="U52" s="77"/>
      <c r="V52" s="77"/>
      <c r="W52" s="77"/>
    </row>
    <row r="53" spans="1:23" s="78" customFormat="1" ht="15">
      <c r="A53" s="82" t="s">
        <v>22</v>
      </c>
      <c r="B53" s="66"/>
      <c r="C53" s="58"/>
      <c r="D53" s="59"/>
      <c r="E53" s="183"/>
      <c r="F53" s="183"/>
      <c r="G53" s="183"/>
      <c r="H53" s="195"/>
      <c r="I53" s="195"/>
      <c r="J53" s="220"/>
      <c r="K53" s="220"/>
      <c r="L53" s="183"/>
      <c r="M53" s="183"/>
      <c r="N53" s="183"/>
      <c r="O53" s="171"/>
      <c r="P53" s="171"/>
      <c r="Q53" s="77"/>
      <c r="R53" s="77"/>
      <c r="S53" s="77"/>
      <c r="T53" s="77"/>
      <c r="U53" s="77"/>
      <c r="V53" s="77"/>
      <c r="W53" s="77"/>
    </row>
    <row r="54" spans="1:23" s="78" customFormat="1" ht="51">
      <c r="A54" s="83" t="s">
        <v>23</v>
      </c>
      <c r="B54" s="74">
        <v>0.04</v>
      </c>
      <c r="C54" s="58"/>
      <c r="D54" s="75" t="s">
        <v>24</v>
      </c>
      <c r="E54" s="183"/>
      <c r="F54" s="183"/>
      <c r="G54" s="183"/>
      <c r="H54" s="183"/>
      <c r="I54" s="220"/>
      <c r="J54" s="195"/>
      <c r="K54" s="220"/>
      <c r="L54" s="183"/>
      <c r="M54" s="183"/>
      <c r="N54" s="183"/>
      <c r="O54" s="171"/>
      <c r="P54" s="171"/>
      <c r="Q54" s="77"/>
      <c r="R54" s="77"/>
      <c r="S54" s="77"/>
      <c r="T54" s="77"/>
      <c r="U54" s="77"/>
      <c r="V54" s="77"/>
      <c r="W54" s="77"/>
    </row>
    <row r="55" spans="1:23" s="78" customFormat="1" ht="12.75">
      <c r="A55" s="130"/>
      <c r="B55" s="66"/>
      <c r="C55" s="58"/>
      <c r="D55" s="59"/>
      <c r="E55" s="183"/>
      <c r="F55" s="183"/>
      <c r="G55" s="183"/>
      <c r="H55" s="183"/>
      <c r="I55" s="220"/>
      <c r="J55" s="195"/>
      <c r="K55" s="220"/>
      <c r="L55" s="183"/>
      <c r="M55" s="183"/>
      <c r="N55" s="183"/>
      <c r="O55" s="171"/>
      <c r="P55" s="171"/>
      <c r="Q55" s="77"/>
      <c r="R55" s="77"/>
      <c r="S55" s="77"/>
      <c r="T55" s="77"/>
      <c r="U55" s="77"/>
      <c r="V55" s="77"/>
      <c r="W55" s="77"/>
    </row>
    <row r="56" spans="1:23" s="78" customFormat="1" ht="15">
      <c r="A56" s="131" t="s">
        <v>49</v>
      </c>
      <c r="B56" s="66"/>
      <c r="C56" s="58"/>
      <c r="D56" s="59"/>
      <c r="E56" s="183"/>
      <c r="F56" s="183"/>
      <c r="G56" s="183"/>
      <c r="H56" s="183"/>
      <c r="I56" s="183"/>
      <c r="J56" s="183"/>
      <c r="K56" s="220"/>
      <c r="L56" s="183"/>
      <c r="M56" s="183"/>
      <c r="N56" s="183"/>
      <c r="O56" s="171"/>
      <c r="P56" s="171"/>
      <c r="Q56" s="77"/>
      <c r="R56" s="77"/>
      <c r="S56" s="77"/>
      <c r="T56" s="77"/>
      <c r="U56" s="77"/>
      <c r="V56" s="77"/>
      <c r="W56" s="77"/>
    </row>
    <row r="57" spans="1:23" s="78" customFormat="1" ht="12.75">
      <c r="A57" s="93" t="s">
        <v>77</v>
      </c>
      <c r="B57" s="134">
        <v>0.09039</v>
      </c>
      <c r="C57" s="58" t="s">
        <v>39</v>
      </c>
      <c r="D57" s="98" t="s">
        <v>128</v>
      </c>
      <c r="E57" s="183"/>
      <c r="F57" s="184"/>
      <c r="G57" s="184"/>
      <c r="H57" s="184"/>
      <c r="I57" s="184"/>
      <c r="J57" s="184"/>
      <c r="K57" s="184"/>
      <c r="L57" s="184"/>
      <c r="M57" s="183"/>
      <c r="N57" s="183"/>
      <c r="O57" s="171"/>
      <c r="P57" s="171"/>
      <c r="Q57" s="77"/>
      <c r="R57" s="77"/>
      <c r="S57" s="77"/>
      <c r="T57" s="77"/>
      <c r="U57" s="77"/>
      <c r="V57" s="77"/>
      <c r="W57" s="77"/>
    </row>
    <row r="58" spans="1:23" s="78" customFormat="1" ht="12.75">
      <c r="A58" s="93" t="s">
        <v>78</v>
      </c>
      <c r="B58" s="134">
        <v>0.09706</v>
      </c>
      <c r="C58" s="58" t="s">
        <v>39</v>
      </c>
      <c r="D58" s="98" t="s">
        <v>128</v>
      </c>
      <c r="E58" s="183"/>
      <c r="F58" s="183"/>
      <c r="G58" s="183"/>
      <c r="H58" s="183"/>
      <c r="I58" s="183"/>
      <c r="J58" s="183"/>
      <c r="K58" s="183"/>
      <c r="L58" s="183"/>
      <c r="M58" s="183"/>
      <c r="N58" s="183"/>
      <c r="O58" s="171"/>
      <c r="P58" s="171"/>
      <c r="Q58" s="77"/>
      <c r="R58" s="77"/>
      <c r="S58" s="77"/>
      <c r="T58" s="77"/>
      <c r="U58" s="77"/>
      <c r="V58" s="77"/>
      <c r="W58" s="77"/>
    </row>
    <row r="59" spans="1:23" s="78" customFormat="1" ht="12.75">
      <c r="A59" s="93" t="s">
        <v>79</v>
      </c>
      <c r="B59" s="137">
        <v>4.529</v>
      </c>
      <c r="C59" s="58" t="s">
        <v>45</v>
      </c>
      <c r="D59" s="59" t="s">
        <v>131</v>
      </c>
      <c r="E59" s="183"/>
      <c r="F59" s="183"/>
      <c r="G59" s="183"/>
      <c r="H59" s="183"/>
      <c r="I59" s="183"/>
      <c r="J59" s="183"/>
      <c r="K59" s="183"/>
      <c r="L59" s="183"/>
      <c r="M59" s="183"/>
      <c r="N59" s="183"/>
      <c r="O59" s="171"/>
      <c r="P59" s="171"/>
      <c r="Q59" s="77"/>
      <c r="R59" s="77"/>
      <c r="S59" s="77"/>
      <c r="T59" s="77"/>
      <c r="U59" s="77"/>
      <c r="V59" s="77"/>
      <c r="W59" s="77"/>
    </row>
    <row r="60" spans="1:256" s="78" customFormat="1" ht="12.75">
      <c r="A60" s="93" t="s">
        <v>80</v>
      </c>
      <c r="B60" s="137">
        <v>1.1712</v>
      </c>
      <c r="C60" s="58" t="s">
        <v>82</v>
      </c>
      <c r="D60" s="98" t="s">
        <v>128</v>
      </c>
      <c r="E60" s="183"/>
      <c r="F60" s="183"/>
      <c r="G60" s="183"/>
      <c r="H60" s="183"/>
      <c r="I60" s="183"/>
      <c r="J60" s="183"/>
      <c r="K60" s="183"/>
      <c r="L60" s="183"/>
      <c r="M60" s="184"/>
      <c r="N60" s="184"/>
      <c r="O60" s="172"/>
      <c r="P60" s="172"/>
      <c r="Q60" s="60"/>
      <c r="R60" s="60"/>
      <c r="S60" s="60"/>
      <c r="T60" s="60"/>
      <c r="U60" s="60"/>
      <c r="V60" s="60"/>
      <c r="W60" s="60"/>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c r="DT60" s="61"/>
      <c r="DU60" s="61"/>
      <c r="DV60" s="61"/>
      <c r="DW60" s="61"/>
      <c r="DX60" s="61"/>
      <c r="DY60" s="61"/>
      <c r="DZ60" s="61"/>
      <c r="EA60" s="61"/>
      <c r="EB60" s="61"/>
      <c r="EC60" s="61"/>
      <c r="ED60" s="61"/>
      <c r="EE60" s="61"/>
      <c r="EF60" s="61"/>
      <c r="EG60" s="61"/>
      <c r="EH60" s="61"/>
      <c r="EI60" s="61"/>
      <c r="EJ60" s="61"/>
      <c r="EK60" s="61"/>
      <c r="EL60" s="61"/>
      <c r="EM60" s="61"/>
      <c r="EN60" s="61"/>
      <c r="EO60" s="61"/>
      <c r="EP60" s="61"/>
      <c r="EQ60" s="61"/>
      <c r="ER60" s="61"/>
      <c r="ES60" s="61"/>
      <c r="ET60" s="61"/>
      <c r="EU60" s="61"/>
      <c r="EV60" s="61"/>
      <c r="EW60" s="61"/>
      <c r="EX60" s="61"/>
      <c r="EY60" s="61"/>
      <c r="EZ60" s="61"/>
      <c r="FA60" s="61"/>
      <c r="FB60" s="61"/>
      <c r="FC60" s="61"/>
      <c r="FD60" s="61"/>
      <c r="FE60" s="61"/>
      <c r="FF60" s="61"/>
      <c r="FG60" s="61"/>
      <c r="FH60" s="61"/>
      <c r="FI60" s="61"/>
      <c r="FJ60" s="61"/>
      <c r="FK60" s="61"/>
      <c r="FL60" s="61"/>
      <c r="FM60" s="61"/>
      <c r="FN60" s="61"/>
      <c r="FO60" s="61"/>
      <c r="FP60" s="61"/>
      <c r="FQ60" s="61"/>
      <c r="FR60" s="61"/>
      <c r="FS60" s="61"/>
      <c r="FT60" s="61"/>
      <c r="FU60" s="61"/>
      <c r="FV60" s="61"/>
      <c r="FW60" s="61"/>
      <c r="FX60" s="61"/>
      <c r="FY60" s="61"/>
      <c r="FZ60" s="61"/>
      <c r="GA60" s="61"/>
      <c r="GB60" s="61"/>
      <c r="GC60" s="61"/>
      <c r="GD60" s="61"/>
      <c r="GE60" s="61"/>
      <c r="GF60" s="61"/>
      <c r="GG60" s="61"/>
      <c r="GH60" s="61"/>
      <c r="GI60" s="61"/>
      <c r="GJ60" s="61"/>
      <c r="GK60" s="61"/>
      <c r="GL60" s="61"/>
      <c r="GM60" s="61"/>
      <c r="GN60" s="61"/>
      <c r="GO60" s="61"/>
      <c r="GP60" s="61"/>
      <c r="GQ60" s="61"/>
      <c r="GR60" s="61"/>
      <c r="GS60" s="61"/>
      <c r="GT60" s="61"/>
      <c r="GU60" s="61"/>
      <c r="GV60" s="61"/>
      <c r="GW60" s="61"/>
      <c r="GX60" s="61"/>
      <c r="GY60" s="61"/>
      <c r="GZ60" s="61"/>
      <c r="HA60" s="61"/>
      <c r="HB60" s="61"/>
      <c r="HC60" s="61"/>
      <c r="HD60" s="61"/>
      <c r="HE60" s="61"/>
      <c r="HF60" s="61"/>
      <c r="HG60" s="61"/>
      <c r="HH60" s="61"/>
      <c r="HI60" s="61"/>
      <c r="HJ60" s="61"/>
      <c r="HK60" s="61"/>
      <c r="HL60" s="61"/>
      <c r="HM60" s="61"/>
      <c r="HN60" s="61"/>
      <c r="HO60" s="61"/>
      <c r="HP60" s="61"/>
      <c r="HQ60" s="61"/>
      <c r="HR60" s="61"/>
      <c r="HS60" s="61"/>
      <c r="HT60" s="61"/>
      <c r="HU60" s="61"/>
      <c r="HV60" s="61"/>
      <c r="HW60" s="61"/>
      <c r="HX60" s="61"/>
      <c r="HY60" s="61"/>
      <c r="HZ60" s="61"/>
      <c r="IA60" s="61"/>
      <c r="IB60" s="61"/>
      <c r="IC60" s="61"/>
      <c r="ID60" s="61"/>
      <c r="IE60" s="61"/>
      <c r="IF60" s="61"/>
      <c r="IG60" s="61"/>
      <c r="IH60" s="61"/>
      <c r="II60" s="61"/>
      <c r="IJ60" s="61"/>
      <c r="IK60" s="61"/>
      <c r="IL60" s="61"/>
      <c r="IM60" s="61"/>
      <c r="IN60" s="61"/>
      <c r="IO60" s="61"/>
      <c r="IP60" s="61"/>
      <c r="IQ60" s="61"/>
      <c r="IR60" s="61"/>
      <c r="IS60" s="61"/>
      <c r="IT60" s="61"/>
      <c r="IU60" s="61"/>
      <c r="IV60" s="61"/>
    </row>
    <row r="61" spans="1:256" s="78" customFormat="1" ht="12.75">
      <c r="A61" s="93" t="s">
        <v>81</v>
      </c>
      <c r="B61" s="137">
        <v>1.3423</v>
      </c>
      <c r="C61" s="58" t="s">
        <v>82</v>
      </c>
      <c r="D61" s="98" t="s">
        <v>128</v>
      </c>
      <c r="E61" s="183"/>
      <c r="F61" s="183"/>
      <c r="G61" s="183"/>
      <c r="H61" s="183"/>
      <c r="I61" s="183"/>
      <c r="J61" s="183"/>
      <c r="K61" s="183"/>
      <c r="L61" s="183"/>
      <c r="M61" s="184"/>
      <c r="N61" s="184"/>
      <c r="O61" s="172"/>
      <c r="P61" s="172"/>
      <c r="Q61" s="60"/>
      <c r="R61" s="60"/>
      <c r="S61" s="60"/>
      <c r="T61" s="60"/>
      <c r="U61" s="60"/>
      <c r="V61" s="60"/>
      <c r="W61" s="60"/>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1"/>
      <c r="EK61" s="61"/>
      <c r="EL61" s="61"/>
      <c r="EM61" s="61"/>
      <c r="EN61" s="61"/>
      <c r="EO61" s="61"/>
      <c r="EP61" s="61"/>
      <c r="EQ61" s="61"/>
      <c r="ER61" s="61"/>
      <c r="ES61" s="61"/>
      <c r="ET61" s="61"/>
      <c r="EU61" s="61"/>
      <c r="EV61" s="61"/>
      <c r="EW61" s="61"/>
      <c r="EX61" s="61"/>
      <c r="EY61" s="61"/>
      <c r="EZ61" s="61"/>
      <c r="FA61" s="61"/>
      <c r="FB61" s="61"/>
      <c r="FC61" s="61"/>
      <c r="FD61" s="61"/>
      <c r="FE61" s="61"/>
      <c r="FF61" s="61"/>
      <c r="FG61" s="61"/>
      <c r="FH61" s="61"/>
      <c r="FI61" s="61"/>
      <c r="FJ61" s="61"/>
      <c r="FK61" s="61"/>
      <c r="FL61" s="61"/>
      <c r="FM61" s="61"/>
      <c r="FN61" s="61"/>
      <c r="FO61" s="61"/>
      <c r="FP61" s="61"/>
      <c r="FQ61" s="61"/>
      <c r="FR61" s="61"/>
      <c r="FS61" s="61"/>
      <c r="FT61" s="61"/>
      <c r="FU61" s="61"/>
      <c r="FV61" s="61"/>
      <c r="FW61" s="61"/>
      <c r="FX61" s="61"/>
      <c r="FY61" s="61"/>
      <c r="FZ61" s="61"/>
      <c r="GA61" s="61"/>
      <c r="GB61" s="61"/>
      <c r="GC61" s="61"/>
      <c r="GD61" s="61"/>
      <c r="GE61" s="61"/>
      <c r="GF61" s="61"/>
      <c r="GG61" s="61"/>
      <c r="GH61" s="61"/>
      <c r="GI61" s="61"/>
      <c r="GJ61" s="61"/>
      <c r="GK61" s="61"/>
      <c r="GL61" s="61"/>
      <c r="GM61" s="61"/>
      <c r="GN61" s="61"/>
      <c r="GO61" s="61"/>
      <c r="GP61" s="61"/>
      <c r="GQ61" s="61"/>
      <c r="GR61" s="61"/>
      <c r="GS61" s="61"/>
      <c r="GT61" s="61"/>
      <c r="GU61" s="61"/>
      <c r="GV61" s="61"/>
      <c r="GW61" s="61"/>
      <c r="GX61" s="61"/>
      <c r="GY61" s="61"/>
      <c r="GZ61" s="61"/>
      <c r="HA61" s="61"/>
      <c r="HB61" s="61"/>
      <c r="HC61" s="61"/>
      <c r="HD61" s="61"/>
      <c r="HE61" s="61"/>
      <c r="HF61" s="61"/>
      <c r="HG61" s="61"/>
      <c r="HH61" s="61"/>
      <c r="HI61" s="61"/>
      <c r="HJ61" s="61"/>
      <c r="HK61" s="61"/>
      <c r="HL61" s="61"/>
      <c r="HM61" s="61"/>
      <c r="HN61" s="61"/>
      <c r="HO61" s="61"/>
      <c r="HP61" s="61"/>
      <c r="HQ61" s="61"/>
      <c r="HR61" s="61"/>
      <c r="HS61" s="61"/>
      <c r="HT61" s="61"/>
      <c r="HU61" s="61"/>
      <c r="HV61" s="61"/>
      <c r="HW61" s="61"/>
      <c r="HX61" s="61"/>
      <c r="HY61" s="61"/>
      <c r="HZ61" s="61"/>
      <c r="IA61" s="61"/>
      <c r="IB61" s="61"/>
      <c r="IC61" s="61"/>
      <c r="ID61" s="61"/>
      <c r="IE61" s="61"/>
      <c r="IF61" s="61"/>
      <c r="IG61" s="61"/>
      <c r="IH61" s="61"/>
      <c r="II61" s="61"/>
      <c r="IJ61" s="61"/>
      <c r="IK61" s="61"/>
      <c r="IL61" s="61"/>
      <c r="IM61" s="61"/>
      <c r="IN61" s="61"/>
      <c r="IO61" s="61"/>
      <c r="IP61" s="61"/>
      <c r="IQ61" s="61"/>
      <c r="IR61" s="61"/>
      <c r="IS61" s="61"/>
      <c r="IT61" s="61"/>
      <c r="IU61" s="61"/>
      <c r="IV61" s="61"/>
    </row>
    <row r="62" spans="1:256" s="78" customFormat="1" ht="12.75">
      <c r="A62" s="93"/>
      <c r="B62" s="137"/>
      <c r="C62" s="58"/>
      <c r="D62" s="59"/>
      <c r="E62" s="183"/>
      <c r="F62" s="183"/>
      <c r="G62" s="183"/>
      <c r="H62" s="183"/>
      <c r="I62" s="183"/>
      <c r="J62" s="183"/>
      <c r="K62" s="183"/>
      <c r="L62" s="183"/>
      <c r="M62" s="184"/>
      <c r="N62" s="184"/>
      <c r="O62" s="172"/>
      <c r="P62" s="172"/>
      <c r="Q62" s="60"/>
      <c r="R62" s="60"/>
      <c r="S62" s="60"/>
      <c r="T62" s="60"/>
      <c r="U62" s="60"/>
      <c r="V62" s="60"/>
      <c r="W62" s="60"/>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c r="DR62" s="61"/>
      <c r="DS62" s="61"/>
      <c r="DT62" s="61"/>
      <c r="DU62" s="61"/>
      <c r="DV62" s="61"/>
      <c r="DW62" s="61"/>
      <c r="DX62" s="61"/>
      <c r="DY62" s="61"/>
      <c r="DZ62" s="61"/>
      <c r="EA62" s="61"/>
      <c r="EB62" s="61"/>
      <c r="EC62" s="61"/>
      <c r="ED62" s="61"/>
      <c r="EE62" s="61"/>
      <c r="EF62" s="61"/>
      <c r="EG62" s="61"/>
      <c r="EH62" s="61"/>
      <c r="EI62" s="61"/>
      <c r="EJ62" s="61"/>
      <c r="EK62" s="61"/>
      <c r="EL62" s="61"/>
      <c r="EM62" s="61"/>
      <c r="EN62" s="61"/>
      <c r="EO62" s="61"/>
      <c r="EP62" s="61"/>
      <c r="EQ62" s="61"/>
      <c r="ER62" s="61"/>
      <c r="ES62" s="61"/>
      <c r="ET62" s="61"/>
      <c r="EU62" s="61"/>
      <c r="EV62" s="61"/>
      <c r="EW62" s="61"/>
      <c r="EX62" s="61"/>
      <c r="EY62" s="61"/>
      <c r="EZ62" s="61"/>
      <c r="FA62" s="61"/>
      <c r="FB62" s="61"/>
      <c r="FC62" s="61"/>
      <c r="FD62" s="61"/>
      <c r="FE62" s="61"/>
      <c r="FF62" s="61"/>
      <c r="FG62" s="61"/>
      <c r="FH62" s="61"/>
      <c r="FI62" s="61"/>
      <c r="FJ62" s="61"/>
      <c r="FK62" s="61"/>
      <c r="FL62" s="61"/>
      <c r="FM62" s="61"/>
      <c r="FN62" s="61"/>
      <c r="FO62" s="61"/>
      <c r="FP62" s="61"/>
      <c r="FQ62" s="61"/>
      <c r="FR62" s="61"/>
      <c r="FS62" s="61"/>
      <c r="FT62" s="61"/>
      <c r="FU62" s="61"/>
      <c r="FV62" s="61"/>
      <c r="FW62" s="61"/>
      <c r="FX62" s="61"/>
      <c r="FY62" s="61"/>
      <c r="FZ62" s="61"/>
      <c r="GA62" s="61"/>
      <c r="GB62" s="61"/>
      <c r="GC62" s="61"/>
      <c r="GD62" s="61"/>
      <c r="GE62" s="61"/>
      <c r="GF62" s="61"/>
      <c r="GG62" s="61"/>
      <c r="GH62" s="61"/>
      <c r="GI62" s="61"/>
      <c r="GJ62" s="61"/>
      <c r="GK62" s="61"/>
      <c r="GL62" s="61"/>
      <c r="GM62" s="61"/>
      <c r="GN62" s="61"/>
      <c r="GO62" s="61"/>
      <c r="GP62" s="61"/>
      <c r="GQ62" s="61"/>
      <c r="GR62" s="61"/>
      <c r="GS62" s="61"/>
      <c r="GT62" s="61"/>
      <c r="GU62" s="61"/>
      <c r="GV62" s="61"/>
      <c r="GW62" s="61"/>
      <c r="GX62" s="61"/>
      <c r="GY62" s="61"/>
      <c r="GZ62" s="61"/>
      <c r="HA62" s="61"/>
      <c r="HB62" s="61"/>
      <c r="HC62" s="61"/>
      <c r="HD62" s="61"/>
      <c r="HE62" s="61"/>
      <c r="HF62" s="61"/>
      <c r="HG62" s="61"/>
      <c r="HH62" s="61"/>
      <c r="HI62" s="61"/>
      <c r="HJ62" s="61"/>
      <c r="HK62" s="61"/>
      <c r="HL62" s="61"/>
      <c r="HM62" s="61"/>
      <c r="HN62" s="61"/>
      <c r="HO62" s="61"/>
      <c r="HP62" s="61"/>
      <c r="HQ62" s="61"/>
      <c r="HR62" s="61"/>
      <c r="HS62" s="61"/>
      <c r="HT62" s="61"/>
      <c r="HU62" s="61"/>
      <c r="HV62" s="61"/>
      <c r="HW62" s="61"/>
      <c r="HX62" s="61"/>
      <c r="HY62" s="61"/>
      <c r="HZ62" s="61"/>
      <c r="IA62" s="61"/>
      <c r="IB62" s="61"/>
      <c r="IC62" s="61"/>
      <c r="ID62" s="61"/>
      <c r="IE62" s="61"/>
      <c r="IF62" s="61"/>
      <c r="IG62" s="61"/>
      <c r="IH62" s="61"/>
      <c r="II62" s="61"/>
      <c r="IJ62" s="61"/>
      <c r="IK62" s="61"/>
      <c r="IL62" s="61"/>
      <c r="IM62" s="61"/>
      <c r="IN62" s="61"/>
      <c r="IO62" s="61"/>
      <c r="IP62" s="61"/>
      <c r="IQ62" s="61"/>
      <c r="IR62" s="61"/>
      <c r="IS62" s="61"/>
      <c r="IT62" s="61"/>
      <c r="IU62" s="61"/>
      <c r="IV62" s="61"/>
    </row>
    <row r="63" spans="1:256" s="78" customFormat="1" ht="15">
      <c r="A63" s="131" t="s">
        <v>36</v>
      </c>
      <c r="B63" s="66"/>
      <c r="C63" s="58"/>
      <c r="D63" s="59"/>
      <c r="E63" s="183"/>
      <c r="F63" s="183"/>
      <c r="G63" s="183"/>
      <c r="H63" s="183"/>
      <c r="I63" s="183"/>
      <c r="J63" s="183"/>
      <c r="K63" s="183"/>
      <c r="L63" s="183"/>
      <c r="M63" s="184"/>
      <c r="N63" s="184"/>
      <c r="O63" s="172"/>
      <c r="P63" s="172"/>
      <c r="Q63" s="60"/>
      <c r="R63" s="60"/>
      <c r="S63" s="60"/>
      <c r="T63" s="60"/>
      <c r="U63" s="60"/>
      <c r="V63" s="60"/>
      <c r="W63" s="60"/>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c r="DN63" s="61"/>
      <c r="DO63" s="61"/>
      <c r="DP63" s="61"/>
      <c r="DQ63" s="61"/>
      <c r="DR63" s="61"/>
      <c r="DS63" s="61"/>
      <c r="DT63" s="61"/>
      <c r="DU63" s="61"/>
      <c r="DV63" s="61"/>
      <c r="DW63" s="61"/>
      <c r="DX63" s="61"/>
      <c r="DY63" s="61"/>
      <c r="DZ63" s="61"/>
      <c r="EA63" s="61"/>
      <c r="EB63" s="61"/>
      <c r="EC63" s="61"/>
      <c r="ED63" s="61"/>
      <c r="EE63" s="61"/>
      <c r="EF63" s="61"/>
      <c r="EG63" s="61"/>
      <c r="EH63" s="61"/>
      <c r="EI63" s="61"/>
      <c r="EJ63" s="61"/>
      <c r="EK63" s="61"/>
      <c r="EL63" s="61"/>
      <c r="EM63" s="61"/>
      <c r="EN63" s="61"/>
      <c r="EO63" s="61"/>
      <c r="EP63" s="61"/>
      <c r="EQ63" s="61"/>
      <c r="ER63" s="61"/>
      <c r="ES63" s="61"/>
      <c r="ET63" s="61"/>
      <c r="EU63" s="61"/>
      <c r="EV63" s="61"/>
      <c r="EW63" s="61"/>
      <c r="EX63" s="61"/>
      <c r="EY63" s="61"/>
      <c r="EZ63" s="61"/>
      <c r="FA63" s="61"/>
      <c r="FB63" s="61"/>
      <c r="FC63" s="61"/>
      <c r="FD63" s="61"/>
      <c r="FE63" s="61"/>
      <c r="FF63" s="61"/>
      <c r="FG63" s="61"/>
      <c r="FH63" s="61"/>
      <c r="FI63" s="61"/>
      <c r="FJ63" s="61"/>
      <c r="FK63" s="61"/>
      <c r="FL63" s="61"/>
      <c r="FM63" s="61"/>
      <c r="FN63" s="61"/>
      <c r="FO63" s="61"/>
      <c r="FP63" s="61"/>
      <c r="FQ63" s="61"/>
      <c r="FR63" s="61"/>
      <c r="FS63" s="61"/>
      <c r="FT63" s="61"/>
      <c r="FU63" s="61"/>
      <c r="FV63" s="61"/>
      <c r="FW63" s="61"/>
      <c r="FX63" s="61"/>
      <c r="FY63" s="61"/>
      <c r="FZ63" s="61"/>
      <c r="GA63" s="61"/>
      <c r="GB63" s="61"/>
      <c r="GC63" s="61"/>
      <c r="GD63" s="61"/>
      <c r="GE63" s="61"/>
      <c r="GF63" s="61"/>
      <c r="GG63" s="61"/>
      <c r="GH63" s="61"/>
      <c r="GI63" s="61"/>
      <c r="GJ63" s="61"/>
      <c r="GK63" s="61"/>
      <c r="GL63" s="61"/>
      <c r="GM63" s="61"/>
      <c r="GN63" s="61"/>
      <c r="GO63" s="61"/>
      <c r="GP63" s="61"/>
      <c r="GQ63" s="61"/>
      <c r="GR63" s="61"/>
      <c r="GS63" s="61"/>
      <c r="GT63" s="61"/>
      <c r="GU63" s="61"/>
      <c r="GV63" s="61"/>
      <c r="GW63" s="61"/>
      <c r="GX63" s="61"/>
      <c r="GY63" s="61"/>
      <c r="GZ63" s="61"/>
      <c r="HA63" s="61"/>
      <c r="HB63" s="61"/>
      <c r="HC63" s="61"/>
      <c r="HD63" s="61"/>
      <c r="HE63" s="61"/>
      <c r="HF63" s="61"/>
      <c r="HG63" s="61"/>
      <c r="HH63" s="61"/>
      <c r="HI63" s="61"/>
      <c r="HJ63" s="61"/>
      <c r="HK63" s="61"/>
      <c r="HL63" s="61"/>
      <c r="HM63" s="61"/>
      <c r="HN63" s="61"/>
      <c r="HO63" s="61"/>
      <c r="HP63" s="61"/>
      <c r="HQ63" s="61"/>
      <c r="HR63" s="61"/>
      <c r="HS63" s="61"/>
      <c r="HT63" s="61"/>
      <c r="HU63" s="61"/>
      <c r="HV63" s="61"/>
      <c r="HW63" s="61"/>
      <c r="HX63" s="61"/>
      <c r="HY63" s="61"/>
      <c r="HZ63" s="61"/>
      <c r="IA63" s="61"/>
      <c r="IB63" s="61"/>
      <c r="IC63" s="61"/>
      <c r="ID63" s="61"/>
      <c r="IE63" s="61"/>
      <c r="IF63" s="61"/>
      <c r="IG63" s="61"/>
      <c r="IH63" s="61"/>
      <c r="II63" s="61"/>
      <c r="IJ63" s="61"/>
      <c r="IK63" s="61"/>
      <c r="IL63" s="61"/>
      <c r="IM63" s="61"/>
      <c r="IN63" s="61"/>
      <c r="IO63" s="61"/>
      <c r="IP63" s="61"/>
      <c r="IQ63" s="61"/>
      <c r="IR63" s="61"/>
      <c r="IS63" s="61"/>
      <c r="IT63" s="61"/>
      <c r="IU63" s="61"/>
      <c r="IV63" s="61"/>
    </row>
    <row r="64" spans="1:256" s="78" customFormat="1" ht="15.75">
      <c r="A64" s="93" t="s">
        <v>83</v>
      </c>
      <c r="B64" s="66">
        <v>1.535</v>
      </c>
      <c r="C64" s="58" t="s">
        <v>40</v>
      </c>
      <c r="D64" s="59" t="s">
        <v>76</v>
      </c>
      <c r="E64" s="183"/>
      <c r="F64" s="183"/>
      <c r="G64" s="183"/>
      <c r="H64" s="183"/>
      <c r="I64" s="183"/>
      <c r="J64" s="183"/>
      <c r="K64" s="183"/>
      <c r="L64" s="183"/>
      <c r="M64" s="184"/>
      <c r="N64" s="184"/>
      <c r="O64" s="172"/>
      <c r="P64" s="172"/>
      <c r="Q64" s="60"/>
      <c r="R64" s="60"/>
      <c r="S64" s="60"/>
      <c r="T64" s="60"/>
      <c r="U64" s="60"/>
      <c r="V64" s="60"/>
      <c r="W64" s="60"/>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c r="DT64" s="61"/>
      <c r="DU64" s="61"/>
      <c r="DV64" s="61"/>
      <c r="DW64" s="61"/>
      <c r="DX64" s="61"/>
      <c r="DY64" s="61"/>
      <c r="DZ64" s="61"/>
      <c r="EA64" s="61"/>
      <c r="EB64" s="61"/>
      <c r="EC64" s="61"/>
      <c r="ED64" s="61"/>
      <c r="EE64" s="61"/>
      <c r="EF64" s="61"/>
      <c r="EG64" s="61"/>
      <c r="EH64" s="61"/>
      <c r="EI64" s="61"/>
      <c r="EJ64" s="61"/>
      <c r="EK64" s="61"/>
      <c r="EL64" s="61"/>
      <c r="EM64" s="61"/>
      <c r="EN64" s="61"/>
      <c r="EO64" s="61"/>
      <c r="EP64" s="61"/>
      <c r="EQ64" s="61"/>
      <c r="ER64" s="61"/>
      <c r="ES64" s="61"/>
      <c r="ET64" s="61"/>
      <c r="EU64" s="61"/>
      <c r="EV64" s="61"/>
      <c r="EW64" s="61"/>
      <c r="EX64" s="61"/>
      <c r="EY64" s="61"/>
      <c r="EZ64" s="61"/>
      <c r="FA64" s="61"/>
      <c r="FB64" s="61"/>
      <c r="FC64" s="61"/>
      <c r="FD64" s="61"/>
      <c r="FE64" s="61"/>
      <c r="FF64" s="61"/>
      <c r="FG64" s="61"/>
      <c r="FH64" s="61"/>
      <c r="FI64" s="61"/>
      <c r="FJ64" s="61"/>
      <c r="FK64" s="61"/>
      <c r="FL64" s="61"/>
      <c r="FM64" s="61"/>
      <c r="FN64" s="61"/>
      <c r="FO64" s="61"/>
      <c r="FP64" s="61"/>
      <c r="FQ64" s="61"/>
      <c r="FR64" s="61"/>
      <c r="FS64" s="61"/>
      <c r="FT64" s="61"/>
      <c r="FU64" s="61"/>
      <c r="FV64" s="61"/>
      <c r="FW64" s="61"/>
      <c r="FX64" s="61"/>
      <c r="FY64" s="61"/>
      <c r="FZ64" s="61"/>
      <c r="GA64" s="61"/>
      <c r="GB64" s="61"/>
      <c r="GC64" s="61"/>
      <c r="GD64" s="61"/>
      <c r="GE64" s="61"/>
      <c r="GF64" s="61"/>
      <c r="GG64" s="61"/>
      <c r="GH64" s="61"/>
      <c r="GI64" s="61"/>
      <c r="GJ64" s="61"/>
      <c r="GK64" s="61"/>
      <c r="GL64" s="61"/>
      <c r="GM64" s="61"/>
      <c r="GN64" s="61"/>
      <c r="GO64" s="61"/>
      <c r="GP64" s="61"/>
      <c r="GQ64" s="61"/>
      <c r="GR64" s="61"/>
      <c r="GS64" s="61"/>
      <c r="GT64" s="61"/>
      <c r="GU64" s="61"/>
      <c r="GV64" s="61"/>
      <c r="GW64" s="61"/>
      <c r="GX64" s="61"/>
      <c r="GY64" s="61"/>
      <c r="GZ64" s="61"/>
      <c r="HA64" s="61"/>
      <c r="HB64" s="61"/>
      <c r="HC64" s="61"/>
      <c r="HD64" s="61"/>
      <c r="HE64" s="61"/>
      <c r="HF64" s="61"/>
      <c r="HG64" s="61"/>
      <c r="HH64" s="61"/>
      <c r="HI64" s="61"/>
      <c r="HJ64" s="61"/>
      <c r="HK64" s="61"/>
      <c r="HL64" s="61"/>
      <c r="HM64" s="61"/>
      <c r="HN64" s="61"/>
      <c r="HO64" s="61"/>
      <c r="HP64" s="61"/>
      <c r="HQ64" s="61"/>
      <c r="HR64" s="61"/>
      <c r="HS64" s="61"/>
      <c r="HT64" s="61"/>
      <c r="HU64" s="61"/>
      <c r="HV64" s="61"/>
      <c r="HW64" s="61"/>
      <c r="HX64" s="61"/>
      <c r="HY64" s="61"/>
      <c r="HZ64" s="61"/>
      <c r="IA64" s="61"/>
      <c r="IB64" s="61"/>
      <c r="IC64" s="61"/>
      <c r="ID64" s="61"/>
      <c r="IE64" s="61"/>
      <c r="IF64" s="61"/>
      <c r="IG64" s="61"/>
      <c r="IH64" s="61"/>
      <c r="II64" s="61"/>
      <c r="IJ64" s="61"/>
      <c r="IK64" s="61"/>
      <c r="IL64" s="61"/>
      <c r="IM64" s="61"/>
      <c r="IN64" s="61"/>
      <c r="IO64" s="61"/>
      <c r="IP64" s="61"/>
      <c r="IQ64" s="61"/>
      <c r="IR64" s="61"/>
      <c r="IS64" s="61"/>
      <c r="IT64" s="61"/>
      <c r="IU64" s="61"/>
      <c r="IV64" s="61"/>
    </row>
    <row r="65" spans="1:12" ht="15.75">
      <c r="A65" s="132" t="s">
        <v>116</v>
      </c>
      <c r="B65" s="66">
        <v>116.97</v>
      </c>
      <c r="C65" s="58" t="s">
        <v>84</v>
      </c>
      <c r="D65" s="98" t="s">
        <v>129</v>
      </c>
      <c r="F65" s="183"/>
      <c r="G65" s="183"/>
      <c r="H65" s="183"/>
      <c r="I65" s="183"/>
      <c r="J65" s="183"/>
      <c r="K65" s="183"/>
      <c r="L65" s="183"/>
    </row>
    <row r="66" spans="1:12" ht="12.75">
      <c r="A66" s="132"/>
      <c r="B66" s="66"/>
      <c r="C66" s="58"/>
      <c r="D66" s="59"/>
      <c r="F66" s="183"/>
      <c r="G66" s="183"/>
      <c r="H66" s="183"/>
      <c r="I66" s="183"/>
      <c r="J66" s="183"/>
      <c r="K66" s="183"/>
      <c r="L66" s="183"/>
    </row>
    <row r="67" spans="1:12" ht="16.5">
      <c r="A67" s="131" t="s">
        <v>28</v>
      </c>
      <c r="B67" s="100"/>
      <c r="C67" s="58"/>
      <c r="D67" s="59"/>
      <c r="F67" s="183"/>
      <c r="G67" s="183"/>
      <c r="H67" s="183"/>
      <c r="I67" s="183"/>
      <c r="J67" s="183"/>
      <c r="K67" s="183"/>
      <c r="L67" s="183"/>
    </row>
    <row r="68" spans="1:12" ht="15.75">
      <c r="A68" s="93" t="s">
        <v>26</v>
      </c>
      <c r="B68" s="100">
        <v>8066</v>
      </c>
      <c r="C68" s="58" t="s">
        <v>46</v>
      </c>
      <c r="D68" s="59" t="s">
        <v>37</v>
      </c>
      <c r="F68" s="183"/>
      <c r="G68" s="183"/>
      <c r="H68" s="183"/>
      <c r="I68" s="183"/>
      <c r="J68" s="183"/>
      <c r="K68" s="183"/>
      <c r="L68" s="183"/>
    </row>
    <row r="69" spans="1:12" ht="15.75">
      <c r="A69" s="133" t="s">
        <v>27</v>
      </c>
      <c r="B69" s="135">
        <v>11470</v>
      </c>
      <c r="C69" s="79" t="s">
        <v>46</v>
      </c>
      <c r="D69" s="166" t="s">
        <v>37</v>
      </c>
      <c r="F69" s="183"/>
      <c r="G69" s="183"/>
      <c r="H69" s="183"/>
      <c r="I69" s="183"/>
      <c r="J69" s="183"/>
      <c r="K69" s="183"/>
      <c r="L69" s="183"/>
    </row>
    <row r="70" spans="6:12" ht="12.75">
      <c r="F70" s="183"/>
      <c r="G70" s="183"/>
      <c r="H70" s="183"/>
      <c r="I70" s="183"/>
      <c r="J70" s="183"/>
      <c r="K70" s="183"/>
      <c r="L70" s="183"/>
    </row>
    <row r="71" spans="1:12" ht="12.75" customHeight="1">
      <c r="A71" s="140" t="s">
        <v>70</v>
      </c>
      <c r="B71" s="141" t="s">
        <v>71</v>
      </c>
      <c r="C71" s="139"/>
      <c r="D71" s="139"/>
      <c r="F71" s="183"/>
      <c r="G71" s="183"/>
      <c r="H71" s="183"/>
      <c r="I71" s="183"/>
      <c r="J71" s="183"/>
      <c r="K71" s="183"/>
      <c r="L71" s="183"/>
    </row>
    <row r="72" spans="6:12" ht="12.75">
      <c r="F72" s="183"/>
      <c r="G72" s="183"/>
      <c r="H72" s="183"/>
      <c r="I72" s="183"/>
      <c r="J72" s="183"/>
      <c r="K72" s="183"/>
      <c r="L72" s="183"/>
    </row>
    <row r="73" spans="1:12" ht="12.75">
      <c r="A73" s="172" t="s">
        <v>127</v>
      </c>
      <c r="F73" s="183"/>
      <c r="G73" s="183"/>
      <c r="H73" s="183"/>
      <c r="I73" s="183"/>
      <c r="J73" s="183"/>
      <c r="K73" s="183"/>
      <c r="L73" s="183"/>
    </row>
    <row r="74" spans="6:12" ht="12.75">
      <c r="F74" s="183"/>
      <c r="G74" s="183"/>
      <c r="H74" s="183"/>
      <c r="I74" s="183"/>
      <c r="J74" s="183"/>
      <c r="K74" s="183"/>
      <c r="L74" s="183"/>
    </row>
    <row r="75" spans="6:12" ht="12.75">
      <c r="F75" s="183"/>
      <c r="G75" s="183"/>
      <c r="H75" s="183"/>
      <c r="I75" s="183"/>
      <c r="J75" s="183"/>
      <c r="K75" s="183"/>
      <c r="L75" s="183"/>
    </row>
  </sheetData>
  <sheetProtection/>
  <mergeCells count="8">
    <mergeCell ref="F9:M9"/>
    <mergeCell ref="A1:D1"/>
    <mergeCell ref="B4:C4"/>
    <mergeCell ref="G22:I22"/>
    <mergeCell ref="K22:M22"/>
    <mergeCell ref="F21:M21"/>
    <mergeCell ref="G10:I10"/>
    <mergeCell ref="K10:M10"/>
  </mergeCells>
  <hyperlinks>
    <hyperlink ref="B71" r:id="rId1" display="Escalcs@cadmusgroup.com"/>
  </hyperlinks>
  <printOptions horizontalCentered="1"/>
  <pageMargins left="0" right="0" top="0.5" bottom="0.5" header="0" footer="0.25"/>
  <pageSetup horizontalDpi="600" verticalDpi="600" orientation="portrait" scale="7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Jenny</cp:lastModifiedBy>
  <cp:lastPrinted>2004-11-23T23:23:52Z</cp:lastPrinted>
  <dcterms:created xsi:type="dcterms:W3CDTF">2004-07-12T13:20:55Z</dcterms:created>
  <dcterms:modified xsi:type="dcterms:W3CDTF">2008-02-04T18:02:18Z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-1996906156</vt:i4>
  </property>
  <property fmtid="{D5CDD505-2E9C-101B-9397-08002B2CF9AE}" pid="3" name="_EmailSubject">
    <vt:lpwstr>Calculator Update</vt:lpwstr>
  </property>
  <property fmtid="{D5CDD505-2E9C-101B-9397-08002B2CF9AE}" pid="4" name="_AuthorEmail">
    <vt:lpwstr>bmcnary@drintl.com</vt:lpwstr>
  </property>
  <property fmtid="{D5CDD505-2E9C-101B-9397-08002B2CF9AE}" pid="5" name="_AuthorEmailDisplayName">
    <vt:lpwstr>Bill McNary</vt:lpwstr>
  </property>
  <property fmtid="{D5CDD505-2E9C-101B-9397-08002B2CF9AE}" pid="6" name="_ReviewingToolsShownOnce">
    <vt:lpwstr/>
  </property>
</Properties>
</file>