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33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'1-33'!$A$1:$P$37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<sst xmlns="http://schemas.openxmlformats.org/spreadsheetml/2006/main" count="48" uniqueCount="37">
  <si>
    <t>Interstate</t>
  </si>
  <si>
    <t>Collector</t>
  </si>
  <si>
    <t>Local</t>
  </si>
  <si>
    <t>Lane-miles:</t>
  </si>
  <si>
    <r>
      <t>Other arterials</t>
    </r>
    <r>
      <rPr>
        <vertAlign val="superscript"/>
        <sz val="11"/>
        <rFont val="Arial Narrow"/>
        <family val="2"/>
      </rPr>
      <t>a</t>
    </r>
  </si>
  <si>
    <r>
      <t>Collector</t>
    </r>
    <r>
      <rPr>
        <vertAlign val="superscript"/>
        <sz val="11"/>
        <rFont val="Arial Narrow"/>
        <family val="2"/>
      </rPr>
      <t>b</t>
    </r>
  </si>
  <si>
    <r>
      <t>KEY:</t>
    </r>
    <r>
      <rPr>
        <sz val="9"/>
        <rFont val="Arial"/>
        <family val="2"/>
      </rPr>
      <t xml:space="preserve">  R = revised.</t>
    </r>
  </si>
  <si>
    <r>
      <t>a</t>
    </r>
    <r>
      <rPr>
        <sz val="9"/>
        <rFont val="Arial"/>
        <family val="2"/>
      </rPr>
      <t xml:space="preserve">  For urban: the sum of other freeways and expressways, other principal arterials, and minor arterials.</t>
    </r>
  </si>
  <si>
    <t>1980-95:  U.S. Department of Transportation, Federal Highway Administration, Office of Highway Information Management, unpublished data, 1997, table HM-260.</t>
  </si>
  <si>
    <t>See table 1-6 for estimated highway lane-miles by functional class.</t>
  </si>
  <si>
    <r>
      <t xml:space="preserve">1980-94: U.S. Department of Transportation, Federal Highway Administration, </t>
    </r>
    <r>
      <rPr>
        <i/>
        <sz val="9"/>
        <rFont val="Arial"/>
        <family val="2"/>
      </rPr>
      <t>Highway Statistics Summary to 1995,</t>
    </r>
    <r>
      <rPr>
        <sz val="9"/>
        <rFont val="Arial"/>
        <family val="2"/>
      </rPr>
      <t xml:space="preserve"> FHWA-PL-97-009 (Washington, DC: July 1997), table VM-202. </t>
    </r>
  </si>
  <si>
    <t>SOURCES</t>
  </si>
  <si>
    <t>NOTE</t>
  </si>
  <si>
    <t>1991</t>
  </si>
  <si>
    <t>1992</t>
  </si>
  <si>
    <t>1993</t>
  </si>
  <si>
    <t>1994</t>
  </si>
  <si>
    <r>
      <t xml:space="preserve">b </t>
    </r>
    <r>
      <rPr>
        <sz val="9"/>
        <rFont val="Arial"/>
        <family val="2"/>
      </rPr>
      <t xml:space="preserve"> Collector is the sum of major and minor collectors (rural only).</t>
    </r>
  </si>
  <si>
    <t>Urban VMT, total (millions)</t>
  </si>
  <si>
    <t>Rural VMT, total (millions)</t>
  </si>
  <si>
    <t>Urban VMT per lane-mile, total (thousands)</t>
  </si>
  <si>
    <t>Rural VMT per lane-mile, total (thousands)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</si>
  <si>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</si>
  <si>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</si>
  <si>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</si>
  <si>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</si>
  <si>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</si>
  <si>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</si>
  <si>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</si>
  <si>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</si>
  <si>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</si>
  <si>
    <t>TABLE 1-33:  Roadway Vehicle-Miles Traveled (VMT) and VMT per Lane-Mile by Functional Class</t>
  </si>
  <si>
    <t>2001</t>
  </si>
  <si>
    <t>2002</t>
  </si>
  <si>
    <r>
      <t xml:space="preserve">1995-2002: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VM-2 and VM-2A.</t>
    </r>
  </si>
  <si>
    <r>
      <t xml:space="preserve">1996-2002: 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HM-60.</t>
    </r>
  </si>
  <si>
    <t xml:space="preserve">   For rural: the sum of other principal arterials and minor arterials.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</si>
</sst>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p)&quot;\ #,###.00;&quot;(p) -&quot;#,###.00\ ;&quot;(p)&quot;\ 0.00"/>
    <numFmt numFmtId="167" formatCode="&quot;(R)&quot;\ #,###.00;&quot;(R) -&quot;#,###.00\ ;&quot;(R)&quot;\ 0.00"/>
    <numFmt numFmtId="168" formatCode="&quot;(R)&quot;\ #,##0;&quot;(R) -&quot;#,##0;&quot;(R) &quot;\ 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25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/>
    </xf>
    <xf numFmtId="3" fontId="17" fillId="0" borderId="5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168" fontId="16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5" xfId="52" applyFont="1" applyFill="1" applyBorder="1" applyAlignment="1">
      <alignment horizontal="left"/>
      <protection/>
    </xf>
    <xf numFmtId="0" fontId="15" fillId="0" borderId="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67" fontId="1" fillId="0" borderId="0" xfId="0" applyNumberFormat="1" applyFont="1" applyFill="1" applyBorder="1" applyAlignment="1">
      <alignment wrapText="1"/>
    </xf>
  </cellXfs>
  <cellStyles count="44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Percent" xfId="35"/>
    <cellStyle name="Reference" xfId="36"/>
    <cellStyle name="Row heading" xfId="37"/>
    <cellStyle name="Source Hed" xfId="38"/>
    <cellStyle name="Source Letter" xfId="39"/>
    <cellStyle name="Source Superscript" xfId="40"/>
    <cellStyle name="Source Text" xfId="41"/>
    <cellStyle name="State" xfId="42"/>
    <cellStyle name="Superscript" xfId="43"/>
    <cellStyle name="Table Data" xfId="44"/>
    <cellStyle name="Table Head Top" xfId="45"/>
    <cellStyle name="Table Hed Side" xfId="46"/>
    <cellStyle name="Table Title" xfId="47"/>
    <cellStyle name="Title Text" xfId="48"/>
    <cellStyle name="Title Text 1" xfId="49"/>
    <cellStyle name="Title Text 2" xfId="50"/>
    <cellStyle name="Title-1" xfId="51"/>
    <cellStyle name="Title-2" xfId="52"/>
    <cellStyle name="Title-3" xfId="53"/>
    <cellStyle name="Wrap" xfId="54"/>
    <cellStyle name="Wrap Bold" xfId="55"/>
    <cellStyle name="Wrap Title" xfId="56"/>
    <cellStyle name="Wrap_NTS99-~11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SheetLayoutView="70" workbookViewId="0" topLeftCell="A1">
      <selection activeCell="A1" sqref="A1:R1"/>
    </sheetView>
  </sheetViews>
  <sheetFormatPr defaultColWidth="9.140625" defaultRowHeight="12.75"/>
  <cols>
    <col min="1" max="1" width="24.28125" style="2" customWidth="1"/>
    <col min="2" max="13" width="9.7109375" style="2" customWidth="1"/>
    <col min="14" max="14" width="11.7109375" style="2" bestFit="1" customWidth="1"/>
    <col min="15" max="16" width="9.7109375" style="2" customWidth="1"/>
    <col min="17" max="17" width="15.7109375" style="2" customWidth="1"/>
    <col min="18" max="18" width="9.140625" style="2" customWidth="1"/>
    <col min="19" max="19" width="10.140625" style="2" customWidth="1"/>
    <col min="20" max="16384" width="9.140625" style="2" customWidth="1"/>
  </cols>
  <sheetData>
    <row r="1" spans="1:19" ht="15.75" thickBo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  <c r="S1" s="19"/>
    </row>
    <row r="2" spans="1:19" s="28" customFormat="1" ht="13.5">
      <c r="A2" s="24"/>
      <c r="B2" s="25" t="s">
        <v>22</v>
      </c>
      <c r="C2" s="25" t="s">
        <v>23</v>
      </c>
      <c r="D2" s="25" t="s">
        <v>24</v>
      </c>
      <c r="E2" s="25" t="s">
        <v>13</v>
      </c>
      <c r="F2" s="25" t="s">
        <v>14</v>
      </c>
      <c r="G2" s="25" t="s">
        <v>15</v>
      </c>
      <c r="H2" s="25" t="s">
        <v>16</v>
      </c>
      <c r="I2" s="25" t="s">
        <v>25</v>
      </c>
      <c r="J2" s="25" t="s">
        <v>26</v>
      </c>
      <c r="K2" s="25" t="s">
        <v>27</v>
      </c>
      <c r="L2" s="25" t="s">
        <v>28</v>
      </c>
      <c r="M2" s="26" t="s">
        <v>29</v>
      </c>
      <c r="N2" s="25" t="s">
        <v>30</v>
      </c>
      <c r="O2" s="26" t="s">
        <v>32</v>
      </c>
      <c r="P2" s="26" t="s">
        <v>33</v>
      </c>
      <c r="Q2" s="27"/>
      <c r="R2" s="27"/>
      <c r="S2" s="27"/>
    </row>
    <row r="3" spans="1:17" ht="13.5">
      <c r="A3" s="4" t="s">
        <v>18</v>
      </c>
      <c r="B3" s="8">
        <f>SUM(B4:B7)</f>
        <v>855265</v>
      </c>
      <c r="C3" s="8">
        <v>1044098</v>
      </c>
      <c r="D3" s="8">
        <f>SUM(D4:D7)</f>
        <v>1275484</v>
      </c>
      <c r="E3" s="8">
        <f>SUM(E4:E7)</f>
        <v>1288497</v>
      </c>
      <c r="F3" s="8">
        <f>SUM(F4:F7)</f>
        <v>1363054</v>
      </c>
      <c r="G3" s="8">
        <f>SUM(G4:G7)</f>
        <v>1409672</v>
      </c>
      <c r="H3" s="8">
        <f>SUM(H4:H7)</f>
        <v>1449247</v>
      </c>
      <c r="I3" s="8">
        <v>1489534</v>
      </c>
      <c r="J3" s="8">
        <f>SUM(J4:J7)</f>
        <v>1523886</v>
      </c>
      <c r="K3" s="8">
        <v>1552956</v>
      </c>
      <c r="L3" s="8">
        <v>1595620</v>
      </c>
      <c r="M3" s="8">
        <v>1627618</v>
      </c>
      <c r="N3" s="33">
        <f>SUM(N4:N7)</f>
        <v>1663773</v>
      </c>
      <c r="O3" s="8">
        <f>SUM(O4:O7)</f>
        <v>1676379</v>
      </c>
      <c r="P3" s="8">
        <f>SUM(P4:P7)</f>
        <v>1727596</v>
      </c>
      <c r="Q3" s="48"/>
    </row>
    <row r="4" spans="1:16" ht="13.5">
      <c r="A4" s="6" t="s">
        <v>0</v>
      </c>
      <c r="B4" s="7">
        <v>161242</v>
      </c>
      <c r="C4" s="7">
        <v>216188</v>
      </c>
      <c r="D4" s="7">
        <v>278901</v>
      </c>
      <c r="E4" s="7">
        <v>285325</v>
      </c>
      <c r="F4" s="7">
        <v>303265</v>
      </c>
      <c r="G4" s="7">
        <v>317399</v>
      </c>
      <c r="H4" s="7">
        <v>330577</v>
      </c>
      <c r="I4" s="7">
        <v>341528</v>
      </c>
      <c r="J4" s="7">
        <v>351579</v>
      </c>
      <c r="K4" s="7">
        <v>361433</v>
      </c>
      <c r="L4" s="7">
        <v>374622</v>
      </c>
      <c r="M4" s="31">
        <v>383259</v>
      </c>
      <c r="N4" s="34">
        <v>393465</v>
      </c>
      <c r="O4" s="7">
        <v>399890</v>
      </c>
      <c r="P4" s="7">
        <v>408618</v>
      </c>
    </row>
    <row r="5" spans="1:16" ht="15.75">
      <c r="A5" s="6" t="s">
        <v>4</v>
      </c>
      <c r="B5" s="7">
        <v>484189</v>
      </c>
      <c r="C5" s="7">
        <v>578270</v>
      </c>
      <c r="D5" s="7">
        <v>699233</v>
      </c>
      <c r="E5" s="7">
        <v>707518</v>
      </c>
      <c r="F5" s="7">
        <v>745618</v>
      </c>
      <c r="G5" s="7">
        <v>773978</v>
      </c>
      <c r="H5" s="7">
        <v>797899</v>
      </c>
      <c r="I5" s="7">
        <v>815170</v>
      </c>
      <c r="J5" s="7">
        <f>157502+377776+299345</f>
        <v>834623</v>
      </c>
      <c r="K5" s="7">
        <v>846627</v>
      </c>
      <c r="L5" s="7">
        <v>862996</v>
      </c>
      <c r="M5" s="31">
        <v>878153</v>
      </c>
      <c r="N5" s="34">
        <v>900392</v>
      </c>
      <c r="O5" s="7">
        <v>913726</v>
      </c>
      <c r="P5" s="7">
        <v>937357</v>
      </c>
    </row>
    <row r="6" spans="1:16" s="1" customFormat="1" ht="13.5">
      <c r="A6" s="6" t="s">
        <v>1</v>
      </c>
      <c r="B6" s="7">
        <v>83043</v>
      </c>
      <c r="C6" s="7">
        <v>89578</v>
      </c>
      <c r="D6" s="7">
        <v>106297</v>
      </c>
      <c r="E6" s="7">
        <v>107281</v>
      </c>
      <c r="F6" s="7">
        <v>116065</v>
      </c>
      <c r="G6" s="7">
        <v>117887</v>
      </c>
      <c r="H6" s="7">
        <v>120088</v>
      </c>
      <c r="I6" s="7">
        <v>126929</v>
      </c>
      <c r="J6" s="7">
        <v>129310</v>
      </c>
      <c r="K6" s="7">
        <v>130146</v>
      </c>
      <c r="L6" s="7">
        <v>131905</v>
      </c>
      <c r="M6" s="31">
        <v>131603</v>
      </c>
      <c r="N6" s="34">
        <v>135372</v>
      </c>
      <c r="O6" s="7">
        <v>137922</v>
      </c>
      <c r="P6" s="7">
        <v>141874</v>
      </c>
    </row>
    <row r="7" spans="1:16" ht="13.5">
      <c r="A7" s="6" t="s">
        <v>2</v>
      </c>
      <c r="B7" s="7">
        <v>126791</v>
      </c>
      <c r="C7" s="7">
        <v>160062</v>
      </c>
      <c r="D7" s="7">
        <v>191053</v>
      </c>
      <c r="E7" s="7">
        <v>188373</v>
      </c>
      <c r="F7" s="7">
        <v>198106</v>
      </c>
      <c r="G7" s="7">
        <v>200408</v>
      </c>
      <c r="H7" s="7">
        <v>200683</v>
      </c>
      <c r="I7" s="7">
        <v>205907</v>
      </c>
      <c r="J7" s="7">
        <v>208374</v>
      </c>
      <c r="K7" s="7">
        <v>214750</v>
      </c>
      <c r="L7" s="7">
        <v>226097</v>
      </c>
      <c r="M7" s="7">
        <v>234603</v>
      </c>
      <c r="N7" s="35">
        <v>234544</v>
      </c>
      <c r="O7" s="7">
        <v>224841</v>
      </c>
      <c r="P7" s="7">
        <v>239747</v>
      </c>
    </row>
    <row r="8" spans="1:16" ht="13.5">
      <c r="A8" s="5" t="s">
        <v>19</v>
      </c>
      <c r="B8" s="8">
        <f>SUM(B9:B12)</f>
        <v>672030</v>
      </c>
      <c r="C8" s="8">
        <v>730728</v>
      </c>
      <c r="D8" s="8">
        <f>SUM(D9:D12)</f>
        <v>868878</v>
      </c>
      <c r="E8" s="8">
        <f>SUM(E9:E12)</f>
        <v>883553</v>
      </c>
      <c r="F8" s="8">
        <f>SUM(F9:F12)</f>
        <v>884097</v>
      </c>
      <c r="G8" s="8">
        <f>SUM(G9:G12)</f>
        <v>886706</v>
      </c>
      <c r="H8" s="8">
        <f>SUM(H9:H12)</f>
        <v>908341</v>
      </c>
      <c r="I8" s="8">
        <v>933289</v>
      </c>
      <c r="J8" s="8">
        <f>SUM(J9:J12)</f>
        <v>960194</v>
      </c>
      <c r="K8" s="8">
        <v>999277</v>
      </c>
      <c r="L8" s="8">
        <v>1032528</v>
      </c>
      <c r="M8" s="8">
        <v>1062623</v>
      </c>
      <c r="N8" s="33">
        <f>SUM(N9:N12)</f>
        <v>1083152</v>
      </c>
      <c r="O8" s="8">
        <f>SUM(O9:O12)</f>
        <v>1105083</v>
      </c>
      <c r="P8" s="8">
        <f>SUM(P9:P12)</f>
        <v>1128160</v>
      </c>
    </row>
    <row r="9" spans="1:16" ht="13.5">
      <c r="A9" s="6" t="s">
        <v>0</v>
      </c>
      <c r="B9" s="7">
        <v>135084</v>
      </c>
      <c r="C9" s="7">
        <v>154357</v>
      </c>
      <c r="D9" s="7">
        <v>200173</v>
      </c>
      <c r="E9" s="7">
        <v>205011</v>
      </c>
      <c r="F9" s="7">
        <v>205557</v>
      </c>
      <c r="G9" s="7">
        <v>208308</v>
      </c>
      <c r="H9" s="7">
        <v>215568</v>
      </c>
      <c r="I9" s="7">
        <v>223382</v>
      </c>
      <c r="J9" s="7">
        <v>232565</v>
      </c>
      <c r="K9" s="7">
        <v>240255</v>
      </c>
      <c r="L9" s="7">
        <v>251520</v>
      </c>
      <c r="M9" s="31">
        <v>260166</v>
      </c>
      <c r="N9" s="34">
        <v>268180</v>
      </c>
      <c r="O9" s="7">
        <v>274024</v>
      </c>
      <c r="P9" s="7">
        <v>279962</v>
      </c>
    </row>
    <row r="10" spans="1:16" ht="15.75">
      <c r="A10" s="6" t="s">
        <v>4</v>
      </c>
      <c r="B10" s="7">
        <v>262774</v>
      </c>
      <c r="C10" s="7">
        <v>282803</v>
      </c>
      <c r="D10" s="7">
        <v>330866</v>
      </c>
      <c r="E10" s="7">
        <v>334755</v>
      </c>
      <c r="F10" s="7">
        <v>344062</v>
      </c>
      <c r="G10" s="7">
        <v>349567</v>
      </c>
      <c r="H10" s="7">
        <v>357329</v>
      </c>
      <c r="I10" s="7">
        <v>368595</v>
      </c>
      <c r="J10" s="7">
        <f>221403+157444</f>
        <v>378847</v>
      </c>
      <c r="K10" s="7">
        <v>392057</v>
      </c>
      <c r="L10" s="7">
        <v>403484</v>
      </c>
      <c r="M10" s="31">
        <v>413320</v>
      </c>
      <c r="N10" s="34">
        <v>420599</v>
      </c>
      <c r="O10" s="7">
        <v>426945</v>
      </c>
      <c r="P10" s="7">
        <v>433805</v>
      </c>
    </row>
    <row r="11" spans="1:16" ht="15.75">
      <c r="A11" s="6" t="s">
        <v>5</v>
      </c>
      <c r="B11" s="7">
        <v>189468</v>
      </c>
      <c r="C11" s="7">
        <v>206669</v>
      </c>
      <c r="D11" s="7">
        <v>240460</v>
      </c>
      <c r="E11" s="7">
        <v>245630</v>
      </c>
      <c r="F11" s="7">
        <v>234910</v>
      </c>
      <c r="G11" s="7">
        <v>226296</v>
      </c>
      <c r="H11" s="7">
        <v>230529</v>
      </c>
      <c r="I11" s="7">
        <v>236148</v>
      </c>
      <c r="J11" s="7">
        <f>190923+50107</f>
        <v>241030</v>
      </c>
      <c r="K11" s="7">
        <v>254100</v>
      </c>
      <c r="L11" s="7">
        <v>257868</v>
      </c>
      <c r="M11" s="31">
        <v>264453</v>
      </c>
      <c r="N11" s="34">
        <v>267231</v>
      </c>
      <c r="O11" s="7">
        <v>270962</v>
      </c>
      <c r="P11" s="7">
        <v>275007</v>
      </c>
    </row>
    <row r="12" spans="1:18" ht="13.5">
      <c r="A12" s="6" t="s">
        <v>2</v>
      </c>
      <c r="B12" s="7">
        <v>84704</v>
      </c>
      <c r="C12" s="7">
        <v>86899</v>
      </c>
      <c r="D12" s="7">
        <v>97379</v>
      </c>
      <c r="E12" s="7">
        <v>98157</v>
      </c>
      <c r="F12" s="7">
        <v>99568</v>
      </c>
      <c r="G12" s="7">
        <v>102535</v>
      </c>
      <c r="H12" s="7">
        <v>104915</v>
      </c>
      <c r="I12" s="7">
        <v>105164</v>
      </c>
      <c r="J12" s="7">
        <v>107752</v>
      </c>
      <c r="K12" s="7">
        <v>112865</v>
      </c>
      <c r="L12" s="7">
        <v>119656</v>
      </c>
      <c r="M12" s="7">
        <v>124684</v>
      </c>
      <c r="N12" s="35">
        <v>127142</v>
      </c>
      <c r="O12" s="7">
        <v>133152</v>
      </c>
      <c r="P12" s="7">
        <v>139386</v>
      </c>
      <c r="R12" s="32"/>
    </row>
    <row r="13" spans="1:16" ht="27">
      <c r="A13" s="21" t="s">
        <v>20</v>
      </c>
      <c r="B13" s="8">
        <v>612.9855330067479</v>
      </c>
      <c r="C13" s="8">
        <v>676.9575300890401</v>
      </c>
      <c r="D13" s="8">
        <v>763.5360994578856</v>
      </c>
      <c r="E13" s="8">
        <v>766</v>
      </c>
      <c r="F13" s="8">
        <v>775</v>
      </c>
      <c r="G13" s="8">
        <v>782</v>
      </c>
      <c r="H13" s="8">
        <v>794</v>
      </c>
      <c r="I13" s="8">
        <v>810</v>
      </c>
      <c r="J13" s="8">
        <v>820.33</v>
      </c>
      <c r="K13" s="8">
        <f>1552956/1882676*1000</f>
        <v>824.8663073200062</v>
      </c>
      <c r="L13" s="8">
        <f>1595620/1891608*1000</f>
        <v>843.5257199166001</v>
      </c>
      <c r="M13" s="30">
        <v>858.455</v>
      </c>
      <c r="N13" s="30">
        <f>1663773/1915503*1000</f>
        <v>868.5828213268264</v>
      </c>
      <c r="O13" s="30">
        <v>852.231</v>
      </c>
      <c r="P13" s="30">
        <f>1727596/2006436*1000</f>
        <v>861.0272144239837</v>
      </c>
    </row>
    <row r="14" spans="1:16" ht="13.5">
      <c r="A14" s="6" t="s">
        <v>0</v>
      </c>
      <c r="B14" s="7">
        <v>3327.4588303272935</v>
      </c>
      <c r="C14" s="7">
        <v>3773.243738546121</v>
      </c>
      <c r="D14" s="7">
        <v>4482.929887163661</v>
      </c>
      <c r="E14" s="7">
        <v>4542</v>
      </c>
      <c r="F14" s="7">
        <v>4508</v>
      </c>
      <c r="G14" s="7">
        <v>4588</v>
      </c>
      <c r="H14" s="7">
        <v>4667</v>
      </c>
      <c r="I14" s="7">
        <v>4784</v>
      </c>
      <c r="J14" s="7">
        <v>4897.326</v>
      </c>
      <c r="K14" s="7">
        <v>5002.048</v>
      </c>
      <c r="L14" s="31">
        <v>5131.386</v>
      </c>
      <c r="M14" s="31">
        <v>5229.135</v>
      </c>
      <c r="N14" s="34">
        <f>393465/73912*1000</f>
        <v>5323.425154237472</v>
      </c>
      <c r="O14" s="31">
        <v>5370.318</v>
      </c>
      <c r="P14" s="31">
        <f>408618/75107*1000</f>
        <v>5440.478251028533</v>
      </c>
    </row>
    <row r="15" spans="1:16" ht="15.75">
      <c r="A15" s="6" t="s">
        <v>4</v>
      </c>
      <c r="B15" s="9">
        <v>1451.0883409805408</v>
      </c>
      <c r="C15" s="7">
        <v>1555.9573683771514</v>
      </c>
      <c r="D15" s="7">
        <v>1750.8137694803893</v>
      </c>
      <c r="E15" s="7">
        <v>1758</v>
      </c>
      <c r="F15" s="7">
        <v>1783</v>
      </c>
      <c r="G15" s="7">
        <v>1778</v>
      </c>
      <c r="H15" s="7">
        <v>1803</v>
      </c>
      <c r="I15" s="7">
        <v>1829</v>
      </c>
      <c r="J15" s="7">
        <v>1856.863</v>
      </c>
      <c r="K15" s="7">
        <v>1866.367</v>
      </c>
      <c r="L15" s="31">
        <v>1900.621</v>
      </c>
      <c r="M15" s="31">
        <f>878153/450411*1000</f>
        <v>1949.6704121346947</v>
      </c>
      <c r="N15" s="34">
        <f>900392/456181*1000</f>
        <v>1973.760415273762</v>
      </c>
      <c r="O15" s="31">
        <v>1996.923</v>
      </c>
      <c r="P15" s="31">
        <f>937357/462855*1000</f>
        <v>2025.1633881021055</v>
      </c>
    </row>
    <row r="16" spans="1:16" ht="13.5">
      <c r="A16" s="6" t="s">
        <v>1</v>
      </c>
      <c r="B16" s="7">
        <v>572.2052257317678</v>
      </c>
      <c r="C16" s="7">
        <v>551.6668001009996</v>
      </c>
      <c r="D16" s="7">
        <v>633.5876497585981</v>
      </c>
      <c r="E16" s="7">
        <v>649</v>
      </c>
      <c r="F16" s="7">
        <v>659</v>
      </c>
      <c r="G16" s="7">
        <v>656</v>
      </c>
      <c r="H16" s="7">
        <v>655</v>
      </c>
      <c r="I16" s="7">
        <v>685.7354403562626</v>
      </c>
      <c r="J16" s="7">
        <v>691.782</v>
      </c>
      <c r="K16" s="7">
        <v>689.15</v>
      </c>
      <c r="L16" s="31">
        <v>703.37</v>
      </c>
      <c r="M16" s="31">
        <v>706.275</v>
      </c>
      <c r="N16" s="31">
        <f>135372/188570*1000</f>
        <v>717.8872567216417</v>
      </c>
      <c r="O16" s="31">
        <v>727.675</v>
      </c>
      <c r="P16" s="31">
        <f>141874/190843*1000</f>
        <v>743.4068841927658</v>
      </c>
    </row>
    <row r="17" spans="1:16" ht="13.5">
      <c r="A17" s="6" t="s">
        <v>2</v>
      </c>
      <c r="B17" s="7">
        <v>146.0749366925273</v>
      </c>
      <c r="C17" s="7">
        <v>168.30596266316724</v>
      </c>
      <c r="D17" s="7">
        <v>183.50436446343224</v>
      </c>
      <c r="E17" s="7">
        <v>179</v>
      </c>
      <c r="F17" s="7">
        <v>181</v>
      </c>
      <c r="G17" s="7">
        <v>179</v>
      </c>
      <c r="H17" s="7">
        <v>178</v>
      </c>
      <c r="I17" s="7">
        <v>180.95828170177614</v>
      </c>
      <c r="J17" s="7">
        <v>181.281</v>
      </c>
      <c r="K17" s="7">
        <f>214750/1167946*1000</f>
        <v>183.86980219975925</v>
      </c>
      <c r="L17" s="7">
        <f>226097/1177009*1000</f>
        <v>192.09453793471417</v>
      </c>
      <c r="M17" s="7">
        <v>197.819</v>
      </c>
      <c r="N17" s="35">
        <f>234544/1196840*1000</f>
        <v>195.9693860499315</v>
      </c>
      <c r="O17" s="7">
        <v>180.526</v>
      </c>
      <c r="P17" s="7">
        <f>239747/1277631*1000</f>
        <v>187.64964218933324</v>
      </c>
    </row>
    <row r="18" spans="1:16" ht="27">
      <c r="A18" s="21" t="s">
        <v>21</v>
      </c>
      <c r="B18" s="8">
        <v>102.9626643709469</v>
      </c>
      <c r="C18" s="8">
        <v>112.84233023531982</v>
      </c>
      <c r="D18" s="8">
        <v>136.1752880025891</v>
      </c>
      <c r="E18" s="8">
        <v>138</v>
      </c>
      <c r="F18" s="8">
        <v>139</v>
      </c>
      <c r="G18" s="8">
        <v>140</v>
      </c>
      <c r="H18" s="8">
        <v>144</v>
      </c>
      <c r="I18" s="8">
        <v>147.7156431649411</v>
      </c>
      <c r="J18" s="8">
        <v>151.905</v>
      </c>
      <c r="K18" s="8">
        <v>157.125</v>
      </c>
      <c r="L18" s="8">
        <v>164.697</v>
      </c>
      <c r="M18" s="8">
        <v>169.154</v>
      </c>
      <c r="N18" s="8">
        <f>1083152/6308742*1000</f>
        <v>171.6906476758758</v>
      </c>
      <c r="O18" s="8">
        <v>175.834</v>
      </c>
      <c r="P18" s="8">
        <f>1128160/6288735*1000</f>
        <v>179.39378905296536</v>
      </c>
    </row>
    <row r="19" spans="1:16" ht="13.5">
      <c r="A19" s="6" t="s">
        <v>0</v>
      </c>
      <c r="B19" s="7">
        <v>1031.3330279431973</v>
      </c>
      <c r="C19" s="7">
        <v>1170.195668160143</v>
      </c>
      <c r="D19" s="7">
        <v>1473.2577223984515</v>
      </c>
      <c r="E19" s="7">
        <v>1502</v>
      </c>
      <c r="F19" s="7">
        <v>1540</v>
      </c>
      <c r="G19" s="7">
        <v>1576</v>
      </c>
      <c r="H19" s="7">
        <v>1642</v>
      </c>
      <c r="I19" s="7">
        <v>1693.365474999242</v>
      </c>
      <c r="J19" s="7">
        <v>1749.096</v>
      </c>
      <c r="K19" s="7">
        <v>1804.19</v>
      </c>
      <c r="L19" s="31">
        <v>1887.849</v>
      </c>
      <c r="M19" s="31">
        <v>1938.673</v>
      </c>
      <c r="N19" s="34">
        <f>268180/134587*1000</f>
        <v>1992.61444270249</v>
      </c>
      <c r="O19" s="31">
        <v>2035.265</v>
      </c>
      <c r="P19" s="31">
        <f>279962/134570*1000</f>
        <v>2080.419112729435</v>
      </c>
    </row>
    <row r="20" spans="1:16" ht="15.75">
      <c r="A20" s="6" t="s">
        <v>4</v>
      </c>
      <c r="B20" s="7">
        <v>518.1917499181618</v>
      </c>
      <c r="C20" s="7">
        <v>554.5102498995108</v>
      </c>
      <c r="D20" s="7">
        <v>639.5498529019487</v>
      </c>
      <c r="E20" s="7">
        <v>646</v>
      </c>
      <c r="F20" s="7">
        <v>653</v>
      </c>
      <c r="G20" s="7">
        <v>665</v>
      </c>
      <c r="H20" s="7">
        <v>674</v>
      </c>
      <c r="I20" s="7">
        <v>694.5370883313925</v>
      </c>
      <c r="J20" s="7">
        <v>710.974</v>
      </c>
      <c r="K20" s="7">
        <v>730.102</v>
      </c>
      <c r="L20" s="31">
        <v>749.98</v>
      </c>
      <c r="M20" s="31">
        <v>766.411</v>
      </c>
      <c r="N20" s="34">
        <f>420599/540457*1000</f>
        <v>778.2284252031152</v>
      </c>
      <c r="O20" s="31">
        <v>787.232</v>
      </c>
      <c r="P20" s="31">
        <f>433805/544011*1000</f>
        <v>797.4195374725879</v>
      </c>
    </row>
    <row r="21" spans="1:16" ht="15.75">
      <c r="A21" s="6" t="s">
        <v>5</v>
      </c>
      <c r="B21" s="7">
        <v>132.3778162984265</v>
      </c>
      <c r="C21" s="7">
        <v>140.8989295665566</v>
      </c>
      <c r="D21" s="7">
        <v>163.8455112489626</v>
      </c>
      <c r="E21" s="7">
        <v>167</v>
      </c>
      <c r="F21" s="7">
        <v>163</v>
      </c>
      <c r="G21" s="7">
        <v>158</v>
      </c>
      <c r="H21" s="7">
        <v>161</v>
      </c>
      <c r="I21" s="7">
        <v>166.6031713780171</v>
      </c>
      <c r="J21" s="7">
        <v>170.139</v>
      </c>
      <c r="K21" s="7">
        <v>179.116</v>
      </c>
      <c r="L21" s="31">
        <f>257868/1415774*1000</f>
        <v>182.13923973741572</v>
      </c>
      <c r="M21" s="31">
        <v>187.031</v>
      </c>
      <c r="N21" s="31">
        <f>267231/1414667*1000</f>
        <v>188.90028536751052</v>
      </c>
      <c r="O21" s="31">
        <v>191.607</v>
      </c>
      <c r="P21" s="31">
        <f>275007/1408752*1000</f>
        <v>195.2132099901189</v>
      </c>
    </row>
    <row r="22" spans="1:16" ht="14.25" thickBot="1">
      <c r="A22" s="22" t="s">
        <v>2</v>
      </c>
      <c r="B22" s="23">
        <v>19.002221831377717</v>
      </c>
      <c r="C22" s="23">
        <v>19.89922495176272</v>
      </c>
      <c r="D22" s="23">
        <v>22.86015442148285</v>
      </c>
      <c r="E22" s="23">
        <v>23</v>
      </c>
      <c r="F22" s="23">
        <v>23</v>
      </c>
      <c r="G22" s="23">
        <v>24</v>
      </c>
      <c r="H22" s="23">
        <v>25</v>
      </c>
      <c r="I22" s="23">
        <v>24.813973067150908</v>
      </c>
      <c r="J22" s="23">
        <v>25.422</v>
      </c>
      <c r="K22" s="23">
        <f>112865/4270970*1000</f>
        <v>26.42608119467006</v>
      </c>
      <c r="L22" s="23">
        <v>28.61</v>
      </c>
      <c r="M22" s="23">
        <v>29.725</v>
      </c>
      <c r="N22" s="23">
        <f>127142/4219031*1000</f>
        <v>30.135355725046818</v>
      </c>
      <c r="O22" s="23">
        <v>31.751</v>
      </c>
      <c r="P22" s="23">
        <f>139386/4201402*1000</f>
        <v>33.17606836955854</v>
      </c>
    </row>
    <row r="23" spans="1:20" ht="14.25">
      <c r="A23" s="37" t="s">
        <v>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10"/>
      <c r="Q23" s="11"/>
      <c r="R23" s="12"/>
      <c r="S23" s="3"/>
      <c r="T23" s="3"/>
    </row>
    <row r="24" spans="1:20" ht="13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1"/>
      <c r="O24" s="14"/>
      <c r="P24" s="14"/>
      <c r="Q24" s="11"/>
      <c r="R24" s="12"/>
      <c r="S24" s="3"/>
      <c r="T24" s="3"/>
    </row>
    <row r="25" spans="1:18" ht="13.5">
      <c r="A25" s="36" t="s">
        <v>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5"/>
      <c r="Q25" s="16"/>
      <c r="R25" s="16"/>
    </row>
    <row r="26" spans="1:18" ht="12.75">
      <c r="A26" s="38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0"/>
      <c r="Q26" s="16"/>
      <c r="R26" s="16"/>
    </row>
    <row r="27" spans="1:18" ht="14.25" customHeight="1">
      <c r="A27" s="36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5"/>
      <c r="Q27" s="16"/>
      <c r="R27" s="16"/>
    </row>
    <row r="28" spans="1:18" ht="13.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/>
      <c r="P28" s="16"/>
      <c r="Q28" s="16"/>
      <c r="R28" s="16"/>
    </row>
    <row r="29" spans="1:18" ht="13.5">
      <c r="A29" s="20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/>
      <c r="P29" s="16"/>
      <c r="Q29" s="16"/>
      <c r="R29" s="16"/>
    </row>
    <row r="30" spans="1:18" ht="12.75">
      <c r="A30" s="38" t="s">
        <v>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10"/>
      <c r="Q30" s="16"/>
      <c r="R30" s="16"/>
    </row>
    <row r="31" spans="1:18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6"/>
      <c r="R31" s="16"/>
    </row>
    <row r="32" spans="1:18" ht="13.5">
      <c r="A32" s="20" t="s">
        <v>11</v>
      </c>
      <c r="B32" s="10"/>
      <c r="C32" s="10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7.25" customHeight="1">
      <c r="A33" s="39" t="s">
        <v>10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18"/>
      <c r="N33" s="18"/>
      <c r="O33" s="18"/>
      <c r="P33" s="18"/>
      <c r="Q33" s="18"/>
      <c r="R33" s="18"/>
    </row>
    <row r="34" spans="1:18" ht="12.75">
      <c r="A34" s="46" t="s">
        <v>34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18"/>
      <c r="Q34" s="16"/>
      <c r="R34" s="16"/>
    </row>
    <row r="35" spans="1:18" ht="12.75">
      <c r="A35" s="45" t="s">
        <v>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29"/>
      <c r="Q35" s="16"/>
      <c r="R35" s="16"/>
    </row>
    <row r="36" spans="1:18" ht="12.75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18"/>
      <c r="Q36" s="16"/>
      <c r="R36" s="16"/>
    </row>
    <row r="37" spans="1:18" ht="12.75">
      <c r="A37" s="47" t="s">
        <v>35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16"/>
      <c r="Q37" s="16"/>
      <c r="R37" s="16"/>
    </row>
  </sheetData>
  <mergeCells count="11">
    <mergeCell ref="A35:O35"/>
    <mergeCell ref="A36:O36"/>
    <mergeCell ref="A37:O37"/>
    <mergeCell ref="A30:O30"/>
    <mergeCell ref="A34:O34"/>
    <mergeCell ref="A27:O27"/>
    <mergeCell ref="A23:O23"/>
    <mergeCell ref="A33:L33"/>
    <mergeCell ref="A1:R1"/>
    <mergeCell ref="A25:O25"/>
    <mergeCell ref="A26:O26"/>
  </mergeCells>
  <printOptions/>
  <pageMargins left="0.5" right="0.5" top="0.5" bottom="0.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2004-05-17T14:27:09Z</cp:lastPrinted>
  <dcterms:created xsi:type="dcterms:W3CDTF">1999-05-10T13:14:17Z</dcterms:created>
  <dcterms:modified xsi:type="dcterms:W3CDTF">2004-06-16T20:10:43Z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1770937199</vt:i4>
  </property>
  <property fmtid="{D5CDD505-2E9C-101B-9397-08002B2CF9AE}" pid="3" name="_EmailSubject">
    <vt:lpwstr>Batch from 5-18-04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