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A" sheetId="1" r:id="rId1"/>
  </sheets>
  <definedNames>
    <definedName name="\D">'A'!$A$96:$A$96</definedName>
    <definedName name="\M">'A'!$A$353:$A$353</definedName>
    <definedName name="\Z">'A'!$A$95:$A$95</definedName>
    <definedName name="FPS:S&amp;E">'A'!$B$9:$C$344</definedName>
    <definedName name="MACRO">'A'!$A$88:$A$96</definedName>
    <definedName name="MACROS">'A'!$A$349:$A$349</definedName>
    <definedName name="page1">'A'!$A$3:$R$87</definedName>
    <definedName name="_xlnm.Print_Area" localSheetId="0">'A'!$A$1:$Q$85</definedName>
    <definedName name="STUB">'A'!$A$46:$A$85</definedName>
  </definedNames>
  <calcPr fullCalcOnLoad="1"/>
</workbook>
</file>

<file path=xl/sharedStrings.xml><?xml version="1.0" encoding="utf-8"?>
<sst xmlns="http://schemas.openxmlformats.org/spreadsheetml/2006/main" count="170" uniqueCount="72">
  <si>
    <t xml:space="preserve"> </t>
  </si>
  <si>
    <t xml:space="preserve">    Amount</t>
  </si>
  <si>
    <t xml:space="preserve">  ASSISTANCE</t>
  </si>
  <si>
    <t>(Dollars in Thousands)</t>
  </si>
  <si>
    <t>`</t>
  </si>
  <si>
    <t>Amount</t>
  </si>
  <si>
    <t>Decreases:</t>
  </si>
  <si>
    <t>Discretionary/Mandatory Split</t>
  </si>
  <si>
    <t>Increases:</t>
  </si>
  <si>
    <t>LAW ENFORCEMENT</t>
  </si>
  <si>
    <t>OFFICE OF JUSTICE PROGRAMS DIRECT APPROPRIATIONS</t>
  </si>
  <si>
    <t>Pos.</t>
  </si>
  <si>
    <t>STATE AND LOCAL</t>
  </si>
  <si>
    <t>WEED AND SEED</t>
  </si>
  <si>
    <t>Adjustments to Base</t>
  </si>
  <si>
    <t>Technical Adjustments</t>
  </si>
  <si>
    <t>Rescission from Balances</t>
  </si>
  <si>
    <t>Program Changes</t>
  </si>
  <si>
    <t xml:space="preserve">               </t>
  </si>
  <si>
    <t>Estimated Rescission of Prior Yr  Unobligated Balances</t>
  </si>
  <si>
    <t>Department of Justice Grant Accounts</t>
  </si>
  <si>
    <t>GRAND TOTAL ALL FUNDS</t>
  </si>
  <si>
    <t xml:space="preserve">     Rescission Against Balances</t>
  </si>
  <si>
    <t xml:space="preserve">      Change in Compensable Days</t>
  </si>
  <si>
    <t xml:space="preserve">   JUTNET</t>
  </si>
  <si>
    <t xml:space="preserve">      Health Insurance</t>
  </si>
  <si>
    <t xml:space="preserve">      Employee Compensation Fund</t>
  </si>
  <si>
    <t>2009 Request</t>
  </si>
  <si>
    <t xml:space="preserve">  Change 2009 from 2008 Enacted</t>
  </si>
  <si>
    <t xml:space="preserve">  Discretionary</t>
  </si>
  <si>
    <t xml:space="preserve">   Net Discretionary</t>
  </si>
  <si>
    <t xml:space="preserve">  Mandatory</t>
  </si>
  <si>
    <t xml:space="preserve">     Change 2009 from 2008 Enacted</t>
  </si>
  <si>
    <t>2008 Enacted with Transfers</t>
  </si>
  <si>
    <t>2008 Enacted</t>
  </si>
  <si>
    <t>2007 Enacted (with Rescission and Transfer)</t>
  </si>
  <si>
    <t xml:space="preserve">     Transfers Between Accounts</t>
  </si>
  <si>
    <t>2007 Enacted (with Rescissions)</t>
  </si>
  <si>
    <t xml:space="preserve">     Adjustment of  2008 one-time Transfers Between Accounts</t>
  </si>
  <si>
    <t xml:space="preserve">      Department of Homeland Security Charges</t>
  </si>
  <si>
    <t xml:space="preserve">     Adjustment of FY 2008 Rescission of Balances</t>
  </si>
  <si>
    <t xml:space="preserve"> FY 2009 Transfers between accounts</t>
  </si>
  <si>
    <t xml:space="preserve">  2009 Pay Raise (2.9%)</t>
  </si>
  <si>
    <t xml:space="preserve">  Annualization of 2008 Pay Raise (3.5%)</t>
  </si>
  <si>
    <t xml:space="preserve">  Full-Year Cost of Positions Financed for Part-Year in FY 2007</t>
  </si>
  <si>
    <t xml:space="preserve">  Change in Compensable Days</t>
  </si>
  <si>
    <t xml:space="preserve">  Annualization of Positions</t>
  </si>
  <si>
    <t xml:space="preserve">  Thrift Savings Plan</t>
  </si>
  <si>
    <t xml:space="preserve">   Health Insurance Premiums</t>
  </si>
  <si>
    <t xml:space="preserve">   Employee Compensation Fund</t>
  </si>
  <si>
    <t xml:space="preserve">   Department of Homeland Security Charges</t>
  </si>
  <si>
    <t xml:space="preserve">  GSA Rent</t>
  </si>
  <si>
    <t xml:space="preserve">   Postage</t>
  </si>
  <si>
    <t xml:space="preserve">  Security Investigations</t>
  </si>
  <si>
    <t xml:space="preserve">   General Priting Office</t>
  </si>
  <si>
    <t xml:space="preserve">     Total Increases</t>
  </si>
  <si>
    <t xml:space="preserve">     Total Decreases</t>
  </si>
  <si>
    <t>Total Adjustments to Base</t>
  </si>
  <si>
    <t>2009 Current Services</t>
  </si>
  <si>
    <t xml:space="preserve">  Program Increases</t>
  </si>
  <si>
    <t xml:space="preserve">                    Offsets</t>
  </si>
  <si>
    <t>Total Program Changes</t>
  </si>
  <si>
    <t>end of line</t>
  </si>
  <si>
    <t>end of sheet</t>
  </si>
  <si>
    <t>COMMUNITY ORIENTED POLICING SERVICES</t>
  </si>
  <si>
    <t>OFFICE ON VIOLENCE AGAINST WOMEN</t>
  </si>
  <si>
    <t>PUCLIC SAFETY OFFICERS BENEFITS PROGRAM</t>
  </si>
  <si>
    <t>CRIME VICTIMS FUND</t>
  </si>
  <si>
    <t>JUSTICE ASSISTANCE</t>
  </si>
  <si>
    <t>STATE AND LOCAL LAW ENFORCEMENT ASSISTANCE</t>
  </si>
  <si>
    <t>JUVENILE JUSTICE PROGRAMS</t>
  </si>
  <si>
    <t>TOTAL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</si>
</sst>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2">
    <font>
      <sz val="8"/>
      <name val="Arial"/>
      <family val="0"/>
    </font>
    <font>
      <u val="single"/>
      <sz val="8"/>
      <name val="Arial"/>
      <family val="0"/>
    </font>
    <font>
      <b/>
      <u val="single"/>
      <sz val="8"/>
      <name val="Arial"/>
      <family val="0"/>
    </font>
    <font>
      <sz val="10"/>
      <name val="Arial"/>
      <family val="0"/>
    </font>
    <font>
      <u val="single"/>
      <sz val="4.8"/>
      <color indexed="12"/>
      <name val="Arial"/>
      <family val="0"/>
    </font>
    <font>
      <u val="single"/>
      <sz val="4.8"/>
      <color indexed="36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3" fontId="0" fillId="0" borderId="0" xfId="0" applyAlignment="1">
      <alignment/>
    </xf>
    <xf numFmtId="3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3" fontId="3" fillId="0" borderId="0" xfId="0" applyFont="1" applyAlignment="1">
      <alignment horizontal="centerContinuous"/>
    </xf>
    <xf numFmtId="0" fontId="3" fillId="0" borderId="1" xfId="0" applyFont="1" applyAlignment="1">
      <alignment/>
    </xf>
    <xf numFmtId="165" fontId="3" fillId="0" borderId="1" xfId="0" applyNumberFormat="1" applyFont="1" applyAlignment="1">
      <alignment horizontal="right"/>
    </xf>
    <xf numFmtId="3" fontId="3" fillId="0" borderId="0" xfId="0" applyFont="1" applyBorder="1" applyAlignment="1">
      <alignment/>
    </xf>
    <xf numFmtId="3" fontId="3" fillId="0" borderId="2" xfId="0" applyFont="1" applyAlignment="1">
      <alignment/>
    </xf>
    <xf numFmtId="165" fontId="3" fillId="0" borderId="3" xfId="0" applyNumberFormat="1" applyFont="1" applyAlignment="1">
      <alignment horizontal="right"/>
    </xf>
    <xf numFmtId="3" fontId="3" fillId="0" borderId="4" xfId="0" applyFont="1" applyBorder="1" applyAlignment="1">
      <alignment/>
    </xf>
    <xf numFmtId="3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Alignment="1">
      <alignment horizontal="left"/>
    </xf>
    <xf numFmtId="0" fontId="3" fillId="0" borderId="6" xfId="0" applyFont="1" applyAlignment="1">
      <alignment horizontal="right"/>
    </xf>
    <xf numFmtId="0" fontId="3" fillId="0" borderId="5" xfId="0" applyFont="1" applyAlignment="1">
      <alignment horizontal="right"/>
    </xf>
    <xf numFmtId="0" fontId="3" fillId="0" borderId="6" xfId="0" applyFont="1" applyAlignment="1">
      <alignment horizontal="center"/>
    </xf>
    <xf numFmtId="0" fontId="3" fillId="0" borderId="7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Alignment="1">
      <alignment horizontal="left"/>
    </xf>
    <xf numFmtId="165" fontId="3" fillId="0" borderId="6" xfId="0" applyNumberFormat="1" applyFont="1" applyAlignment="1">
      <alignment horizontal="right"/>
    </xf>
    <xf numFmtId="3" fontId="3" fillId="0" borderId="3" xfId="0" applyFont="1" applyAlignment="1">
      <alignment/>
    </xf>
    <xf numFmtId="3" fontId="3" fillId="0" borderId="9" xfId="0" applyFont="1" applyBorder="1" applyAlignment="1">
      <alignment/>
    </xf>
    <xf numFmtId="3" fontId="3" fillId="0" borderId="10" xfId="0" applyFont="1" applyBorder="1" applyAlignment="1">
      <alignment/>
    </xf>
    <xf numFmtId="3" fontId="3" fillId="0" borderId="2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3" xfId="0" applyNumberFormat="1" applyFont="1" applyAlignment="1">
      <alignment horizontal="right"/>
    </xf>
    <xf numFmtId="3" fontId="3" fillId="0" borderId="11" xfId="0" applyFont="1" applyBorder="1" applyAlignment="1">
      <alignment/>
    </xf>
    <xf numFmtId="3" fontId="3" fillId="0" borderId="3" xfId="0" applyFont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3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" xfId="0" applyNumberFormat="1" applyFont="1" applyAlignment="1" quotePrefix="1">
      <alignment horizontal="right"/>
    </xf>
    <xf numFmtId="3" fontId="3" fillId="0" borderId="3" xfId="0" applyNumberFormat="1" applyFont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13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0" xfId="0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3" fillId="0" borderId="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0" xfId="0" applyFont="1" applyBorder="1" applyAlignment="1">
      <alignment/>
    </xf>
    <xf numFmtId="3" fontId="3" fillId="0" borderId="5" xfId="0" applyNumberFormat="1" applyFont="1" applyAlignment="1">
      <alignment/>
    </xf>
    <xf numFmtId="3" fontId="3" fillId="0" borderId="15" xfId="0" applyNumberFormat="1" applyFont="1" applyAlignment="1">
      <alignment/>
    </xf>
    <xf numFmtId="3" fontId="3" fillId="0" borderId="30" xfId="0" applyNumberFormat="1" applyFont="1" applyBorder="1" applyAlignment="1">
      <alignment/>
    </xf>
    <xf numFmtId="3" fontId="3" fillId="0" borderId="1" xfId="0" applyNumberFormat="1" applyFont="1" applyAlignment="1">
      <alignment/>
    </xf>
    <xf numFmtId="3" fontId="3" fillId="0" borderId="15" xfId="0" applyNumberFormat="1" applyFont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13" xfId="0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Font="1" applyAlignment="1">
      <alignment horizontal="left" indent="4"/>
    </xf>
    <xf numFmtId="3" fontId="3" fillId="0" borderId="18" xfId="0" applyFont="1" applyBorder="1" applyAlignment="1">
      <alignment/>
    </xf>
    <xf numFmtId="3" fontId="3" fillId="0" borderId="35" xfId="0" applyNumberFormat="1" applyFont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Alignment="1">
      <alignment/>
    </xf>
    <xf numFmtId="3" fontId="3" fillId="0" borderId="40" xfId="0" applyNumberFormat="1" applyFont="1" applyAlignment="1">
      <alignment/>
    </xf>
    <xf numFmtId="3" fontId="3" fillId="0" borderId="41" xfId="0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1" xfId="0" applyNumberFormat="1" applyFont="1" applyAlignment="1">
      <alignment/>
    </xf>
    <xf numFmtId="3" fontId="3" fillId="0" borderId="42" xfId="0" applyNumberFormat="1" applyFont="1" applyAlignment="1">
      <alignment/>
    </xf>
    <xf numFmtId="3" fontId="3" fillId="0" borderId="39" xfId="0" applyNumberFormat="1" applyFont="1" applyAlignment="1">
      <alignment horizontal="right"/>
    </xf>
    <xf numFmtId="3" fontId="3" fillId="0" borderId="0" xfId="0" applyFont="1" applyFill="1" applyBorder="1" applyAlignment="1">
      <alignment/>
    </xf>
    <xf numFmtId="3" fontId="3" fillId="0" borderId="43" xfId="0" applyFont="1" applyFill="1" applyBorder="1" applyAlignment="1">
      <alignment/>
    </xf>
    <xf numFmtId="3" fontId="3" fillId="0" borderId="44" xfId="0" applyFont="1" applyFill="1" applyBorder="1" applyAlignment="1">
      <alignment/>
    </xf>
    <xf numFmtId="3" fontId="3" fillId="0" borderId="2" xfId="0" applyNumberFormat="1" applyFont="1" applyFill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46" xfId="0" applyNumberFormat="1" applyFont="1" applyFill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48" xfId="0" applyFont="1" applyFill="1" applyBorder="1" applyAlignment="1">
      <alignment/>
    </xf>
    <xf numFmtId="3" fontId="3" fillId="0" borderId="49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5" xfId="0" applyFont="1" applyBorder="1" applyAlignment="1">
      <alignment/>
    </xf>
    <xf numFmtId="3" fontId="3" fillId="0" borderId="15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0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3" fillId="0" borderId="3" xfId="0" applyNumberFormat="1" applyFont="1" applyBorder="1" applyAlignment="1" quotePrefix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55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0" xfId="0" applyFont="1" applyBorder="1" applyAlignment="1">
      <alignment/>
    </xf>
    <xf numFmtId="3" fontId="3" fillId="0" borderId="56" xfId="0" applyFont="1" applyBorder="1" applyAlignment="1">
      <alignment/>
    </xf>
    <xf numFmtId="3" fontId="3" fillId="0" borderId="3" xfId="0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15" xfId="0" applyNumberFormat="1" applyFont="1" applyFill="1" applyAlignment="1">
      <alignment/>
    </xf>
    <xf numFmtId="3" fontId="3" fillId="0" borderId="2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Font="1" applyFill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10" fillId="0" borderId="0" xfId="0" applyFont="1" applyAlignment="1">
      <alignment/>
    </xf>
    <xf numFmtId="3" fontId="10" fillId="0" borderId="0" xfId="0" applyFont="1" applyAlignment="1">
      <alignment horizontal="centerContinuous"/>
    </xf>
    <xf numFmtId="3" fontId="3" fillId="0" borderId="18" xfId="0" applyFont="1" applyBorder="1" applyAlignment="1">
      <alignment horizontal="center" wrapText="1"/>
    </xf>
    <xf numFmtId="3" fontId="0" fillId="0" borderId="19" xfId="0" applyBorder="1" applyAlignment="1">
      <alignment horizontal="center" wrapText="1"/>
    </xf>
    <xf numFmtId="3" fontId="0" fillId="0" borderId="13" xfId="0" applyBorder="1" applyAlignment="1">
      <alignment horizontal="center" wrapText="1"/>
    </xf>
    <xf numFmtId="3" fontId="0" fillId="0" borderId="21" xfId="0" applyBorder="1" applyAlignment="1">
      <alignment horizontal="center" wrapText="1"/>
    </xf>
    <xf numFmtId="3" fontId="0" fillId="0" borderId="32" xfId="0" applyBorder="1" applyAlignment="1">
      <alignment horizontal="center" wrapText="1"/>
    </xf>
    <xf numFmtId="3" fontId="0" fillId="0" borderId="25" xfId="0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3" fontId="0" fillId="0" borderId="57" xfId="0" applyBorder="1" applyAlignment="1">
      <alignment horizontal="center"/>
    </xf>
    <xf numFmtId="3" fontId="0" fillId="0" borderId="19" xfId="0" applyBorder="1" applyAlignment="1">
      <alignment horizontal="center"/>
    </xf>
    <xf numFmtId="3" fontId="0" fillId="0" borderId="32" xfId="0" applyBorder="1" applyAlignment="1">
      <alignment horizontal="center"/>
    </xf>
    <xf numFmtId="3" fontId="0" fillId="0" borderId="4" xfId="0" applyBorder="1" applyAlignment="1">
      <alignment horizontal="center"/>
    </xf>
    <xf numFmtId="3" fontId="0" fillId="0" borderId="25" xfId="0" applyBorder="1" applyAlignment="1">
      <alignment horizontal="center"/>
    </xf>
    <xf numFmtId="3" fontId="3" fillId="0" borderId="19" xfId="0" applyFont="1" applyBorder="1" applyAlignment="1">
      <alignment horizontal="center" wrapText="1"/>
    </xf>
    <xf numFmtId="3" fontId="3" fillId="0" borderId="13" xfId="0" applyFont="1" applyBorder="1" applyAlignment="1">
      <alignment horizontal="center" wrapText="1"/>
    </xf>
    <xf numFmtId="3" fontId="3" fillId="0" borderId="21" xfId="0" applyFont="1" applyBorder="1" applyAlignment="1">
      <alignment horizontal="center" wrapText="1"/>
    </xf>
    <xf numFmtId="3" fontId="0" fillId="0" borderId="13" xfId="0" applyBorder="1" applyAlignment="1">
      <alignment wrapText="1"/>
    </xf>
    <xf numFmtId="3" fontId="0" fillId="0" borderId="21" xfId="0" applyBorder="1" applyAlignment="1">
      <alignment wrapText="1"/>
    </xf>
    <xf numFmtId="3" fontId="0" fillId="0" borderId="32" xfId="0" applyBorder="1" applyAlignment="1">
      <alignment wrapText="1"/>
    </xf>
    <xf numFmtId="3" fontId="0" fillId="0" borderId="25" xfId="0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3" fontId="0" fillId="0" borderId="23" xfId="0" applyBorder="1" applyAlignment="1">
      <alignment horizontal="center" wrapText="1"/>
    </xf>
    <xf numFmtId="3" fontId="0" fillId="0" borderId="14" xfId="0" applyBorder="1" applyAlignment="1">
      <alignment horizontal="center" wrapText="1"/>
    </xf>
    <xf numFmtId="3" fontId="3" fillId="0" borderId="58" xfId="0" applyFont="1" applyBorder="1" applyAlignment="1">
      <alignment horizontal="center" wrapText="1"/>
    </xf>
    <xf numFmtId="3" fontId="0" fillId="0" borderId="52" xfId="0" applyBorder="1" applyAlignment="1">
      <alignment horizontal="center" wrapText="1"/>
    </xf>
    <xf numFmtId="3" fontId="0" fillId="0" borderId="59" xfId="0" applyBorder="1" applyAlignment="1">
      <alignment horizontal="center" wrapText="1"/>
    </xf>
    <xf numFmtId="3" fontId="0" fillId="0" borderId="52" xfId="0" applyBorder="1" applyAlignment="1">
      <alignment wrapText="1"/>
    </xf>
    <xf numFmtId="3" fontId="0" fillId="0" borderId="59" xfId="0" applyBorder="1" applyAlignment="1">
      <alignment wrapText="1"/>
    </xf>
    <xf numFmtId="0" fontId="3" fillId="0" borderId="58" xfId="0" applyFont="1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112"/>
  <sheetViews>
    <sheetView showGridLines="0" tabSelected="1" zoomScale="75" zoomScaleNormal="75" workbookViewId="0" topLeftCell="A4">
      <pane xSplit="1" ySplit="9" topLeftCell="B31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A11" sqref="A11"/>
    </sheetView>
  </sheetViews>
  <sheetFormatPr defaultColWidth="9.33203125" defaultRowHeight="11.25"/>
  <cols>
    <col min="1" max="1" width="66.83203125" style="1" customWidth="1"/>
    <col min="2" max="2" width="7.33203125" style="1" customWidth="1"/>
    <col min="3" max="3" width="14.16015625" style="1" customWidth="1"/>
    <col min="4" max="4" width="0.328125" style="1" hidden="1" customWidth="1"/>
    <col min="5" max="5" width="20.66015625" style="1" customWidth="1"/>
    <col min="6" max="6" width="16" style="1" customWidth="1"/>
    <col min="7" max="7" width="15.66015625" style="1" customWidth="1"/>
    <col min="8" max="8" width="8.5" style="1" customWidth="1"/>
    <col min="9" max="9" width="17.5" style="1" customWidth="1"/>
    <col min="10" max="10" width="7" style="1" customWidth="1"/>
    <col min="11" max="11" width="15.16015625" style="1" customWidth="1"/>
    <col min="12" max="12" width="5.66015625" style="1" customWidth="1"/>
    <col min="13" max="13" width="16.66015625" style="1" customWidth="1"/>
    <col min="14" max="14" width="14.33203125" style="1" customWidth="1"/>
    <col min="15" max="15" width="15.66015625" style="1" customWidth="1"/>
    <col min="16" max="16" width="10.33203125" style="1" customWidth="1"/>
    <col min="17" max="17" width="16.33203125" style="2" customWidth="1"/>
    <col min="18" max="18" width="12" style="1" customWidth="1"/>
    <col min="19" max="19" width="10.16015625" style="1" customWidth="1"/>
    <col min="20" max="20" width="8.16015625" style="1" customWidth="1"/>
    <col min="21" max="21" width="10.66015625" style="1" customWidth="1"/>
    <col min="22" max="22" width="11.83203125" style="1" customWidth="1"/>
    <col min="23" max="24" width="2.33203125" style="1" customWidth="1"/>
    <col min="25" max="25" width="8.16015625" style="1" hidden="1" customWidth="1"/>
    <col min="26" max="26" width="10.66015625" style="1" customWidth="1"/>
    <col min="27" max="29" width="2.33203125" style="1" customWidth="1"/>
    <col min="30" max="30" width="8.16015625" style="1" hidden="1" customWidth="1"/>
    <col min="31" max="31" width="10.66015625" style="1" customWidth="1"/>
    <col min="32" max="34" width="2.33203125" style="1" customWidth="1"/>
    <col min="35" max="35" width="2.33203125" style="1" hidden="1" customWidth="1"/>
    <col min="36" max="39" width="2.33203125" style="1" customWidth="1"/>
    <col min="40" max="40" width="2.33203125" style="1" hidden="1" customWidth="1"/>
    <col min="41" max="44" width="2.33203125" style="1" customWidth="1"/>
    <col min="45" max="45" width="2.33203125" style="1" hidden="1" customWidth="1"/>
    <col min="46" max="47" width="2.33203125" style="1" customWidth="1"/>
    <col min="48" max="48" width="8.16015625" style="1" customWidth="1"/>
    <col min="49" max="49" width="2.33203125" style="1" customWidth="1"/>
    <col min="50" max="50" width="8.16015625" style="1" hidden="1" customWidth="1"/>
    <col min="51" max="51" width="9.33203125" style="1" customWidth="1"/>
    <col min="52" max="54" width="2.33203125" style="1" customWidth="1"/>
    <col min="55" max="55" width="8.16015625" style="1" hidden="1" customWidth="1"/>
    <col min="56" max="56" width="10.66015625" style="1" customWidth="1"/>
    <col min="57" max="59" width="2.33203125" style="1" customWidth="1"/>
    <col min="60" max="60" width="8.16015625" style="1" hidden="1" customWidth="1"/>
    <col min="61" max="61" width="10.66015625" style="1" customWidth="1"/>
    <col min="62" max="64" width="2.33203125" style="1" customWidth="1"/>
    <col min="65" max="65" width="2.33203125" style="1" hidden="1" customWidth="1"/>
    <col min="66" max="69" width="2.33203125" style="1" customWidth="1"/>
    <col min="70" max="70" width="8.16015625" style="1" hidden="1" customWidth="1"/>
    <col min="71" max="71" width="10.66015625" style="1" customWidth="1"/>
    <col min="72" max="74" width="2.33203125" style="1" customWidth="1"/>
    <col min="75" max="75" width="8.16015625" style="1" hidden="1" customWidth="1"/>
    <col min="76" max="76" width="10.66015625" style="1" customWidth="1"/>
    <col min="77" max="79" width="2.33203125" style="1" customWidth="1"/>
    <col min="80" max="80" width="9.33203125" style="1" customWidth="1"/>
    <col min="81" max="81" width="13.16015625" style="1" customWidth="1"/>
    <col min="82" max="84" width="2.33203125" style="1" customWidth="1"/>
    <col min="85" max="85" width="9.33203125" style="1" customWidth="1"/>
    <col min="86" max="86" width="13.16015625" style="1" customWidth="1"/>
    <col min="87" max="87" width="2.33203125" style="1" customWidth="1"/>
    <col min="88" max="88" width="8.16015625" style="1" customWidth="1"/>
    <col min="89" max="89" width="2.33203125" style="1" customWidth="1"/>
    <col min="90" max="90" width="9.33203125" style="1" customWidth="1"/>
    <col min="91" max="91" width="10.66015625" style="1" customWidth="1"/>
    <col min="92" max="97" width="2.33203125" style="1" customWidth="1"/>
    <col min="98" max="98" width="9.33203125" style="1" customWidth="1"/>
    <col min="99" max="99" width="8.16015625" style="1" customWidth="1"/>
    <col min="100" max="100" width="2.33203125" style="1" customWidth="1"/>
    <col min="101" max="101" width="8.16015625" style="1" customWidth="1"/>
    <col min="102" max="102" width="2.33203125" style="1" customWidth="1"/>
    <col min="103" max="103" width="8.16015625" style="1" customWidth="1"/>
    <col min="104" max="104" width="2.33203125" style="1" customWidth="1"/>
    <col min="105" max="105" width="10.66015625" style="1" customWidth="1"/>
    <col min="106" max="16384" width="9.33203125" style="1" customWidth="1"/>
  </cols>
  <sheetData>
    <row r="4" spans="1:18" s="158" customFormat="1" ht="27" customHeight="1">
      <c r="A4" s="154" t="s">
        <v>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  <c r="R4" s="157" t="s">
        <v>62</v>
      </c>
    </row>
    <row r="5" spans="1:18" s="158" customFormat="1" ht="15">
      <c r="A5" s="155" t="s">
        <v>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9"/>
      <c r="O5" s="155"/>
      <c r="P5" s="155"/>
      <c r="Q5" s="156"/>
      <c r="R5" s="157" t="s">
        <v>62</v>
      </c>
    </row>
    <row r="6" spans="1:1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  <c r="O6" s="3"/>
      <c r="P6" s="3"/>
      <c r="Q6" s="4"/>
      <c r="R6" s="152" t="s">
        <v>62</v>
      </c>
    </row>
    <row r="7" spans="1:1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 t="s">
        <v>0</v>
      </c>
      <c r="R7" s="152" t="s">
        <v>62</v>
      </c>
    </row>
    <row r="8" spans="2:18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0</v>
      </c>
      <c r="R8" s="152" t="s">
        <v>62</v>
      </c>
    </row>
    <row r="9" spans="2:18" ht="12.75" customHeight="1">
      <c r="B9" s="166" t="s">
        <v>10</v>
      </c>
      <c r="C9" s="167"/>
      <c r="D9" s="167"/>
      <c r="E9" s="167"/>
      <c r="F9" s="167"/>
      <c r="G9" s="167"/>
      <c r="H9" s="167"/>
      <c r="I9" s="168"/>
      <c r="J9" s="160" t="s">
        <v>64</v>
      </c>
      <c r="K9" s="161"/>
      <c r="L9" s="160" t="s">
        <v>65</v>
      </c>
      <c r="M9" s="161"/>
      <c r="N9" s="183" t="s">
        <v>66</v>
      </c>
      <c r="O9" s="183" t="s">
        <v>67</v>
      </c>
      <c r="P9" s="160" t="s">
        <v>21</v>
      </c>
      <c r="Q9" s="172"/>
      <c r="R9" s="152" t="s">
        <v>62</v>
      </c>
    </row>
    <row r="10" spans="2:18" ht="12.75">
      <c r="B10" s="169"/>
      <c r="C10" s="170"/>
      <c r="D10" s="170"/>
      <c r="E10" s="170"/>
      <c r="F10" s="170"/>
      <c r="G10" s="170"/>
      <c r="H10" s="170"/>
      <c r="I10" s="171"/>
      <c r="J10" s="162"/>
      <c r="K10" s="163"/>
      <c r="L10" s="162"/>
      <c r="M10" s="163"/>
      <c r="N10" s="184"/>
      <c r="O10" s="186"/>
      <c r="P10" s="173"/>
      <c r="Q10" s="174"/>
      <c r="R10" s="152" t="s">
        <v>62</v>
      </c>
    </row>
    <row r="11" spans="1:18" ht="15" customHeight="1">
      <c r="A11" s="12"/>
      <c r="B11" s="179" t="s">
        <v>68</v>
      </c>
      <c r="C11" s="161"/>
      <c r="D11" s="13"/>
      <c r="E11" s="180" t="s">
        <v>69</v>
      </c>
      <c r="F11" s="188" t="s">
        <v>13</v>
      </c>
      <c r="G11" s="188" t="s">
        <v>70</v>
      </c>
      <c r="H11" s="179" t="s">
        <v>71</v>
      </c>
      <c r="I11" s="161"/>
      <c r="J11" s="162"/>
      <c r="K11" s="163"/>
      <c r="L11" s="162"/>
      <c r="M11" s="163"/>
      <c r="N11" s="184"/>
      <c r="O11" s="186"/>
      <c r="P11" s="173"/>
      <c r="Q11" s="174"/>
      <c r="R11" s="152" t="s">
        <v>62</v>
      </c>
    </row>
    <row r="12" spans="2:18" ht="12.75">
      <c r="B12" s="162"/>
      <c r="C12" s="163"/>
      <c r="D12" s="1" t="s">
        <v>12</v>
      </c>
      <c r="E12" s="181"/>
      <c r="F12" s="184"/>
      <c r="G12" s="184"/>
      <c r="H12" s="162"/>
      <c r="I12" s="163"/>
      <c r="J12" s="162"/>
      <c r="K12" s="163"/>
      <c r="L12" s="162"/>
      <c r="M12" s="163"/>
      <c r="N12" s="184"/>
      <c r="O12" s="186"/>
      <c r="P12" s="173"/>
      <c r="Q12" s="174"/>
      <c r="R12" s="152" t="s">
        <v>62</v>
      </c>
    </row>
    <row r="13" spans="2:18" ht="12.75">
      <c r="B13" s="162"/>
      <c r="C13" s="163"/>
      <c r="D13" s="111" t="s">
        <v>9</v>
      </c>
      <c r="E13" s="181"/>
      <c r="F13" s="184"/>
      <c r="G13" s="184"/>
      <c r="H13" s="162"/>
      <c r="I13" s="163"/>
      <c r="J13" s="162"/>
      <c r="K13" s="163"/>
      <c r="L13" s="162"/>
      <c r="M13" s="163"/>
      <c r="N13" s="184"/>
      <c r="O13" s="186"/>
      <c r="P13" s="175"/>
      <c r="Q13" s="176"/>
      <c r="R13" s="152" t="s">
        <v>62</v>
      </c>
    </row>
    <row r="14" spans="2:18" ht="12.75">
      <c r="B14" s="164"/>
      <c r="C14" s="165"/>
      <c r="D14" s="151" t="s">
        <v>2</v>
      </c>
      <c r="E14" s="182"/>
      <c r="F14" s="185"/>
      <c r="G14" s="185"/>
      <c r="H14" s="164"/>
      <c r="I14" s="165"/>
      <c r="J14" s="164"/>
      <c r="K14" s="165"/>
      <c r="L14" s="164"/>
      <c r="M14" s="165"/>
      <c r="N14" s="185"/>
      <c r="O14" s="187"/>
      <c r="P14" s="177"/>
      <c r="Q14" s="178"/>
      <c r="R14" s="152" t="s">
        <v>62</v>
      </c>
    </row>
    <row r="15" spans="2:18" ht="12.75">
      <c r="B15" s="14" t="s">
        <v>11</v>
      </c>
      <c r="C15" s="15" t="s">
        <v>5</v>
      </c>
      <c r="D15" s="16" t="s">
        <v>11</v>
      </c>
      <c r="E15" s="17" t="s">
        <v>5</v>
      </c>
      <c r="F15" s="17" t="s">
        <v>5</v>
      </c>
      <c r="G15" s="18" t="s">
        <v>5</v>
      </c>
      <c r="H15" s="14" t="s">
        <v>11</v>
      </c>
      <c r="I15" s="15" t="s">
        <v>5</v>
      </c>
      <c r="J15" s="14" t="s">
        <v>11</v>
      </c>
      <c r="K15" s="15" t="s">
        <v>5</v>
      </c>
      <c r="L15" s="19" t="s">
        <v>11</v>
      </c>
      <c r="M15" s="15" t="s">
        <v>5</v>
      </c>
      <c r="N15" s="17" t="s">
        <v>1</v>
      </c>
      <c r="O15" s="17" t="s">
        <v>5</v>
      </c>
      <c r="P15" s="20" t="s">
        <v>11</v>
      </c>
      <c r="Q15" s="21" t="s">
        <v>5</v>
      </c>
      <c r="R15" s="152" t="s">
        <v>62</v>
      </c>
    </row>
    <row r="16" spans="2:18" ht="12.75">
      <c r="B16" s="9"/>
      <c r="C16" s="22"/>
      <c r="D16" s="9"/>
      <c r="E16" s="22"/>
      <c r="F16" s="22"/>
      <c r="G16" s="22"/>
      <c r="H16" s="9"/>
      <c r="I16" s="22"/>
      <c r="J16" s="9"/>
      <c r="K16" s="22"/>
      <c r="L16" s="23"/>
      <c r="M16" s="24"/>
      <c r="N16" s="22"/>
      <c r="O16" s="22"/>
      <c r="Q16" s="10"/>
      <c r="R16" s="152" t="s">
        <v>62</v>
      </c>
    </row>
    <row r="17" spans="1:18" ht="12.75">
      <c r="A17" s="70"/>
      <c r="B17" s="28"/>
      <c r="C17" s="29"/>
      <c r="D17" s="9"/>
      <c r="E17" s="22"/>
      <c r="F17" s="22"/>
      <c r="G17" s="22"/>
      <c r="H17" s="9"/>
      <c r="I17" s="22"/>
      <c r="J17" s="9"/>
      <c r="K17" s="22"/>
      <c r="L17" s="9"/>
      <c r="M17" s="22"/>
      <c r="N17" s="22"/>
      <c r="O17" s="22"/>
      <c r="P17" s="26"/>
      <c r="Q17" s="27"/>
      <c r="R17" s="152" t="s">
        <v>62</v>
      </c>
    </row>
    <row r="18" spans="1:18" ht="12.75">
      <c r="A18" s="137" t="s">
        <v>37</v>
      </c>
      <c r="B18" s="30">
        <v>672</v>
      </c>
      <c r="C18" s="27">
        <v>238340</v>
      </c>
      <c r="D18" s="25">
        <v>0</v>
      </c>
      <c r="E18" s="31">
        <f>1236805+50000</f>
        <v>1286805</v>
      </c>
      <c r="F18" s="31">
        <v>49361</v>
      </c>
      <c r="G18" s="31">
        <v>338362</v>
      </c>
      <c r="H18" s="25">
        <f>SUM(B18)</f>
        <v>672</v>
      </c>
      <c r="I18" s="31">
        <f>SUM(C18,E18,F18,G18)</f>
        <v>1912868</v>
      </c>
      <c r="J18" s="25">
        <v>202</v>
      </c>
      <c r="K18" s="31">
        <v>541838</v>
      </c>
      <c r="L18" s="25">
        <v>48</v>
      </c>
      <c r="M18" s="31">
        <v>382571</v>
      </c>
      <c r="N18" s="31">
        <v>72834</v>
      </c>
      <c r="O18" s="31">
        <v>625000</v>
      </c>
      <c r="P18" s="26">
        <f>SUM(H18,J18,L18)</f>
        <v>922</v>
      </c>
      <c r="Q18" s="27">
        <f>SUM(K18,M18,N18,O18,I18)</f>
        <v>3535111</v>
      </c>
      <c r="R18" s="152" t="s">
        <v>62</v>
      </c>
    </row>
    <row r="19" spans="1:18" ht="12.75">
      <c r="A19" s="8" t="s">
        <v>22</v>
      </c>
      <c r="B19" s="32">
        <v>0</v>
      </c>
      <c r="C19" s="27">
        <v>-6000</v>
      </c>
      <c r="D19" s="25"/>
      <c r="E19" s="31">
        <v>-64230</v>
      </c>
      <c r="F19" s="31">
        <v>-1500</v>
      </c>
      <c r="G19" s="31">
        <v>-5200</v>
      </c>
      <c r="H19" s="25">
        <f>SUM(B19)</f>
        <v>0</v>
      </c>
      <c r="I19" s="31">
        <f>SUM(C19,E19,F19,G19)</f>
        <v>-76930</v>
      </c>
      <c r="J19" s="25">
        <v>0</v>
      </c>
      <c r="K19" s="31">
        <v>-31000</v>
      </c>
      <c r="L19" s="25">
        <v>0</v>
      </c>
      <c r="M19" s="119">
        <v>0</v>
      </c>
      <c r="N19" s="69">
        <v>-1070</v>
      </c>
      <c r="O19" s="69">
        <v>0</v>
      </c>
      <c r="P19" s="26">
        <f>SUM(H19,J19,L19)</f>
        <v>0</v>
      </c>
      <c r="Q19" s="27">
        <f>SUM(K19,M19,N19,O19,I19)</f>
        <v>-109000</v>
      </c>
      <c r="R19" s="152" t="s">
        <v>62</v>
      </c>
    </row>
    <row r="20" spans="1:18" ht="12.75">
      <c r="A20" s="8" t="s">
        <v>36</v>
      </c>
      <c r="B20" s="32">
        <v>0</v>
      </c>
      <c r="C20" s="34">
        <v>66077</v>
      </c>
      <c r="D20" s="25"/>
      <c r="E20" s="35">
        <f>-53913+18491</f>
        <v>-35422</v>
      </c>
      <c r="F20" s="31">
        <v>0</v>
      </c>
      <c r="G20" s="131">
        <v>-12164</v>
      </c>
      <c r="H20" s="47">
        <f>SUM(B20)</f>
        <v>0</v>
      </c>
      <c r="I20" s="119">
        <f>SUM(C20,E20,F20,G20)</f>
        <v>18491</v>
      </c>
      <c r="J20" s="122">
        <v>0</v>
      </c>
      <c r="K20" s="130">
        <v>-18491</v>
      </c>
      <c r="L20" s="122">
        <v>0</v>
      </c>
      <c r="M20" s="130">
        <v>0</v>
      </c>
      <c r="N20" s="69">
        <v>0</v>
      </c>
      <c r="O20" s="69">
        <v>0</v>
      </c>
      <c r="P20" s="26">
        <f>SUM(H20,J20,L20)</f>
        <v>0</v>
      </c>
      <c r="Q20" s="136">
        <f>SUM(K20,M20,N20,O20,I20)</f>
        <v>0</v>
      </c>
      <c r="R20" s="152" t="s">
        <v>62</v>
      </c>
    </row>
    <row r="21" spans="1:18" ht="12.75">
      <c r="A21" s="8" t="s">
        <v>35</v>
      </c>
      <c r="B21" s="125">
        <f>SUM(B18:B20)</f>
        <v>672</v>
      </c>
      <c r="C21" s="126">
        <f>SUM(C18:C20)</f>
        <v>298417</v>
      </c>
      <c r="D21" s="132"/>
      <c r="E21" s="126">
        <f>SUM(E18:E20)</f>
        <v>1187153</v>
      </c>
      <c r="F21" s="133">
        <f>SUM(F18:F20)</f>
        <v>47861</v>
      </c>
      <c r="G21" s="129">
        <f>SUM(G18:G20)</f>
        <v>320998</v>
      </c>
      <c r="H21" s="53">
        <f>SUM(B21)</f>
        <v>672</v>
      </c>
      <c r="I21" s="52">
        <f>SUM(C21,E21,F21,G21)</f>
        <v>1854429</v>
      </c>
      <c r="J21" s="127">
        <v>202</v>
      </c>
      <c r="K21" s="55">
        <f>SUM(K18:K20)</f>
        <v>492347</v>
      </c>
      <c r="L21" s="127">
        <v>48</v>
      </c>
      <c r="M21" s="55">
        <f>SUM(M18:M20)</f>
        <v>382571</v>
      </c>
      <c r="N21" s="129">
        <f>SUM(N18:N20)</f>
        <v>71764</v>
      </c>
      <c r="O21" s="129">
        <f>SUM(O18:O20)</f>
        <v>625000</v>
      </c>
      <c r="P21" s="33">
        <f>SUM(H21,J21,L21)</f>
        <v>922</v>
      </c>
      <c r="Q21" s="126">
        <f>SUM(K21,M21,N21,O21,I21)</f>
        <v>3426111</v>
      </c>
      <c r="R21" s="152" t="s">
        <v>62</v>
      </c>
    </row>
    <row r="22" spans="1:18" ht="12.75">
      <c r="A22" s="8"/>
      <c r="B22" s="125"/>
      <c r="C22" s="129"/>
      <c r="D22" s="122"/>
      <c r="E22" s="129"/>
      <c r="F22" s="134"/>
      <c r="G22" s="129"/>
      <c r="H22" s="122"/>
      <c r="I22" s="51"/>
      <c r="J22" s="127"/>
      <c r="K22" s="129"/>
      <c r="L22" s="127"/>
      <c r="M22" s="129"/>
      <c r="N22" s="129"/>
      <c r="O22" s="129"/>
      <c r="P22" s="122"/>
      <c r="Q22" s="129"/>
      <c r="R22" s="152" t="s">
        <v>62</v>
      </c>
    </row>
    <row r="23" spans="1:18" ht="12.75">
      <c r="A23" s="8" t="s">
        <v>34</v>
      </c>
      <c r="B23" s="125">
        <v>697</v>
      </c>
      <c r="C23" s="129">
        <v>196184</v>
      </c>
      <c r="D23" s="122"/>
      <c r="E23" s="129">
        <v>1008136</v>
      </c>
      <c r="F23" s="134">
        <v>32100</v>
      </c>
      <c r="G23" s="129">
        <v>383513</v>
      </c>
      <c r="H23" s="122">
        <f>SUM(B23)</f>
        <v>697</v>
      </c>
      <c r="I23" s="51">
        <f>SUM(C23,E23,F23,G23)</f>
        <v>1619933</v>
      </c>
      <c r="J23" s="127">
        <v>166</v>
      </c>
      <c r="K23" s="129">
        <v>587233</v>
      </c>
      <c r="L23" s="127">
        <v>65</v>
      </c>
      <c r="M23" s="129">
        <v>400000</v>
      </c>
      <c r="N23" s="129">
        <v>74834</v>
      </c>
      <c r="O23" s="129">
        <v>590000</v>
      </c>
      <c r="P23" s="122">
        <f>SUM(H23,J23,L23)</f>
        <v>928</v>
      </c>
      <c r="Q23" s="129">
        <f>SUM(K23,M23,N23,O23,I23)</f>
        <v>3272000</v>
      </c>
      <c r="R23" s="152" t="s">
        <v>62</v>
      </c>
    </row>
    <row r="24" spans="1:18" ht="12.75">
      <c r="A24" s="8" t="s">
        <v>36</v>
      </c>
      <c r="B24" s="125">
        <v>0</v>
      </c>
      <c r="C24" s="129">
        <f>51627+15057</f>
        <v>66684</v>
      </c>
      <c r="D24" s="122"/>
      <c r="E24" s="129">
        <f>-51627+236192</f>
        <v>184565</v>
      </c>
      <c r="F24" s="134">
        <v>0</v>
      </c>
      <c r="G24" s="129">
        <v>-15057</v>
      </c>
      <c r="H24" s="122">
        <f>SUM(B24)</f>
        <v>0</v>
      </c>
      <c r="I24" s="51">
        <f>SUM(C24,E24,F24,G24)</f>
        <v>236192</v>
      </c>
      <c r="J24" s="127">
        <v>0</v>
      </c>
      <c r="K24" s="129">
        <f>-236192-1880</f>
        <v>-238072</v>
      </c>
      <c r="L24" s="127">
        <v>0</v>
      </c>
      <c r="M24" s="129">
        <v>0</v>
      </c>
      <c r="N24" s="129">
        <v>0</v>
      </c>
      <c r="O24" s="129">
        <v>0</v>
      </c>
      <c r="P24" s="122">
        <f>SUM(H24,J24,L24)</f>
        <v>0</v>
      </c>
      <c r="Q24" s="129">
        <f>SUM(K24,M24,N24,O24,I24)</f>
        <v>-1880</v>
      </c>
      <c r="R24" s="152" t="s">
        <v>62</v>
      </c>
    </row>
    <row r="25" spans="1:18" ht="12.75">
      <c r="A25" s="8" t="s">
        <v>22</v>
      </c>
      <c r="B25" s="125">
        <v>0</v>
      </c>
      <c r="C25" s="129">
        <v>0</v>
      </c>
      <c r="D25" s="122"/>
      <c r="E25" s="129">
        <v>-77500</v>
      </c>
      <c r="F25" s="134"/>
      <c r="G25" s="129">
        <v>-10000</v>
      </c>
      <c r="H25" s="122"/>
      <c r="I25" s="51">
        <f>SUM(C25,E25,F25,G25)</f>
        <v>-87500</v>
      </c>
      <c r="J25" s="127">
        <v>0</v>
      </c>
      <c r="K25" s="129">
        <v>-97778</v>
      </c>
      <c r="L25" s="127">
        <v>0</v>
      </c>
      <c r="M25" s="129">
        <v>-14700</v>
      </c>
      <c r="N25" s="129">
        <v>0</v>
      </c>
      <c r="O25" s="129"/>
      <c r="P25" s="122">
        <f>SUM(H25,J25,L25)</f>
        <v>0</v>
      </c>
      <c r="Q25" s="129">
        <f>SUM(K25,M25,N25,O25,I25)</f>
        <v>-199978</v>
      </c>
      <c r="R25" s="152" t="s">
        <v>62</v>
      </c>
    </row>
    <row r="26" spans="1:18" ht="12.75">
      <c r="A26" s="8" t="s">
        <v>33</v>
      </c>
      <c r="B26" s="125">
        <f>SUM(B23:B25)</f>
        <v>697</v>
      </c>
      <c r="C26" s="129">
        <f>SUM(C23:C24)</f>
        <v>262868</v>
      </c>
      <c r="D26" s="122">
        <f>SUM(D23:D24)</f>
        <v>0</v>
      </c>
      <c r="E26" s="129">
        <f>SUM(E23:E25)</f>
        <v>1115201</v>
      </c>
      <c r="F26" s="134">
        <f>SUM(F23:F24)</f>
        <v>32100</v>
      </c>
      <c r="G26" s="129">
        <f>SUM(G23:G25)</f>
        <v>358456</v>
      </c>
      <c r="H26" s="122">
        <f>SUM(H23:H24)</f>
        <v>697</v>
      </c>
      <c r="I26" s="51">
        <f aca="true" t="shared" si="0" ref="I26:N26">SUM(I23:I25)</f>
        <v>1768625</v>
      </c>
      <c r="J26" s="127">
        <f t="shared" si="0"/>
        <v>166</v>
      </c>
      <c r="K26" s="129">
        <f t="shared" si="0"/>
        <v>251383</v>
      </c>
      <c r="L26" s="127">
        <f t="shared" si="0"/>
        <v>65</v>
      </c>
      <c r="M26" s="129">
        <f t="shared" si="0"/>
        <v>385300</v>
      </c>
      <c r="N26" s="129">
        <f t="shared" si="0"/>
        <v>74834</v>
      </c>
      <c r="O26" s="129">
        <f>SUM(O23:O24)</f>
        <v>590000</v>
      </c>
      <c r="P26" s="122">
        <f>SUM(P23:P24)</f>
        <v>928</v>
      </c>
      <c r="Q26" s="129">
        <f>SUM(Q23:Q24)</f>
        <v>3270120</v>
      </c>
      <c r="R26" s="152" t="s">
        <v>62</v>
      </c>
    </row>
    <row r="27" spans="1:18" ht="12.75">
      <c r="A27" s="8"/>
      <c r="B27" s="125"/>
      <c r="C27" s="129"/>
      <c r="D27" s="122"/>
      <c r="E27" s="129"/>
      <c r="F27" s="134"/>
      <c r="G27" s="129"/>
      <c r="H27" s="122"/>
      <c r="I27" s="51"/>
      <c r="J27" s="127"/>
      <c r="K27" s="129"/>
      <c r="L27" s="127"/>
      <c r="M27" s="129"/>
      <c r="N27" s="129"/>
      <c r="O27" s="129"/>
      <c r="P27" s="122"/>
      <c r="Q27" s="129"/>
      <c r="R27" s="152" t="s">
        <v>62</v>
      </c>
    </row>
    <row r="28" spans="1:18" ht="12.75">
      <c r="A28" s="8" t="s">
        <v>27</v>
      </c>
      <c r="B28" s="125">
        <v>863</v>
      </c>
      <c r="C28" s="129">
        <v>203872</v>
      </c>
      <c r="D28" s="122"/>
      <c r="E28" s="129">
        <v>358576</v>
      </c>
      <c r="F28" s="134">
        <v>0</v>
      </c>
      <c r="G28" s="129">
        <v>164199</v>
      </c>
      <c r="H28" s="122">
        <f>SUM(B28)</f>
        <v>863</v>
      </c>
      <c r="I28" s="51">
        <f>SUM(C28,E28,F28,G28)</f>
        <v>726647</v>
      </c>
      <c r="J28" s="127">
        <v>0</v>
      </c>
      <c r="K28" s="129">
        <v>0</v>
      </c>
      <c r="L28" s="127">
        <v>65</v>
      </c>
      <c r="M28" s="129">
        <v>280000</v>
      </c>
      <c r="N28" s="129">
        <v>55834</v>
      </c>
      <c r="O28" s="129">
        <v>590000</v>
      </c>
      <c r="P28" s="122">
        <f>SUM(H28,J28,L28)</f>
        <v>928</v>
      </c>
      <c r="Q28" s="129">
        <f>SUM(K28,M28,N28,O28,I28)</f>
        <v>1652481</v>
      </c>
      <c r="R28" s="152" t="s">
        <v>62</v>
      </c>
    </row>
    <row r="29" spans="1:19" ht="6.75" customHeight="1">
      <c r="A29" s="70"/>
      <c r="B29" s="118"/>
      <c r="C29" s="119"/>
      <c r="D29" s="47"/>
      <c r="E29" s="119"/>
      <c r="F29" s="135"/>
      <c r="G29" s="69"/>
      <c r="H29" s="122"/>
      <c r="I29" s="51"/>
      <c r="J29" s="47"/>
      <c r="K29" s="119"/>
      <c r="L29" s="47"/>
      <c r="M29" s="119"/>
      <c r="N29" s="69"/>
      <c r="O29" s="69"/>
      <c r="P29" s="48"/>
      <c r="Q29" s="49"/>
      <c r="R29" s="152" t="s">
        <v>62</v>
      </c>
      <c r="S29" s="13"/>
    </row>
    <row r="30" spans="1:19" ht="12.75">
      <c r="A30" s="70" t="s">
        <v>19</v>
      </c>
      <c r="B30" s="118"/>
      <c r="C30" s="35"/>
      <c r="D30" s="25"/>
      <c r="E30" s="119">
        <v>-80000</v>
      </c>
      <c r="F30" s="69">
        <v>0</v>
      </c>
      <c r="G30" s="119">
        <v>-20000</v>
      </c>
      <c r="H30" s="8">
        <f>SUM(B30)</f>
        <v>0</v>
      </c>
      <c r="I30" s="51">
        <v>-100000</v>
      </c>
      <c r="J30" s="47"/>
      <c r="K30" s="119">
        <v>-100000</v>
      </c>
      <c r="L30" s="47"/>
      <c r="M30" s="119"/>
      <c r="N30" s="69">
        <v>0</v>
      </c>
      <c r="O30" s="69">
        <v>0</v>
      </c>
      <c r="P30" s="26">
        <f>SUM(H30,J30,L30)</f>
        <v>0</v>
      </c>
      <c r="Q30" s="27">
        <f>SUM(K30,M30,N30,O30,I30)</f>
        <v>-200000</v>
      </c>
      <c r="R30" s="152" t="s">
        <v>62</v>
      </c>
      <c r="S30" s="13"/>
    </row>
    <row r="31" spans="1:19" ht="3" customHeight="1">
      <c r="A31" s="70"/>
      <c r="B31" s="118"/>
      <c r="C31" s="52"/>
      <c r="D31" s="25"/>
      <c r="E31" s="52"/>
      <c r="F31" s="31"/>
      <c r="G31" s="44"/>
      <c r="H31" s="32"/>
      <c r="I31" s="51"/>
      <c r="J31" s="53"/>
      <c r="K31" s="52"/>
      <c r="L31" s="53"/>
      <c r="M31" s="52"/>
      <c r="N31" s="69"/>
      <c r="O31" s="69"/>
      <c r="P31" s="54"/>
      <c r="Q31" s="55"/>
      <c r="R31" s="152" t="s">
        <v>62</v>
      </c>
      <c r="S31" s="13"/>
    </row>
    <row r="32" spans="1:19" ht="12.75">
      <c r="A32" s="70"/>
      <c r="B32" s="118"/>
      <c r="C32" s="56"/>
      <c r="D32" s="25"/>
      <c r="E32" s="57"/>
      <c r="F32" s="31"/>
      <c r="G32" s="44"/>
      <c r="H32" s="32"/>
      <c r="I32" s="51"/>
      <c r="J32" s="58"/>
      <c r="K32" s="56"/>
      <c r="L32" s="58"/>
      <c r="M32" s="56"/>
      <c r="N32" s="69"/>
      <c r="O32" s="69"/>
      <c r="P32" s="48"/>
      <c r="Q32" s="49"/>
      <c r="R32" s="152" t="s">
        <v>62</v>
      </c>
      <c r="S32" s="13"/>
    </row>
    <row r="33" spans="1:19" ht="12.75">
      <c r="A33" s="138" t="s">
        <v>32</v>
      </c>
      <c r="B33" s="38">
        <f aca="true" t="shared" si="1" ref="B33:Q33">SUM(B28-B26)</f>
        <v>166</v>
      </c>
      <c r="C33" s="39">
        <f t="shared" si="1"/>
        <v>-58996</v>
      </c>
      <c r="D33" s="59">
        <f t="shared" si="1"/>
        <v>0</v>
      </c>
      <c r="E33" s="60">
        <f t="shared" si="1"/>
        <v>-756625</v>
      </c>
      <c r="F33" s="60">
        <f t="shared" si="1"/>
        <v>-32100</v>
      </c>
      <c r="G33" s="60">
        <f t="shared" si="1"/>
        <v>-194257</v>
      </c>
      <c r="H33" s="38">
        <f t="shared" si="1"/>
        <v>166</v>
      </c>
      <c r="I33" s="60">
        <f t="shared" si="1"/>
        <v>-1041978</v>
      </c>
      <c r="J33" s="61">
        <f t="shared" si="1"/>
        <v>-166</v>
      </c>
      <c r="K33" s="60">
        <f t="shared" si="1"/>
        <v>-251383</v>
      </c>
      <c r="L33" s="61">
        <f t="shared" si="1"/>
        <v>0</v>
      </c>
      <c r="M33" s="60">
        <f t="shared" si="1"/>
        <v>-105300</v>
      </c>
      <c r="N33" s="60">
        <f t="shared" si="1"/>
        <v>-19000</v>
      </c>
      <c r="O33" s="60">
        <f t="shared" si="1"/>
        <v>0</v>
      </c>
      <c r="P33" s="38">
        <f t="shared" si="1"/>
        <v>0</v>
      </c>
      <c r="Q33" s="40">
        <f t="shared" si="1"/>
        <v>-1617639</v>
      </c>
      <c r="R33" s="152" t="s">
        <v>62</v>
      </c>
      <c r="S33" s="13"/>
    </row>
    <row r="34" spans="1:19" ht="12.75">
      <c r="A34" s="62"/>
      <c r="B34" s="41"/>
      <c r="C34" s="56"/>
      <c r="D34" s="41"/>
      <c r="E34" s="56"/>
      <c r="F34" s="56"/>
      <c r="G34" s="56"/>
      <c r="H34" s="30"/>
      <c r="I34" s="56"/>
      <c r="J34" s="41"/>
      <c r="K34" s="56"/>
      <c r="L34" s="63"/>
      <c r="M34" s="64"/>
      <c r="N34" s="56"/>
      <c r="O34" s="56"/>
      <c r="P34" s="48"/>
      <c r="Q34" s="49"/>
      <c r="R34" s="152" t="s">
        <v>62</v>
      </c>
      <c r="S34" s="13"/>
    </row>
    <row r="35" spans="1:19" ht="12.75">
      <c r="A35" s="65" t="s">
        <v>15</v>
      </c>
      <c r="B35" s="41"/>
      <c r="C35" s="56"/>
      <c r="D35" s="41"/>
      <c r="E35" s="56"/>
      <c r="F35" s="56"/>
      <c r="G35" s="66"/>
      <c r="H35" s="32"/>
      <c r="I35" s="56"/>
      <c r="J35" s="41"/>
      <c r="K35" s="56"/>
      <c r="L35" s="63"/>
      <c r="M35" s="64"/>
      <c r="N35" s="56"/>
      <c r="O35" s="56"/>
      <c r="P35" s="48"/>
      <c r="Q35" s="49"/>
      <c r="R35" s="152" t="s">
        <v>62</v>
      </c>
      <c r="S35" s="13"/>
    </row>
    <row r="36" spans="1:19" ht="12.75">
      <c r="A36" s="62" t="s">
        <v>38</v>
      </c>
      <c r="B36" s="41">
        <v>0</v>
      </c>
      <c r="C36" s="56">
        <v>-66684</v>
      </c>
      <c r="D36" s="41"/>
      <c r="E36" s="56">
        <f>-E24</f>
        <v>-184565</v>
      </c>
      <c r="F36" s="56">
        <v>0</v>
      </c>
      <c r="G36" s="66">
        <v>15057</v>
      </c>
      <c r="H36" s="25">
        <f>SUM(B36)</f>
        <v>0</v>
      </c>
      <c r="I36" s="31">
        <f>SUM(C36,E36,F36,G36)</f>
        <v>-236192</v>
      </c>
      <c r="J36" s="41">
        <v>0</v>
      </c>
      <c r="K36" s="56">
        <v>238072</v>
      </c>
      <c r="L36" s="63">
        <v>0</v>
      </c>
      <c r="M36" s="64">
        <v>0</v>
      </c>
      <c r="N36" s="56"/>
      <c r="O36" s="56">
        <v>0</v>
      </c>
      <c r="P36" s="26">
        <f>SUM(H36,J36,L36)</f>
        <v>0</v>
      </c>
      <c r="Q36" s="27">
        <f>SUM(K36,M36,N36,O36,I36)</f>
        <v>1880</v>
      </c>
      <c r="R36" s="152" t="s">
        <v>62</v>
      </c>
      <c r="S36" s="13"/>
    </row>
    <row r="37" spans="1:19" ht="12.75">
      <c r="A37" s="62" t="s">
        <v>40</v>
      </c>
      <c r="B37" s="41">
        <v>0</v>
      </c>
      <c r="C37" s="56">
        <v>0</v>
      </c>
      <c r="D37" s="41"/>
      <c r="E37" s="56">
        <v>77500</v>
      </c>
      <c r="F37" s="56">
        <v>0</v>
      </c>
      <c r="G37" s="66">
        <v>10000</v>
      </c>
      <c r="H37" s="25">
        <f>SUM(B37)</f>
        <v>0</v>
      </c>
      <c r="I37" s="31">
        <f>SUM(C37,E37,F37,G37)</f>
        <v>87500</v>
      </c>
      <c r="J37" s="41">
        <v>0</v>
      </c>
      <c r="K37" s="56">
        <v>97778</v>
      </c>
      <c r="L37" s="63">
        <v>0</v>
      </c>
      <c r="M37" s="64">
        <v>14700</v>
      </c>
      <c r="N37" s="56">
        <v>0</v>
      </c>
      <c r="O37" s="56">
        <v>0</v>
      </c>
      <c r="P37" s="26">
        <f>SUM(H37,J37,L37)</f>
        <v>0</v>
      </c>
      <c r="Q37" s="27">
        <f>SUM(K37,M37,N37,O37,I37)</f>
        <v>199978</v>
      </c>
      <c r="R37" s="152" t="s">
        <v>62</v>
      </c>
      <c r="S37" s="13"/>
    </row>
    <row r="38" spans="1:19" ht="12.75">
      <c r="A38" s="62"/>
      <c r="B38" s="41"/>
      <c r="C38" s="56"/>
      <c r="D38" s="41"/>
      <c r="E38" s="56"/>
      <c r="F38" s="56"/>
      <c r="G38" s="66"/>
      <c r="H38" s="25"/>
      <c r="I38" s="31"/>
      <c r="J38" s="41"/>
      <c r="K38" s="56"/>
      <c r="L38" s="63"/>
      <c r="M38" s="64"/>
      <c r="N38" s="56"/>
      <c r="O38" s="56"/>
      <c r="P38" s="26"/>
      <c r="Q38" s="27"/>
      <c r="R38" s="152" t="s">
        <v>62</v>
      </c>
      <c r="S38" s="13"/>
    </row>
    <row r="39" spans="1:19" ht="12.75">
      <c r="A39" s="62"/>
      <c r="B39" s="41"/>
      <c r="C39" s="56"/>
      <c r="D39" s="41"/>
      <c r="E39" s="56"/>
      <c r="F39" s="56"/>
      <c r="G39" s="66"/>
      <c r="H39" s="50"/>
      <c r="I39" s="56"/>
      <c r="J39" s="41"/>
      <c r="K39" s="56"/>
      <c r="L39" s="63"/>
      <c r="M39" s="64"/>
      <c r="N39" s="56"/>
      <c r="O39" s="56"/>
      <c r="P39" s="48"/>
      <c r="Q39" s="49"/>
      <c r="R39" s="152" t="s">
        <v>62</v>
      </c>
      <c r="S39" s="13"/>
    </row>
    <row r="40" spans="1:19" ht="12.75">
      <c r="A40" s="67" t="s">
        <v>14</v>
      </c>
      <c r="B40" s="25"/>
      <c r="C40" s="31"/>
      <c r="D40" s="25"/>
      <c r="E40" s="31"/>
      <c r="F40" s="31"/>
      <c r="G40" s="44"/>
      <c r="H40" s="32"/>
      <c r="I40" s="31"/>
      <c r="J40" s="25"/>
      <c r="K40" s="31"/>
      <c r="L40" s="68"/>
      <c r="M40" s="69"/>
      <c r="N40" s="31"/>
      <c r="O40" s="31"/>
      <c r="P40" s="26"/>
      <c r="Q40" s="27"/>
      <c r="R40" s="152" t="s">
        <v>62</v>
      </c>
      <c r="S40" s="13"/>
    </row>
    <row r="41" spans="1:19" ht="12.75">
      <c r="A41" s="67"/>
      <c r="B41" s="25"/>
      <c r="C41" s="31"/>
      <c r="D41" s="25"/>
      <c r="E41" s="31"/>
      <c r="F41" s="31"/>
      <c r="G41" s="44"/>
      <c r="H41" s="32"/>
      <c r="I41" s="31"/>
      <c r="J41" s="25"/>
      <c r="K41" s="31"/>
      <c r="L41" s="68"/>
      <c r="M41" s="69"/>
      <c r="N41" s="31"/>
      <c r="O41" s="31"/>
      <c r="P41" s="26"/>
      <c r="Q41" s="27"/>
      <c r="R41" s="152" t="s">
        <v>62</v>
      </c>
      <c r="S41" s="13"/>
    </row>
    <row r="42" spans="1:19" ht="12.75">
      <c r="A42" s="1" t="s">
        <v>41</v>
      </c>
      <c r="B42" s="25">
        <v>166</v>
      </c>
      <c r="C42" s="31">
        <f>45424+20801+3000</f>
        <v>69225</v>
      </c>
      <c r="D42" s="25"/>
      <c r="E42" s="31">
        <f>3760-45424</f>
        <v>-41664</v>
      </c>
      <c r="F42" s="31">
        <v>0</v>
      </c>
      <c r="G42" s="70">
        <v>-20801</v>
      </c>
      <c r="H42" s="25">
        <f>SUM(B42)</f>
        <v>166</v>
      </c>
      <c r="I42" s="31">
        <f>SUM(C42,E42,F42,G42)</f>
        <v>6760</v>
      </c>
      <c r="J42" s="25">
        <v>-166</v>
      </c>
      <c r="K42" s="31">
        <v>-3760</v>
      </c>
      <c r="L42" s="68">
        <v>0</v>
      </c>
      <c r="M42" s="69">
        <v>0</v>
      </c>
      <c r="N42" s="31">
        <v>-3000</v>
      </c>
      <c r="O42" s="31">
        <v>0</v>
      </c>
      <c r="P42" s="26">
        <f>SUM(H42,J42,L42)</f>
        <v>0</v>
      </c>
      <c r="Q42" s="27">
        <f>SUM(K42,M42,N42,O42,I42)</f>
        <v>0</v>
      </c>
      <c r="R42" s="152" t="s">
        <v>62</v>
      </c>
      <c r="S42" s="13"/>
    </row>
    <row r="43" spans="2:19" ht="12.75">
      <c r="B43" s="25"/>
      <c r="C43" s="31"/>
      <c r="D43" s="25"/>
      <c r="E43" s="31"/>
      <c r="F43" s="31"/>
      <c r="G43" s="44"/>
      <c r="H43" s="32"/>
      <c r="I43" s="31"/>
      <c r="J43" s="25"/>
      <c r="K43" s="31"/>
      <c r="L43" s="68"/>
      <c r="M43" s="69"/>
      <c r="N43" s="31"/>
      <c r="O43" s="31"/>
      <c r="P43" s="26"/>
      <c r="Q43" s="27"/>
      <c r="R43" s="152" t="s">
        <v>62</v>
      </c>
      <c r="S43" s="13"/>
    </row>
    <row r="44" spans="1:19" ht="12.75">
      <c r="A44" s="1" t="s">
        <v>8</v>
      </c>
      <c r="B44" s="25"/>
      <c r="C44" s="119"/>
      <c r="D44" s="25"/>
      <c r="E44" s="31"/>
      <c r="F44" s="31"/>
      <c r="G44" s="44"/>
      <c r="H44" s="32"/>
      <c r="I44" s="31"/>
      <c r="J44" s="25"/>
      <c r="K44" s="31"/>
      <c r="L44" s="68"/>
      <c r="M44" s="69"/>
      <c r="N44" s="31"/>
      <c r="O44" s="31"/>
      <c r="P44" s="26"/>
      <c r="Q44" s="27"/>
      <c r="R44" s="152" t="s">
        <v>62</v>
      </c>
      <c r="S44" s="13"/>
    </row>
    <row r="45" spans="1:19" ht="12.75">
      <c r="A45" s="1" t="s">
        <v>42</v>
      </c>
      <c r="B45" s="25">
        <v>0</v>
      </c>
      <c r="C45" s="139">
        <v>2049</v>
      </c>
      <c r="D45" s="25">
        <v>0</v>
      </c>
      <c r="E45" s="31">
        <v>0</v>
      </c>
      <c r="F45" s="31">
        <v>0</v>
      </c>
      <c r="G45" s="44">
        <v>0</v>
      </c>
      <c r="H45" s="25">
        <f>SUM(B45)</f>
        <v>0</v>
      </c>
      <c r="I45" s="31">
        <f>SUM(C45,E45,F45,G45)</f>
        <v>2049</v>
      </c>
      <c r="J45" s="25">
        <v>0</v>
      </c>
      <c r="K45" s="31">
        <v>0</v>
      </c>
      <c r="L45" s="68">
        <v>0</v>
      </c>
      <c r="M45" s="69">
        <v>119</v>
      </c>
      <c r="N45" s="31">
        <v>0</v>
      </c>
      <c r="O45" s="31">
        <v>0</v>
      </c>
      <c r="P45" s="26">
        <f aca="true" t="shared" si="2" ref="P45:P58">SUM(H45,J45,L45)</f>
        <v>0</v>
      </c>
      <c r="Q45" s="27">
        <f aca="true" t="shared" si="3" ref="Q45:Q58">SUM(K45,M45,N45,O45,I45)</f>
        <v>2168</v>
      </c>
      <c r="R45" s="152" t="s">
        <v>62</v>
      </c>
      <c r="S45" s="13"/>
    </row>
    <row r="46" spans="1:19" ht="12.75">
      <c r="A46" s="1" t="s">
        <v>43</v>
      </c>
      <c r="B46" s="25">
        <v>0</v>
      </c>
      <c r="C46" s="139">
        <v>1423</v>
      </c>
      <c r="D46" s="25"/>
      <c r="E46" s="31">
        <v>0</v>
      </c>
      <c r="F46" s="31">
        <v>0</v>
      </c>
      <c r="G46" s="31">
        <v>0</v>
      </c>
      <c r="H46" s="25">
        <f aca="true" t="shared" si="4" ref="H46:H58">SUM(B46)</f>
        <v>0</v>
      </c>
      <c r="I46" s="31">
        <f aca="true" t="shared" si="5" ref="I46:I58">SUM(C46,E46,F46,G46)</f>
        <v>1423</v>
      </c>
      <c r="J46" s="25">
        <v>0</v>
      </c>
      <c r="K46" s="31">
        <v>0</v>
      </c>
      <c r="L46" s="68">
        <v>0</v>
      </c>
      <c r="M46" s="69">
        <v>36</v>
      </c>
      <c r="N46" s="31">
        <v>0</v>
      </c>
      <c r="O46" s="31">
        <v>0</v>
      </c>
      <c r="P46" s="26">
        <f t="shared" si="2"/>
        <v>0</v>
      </c>
      <c r="Q46" s="27">
        <f t="shared" si="3"/>
        <v>1459</v>
      </c>
      <c r="R46" s="152" t="s">
        <v>62</v>
      </c>
      <c r="S46" s="13"/>
    </row>
    <row r="47" spans="1:19" ht="12.75">
      <c r="A47" s="1" t="s">
        <v>44</v>
      </c>
      <c r="B47" s="25">
        <v>0</v>
      </c>
      <c r="C47" s="139">
        <v>0</v>
      </c>
      <c r="D47" s="25"/>
      <c r="E47" s="31">
        <v>0</v>
      </c>
      <c r="F47" s="31">
        <v>0</v>
      </c>
      <c r="G47" s="31">
        <v>0</v>
      </c>
      <c r="H47" s="25">
        <f>SUM(B47)</f>
        <v>0</v>
      </c>
      <c r="I47" s="31">
        <f>SUM(C47,E47,F47,G47)</f>
        <v>0</v>
      </c>
      <c r="J47" s="25">
        <v>0</v>
      </c>
      <c r="K47" s="31">
        <v>0</v>
      </c>
      <c r="L47" s="68">
        <v>0</v>
      </c>
      <c r="M47" s="69">
        <v>0</v>
      </c>
      <c r="N47" s="31">
        <v>0</v>
      </c>
      <c r="O47" s="31">
        <v>0</v>
      </c>
      <c r="P47" s="26">
        <f t="shared" si="2"/>
        <v>0</v>
      </c>
      <c r="Q47" s="27">
        <f t="shared" si="3"/>
        <v>0</v>
      </c>
      <c r="R47" s="152" t="s">
        <v>62</v>
      </c>
      <c r="S47" s="13"/>
    </row>
    <row r="48" spans="1:19" ht="12.75">
      <c r="A48" s="1" t="s">
        <v>45</v>
      </c>
      <c r="B48" s="25">
        <v>0</v>
      </c>
      <c r="C48" s="139">
        <v>0</v>
      </c>
      <c r="D48" s="25"/>
      <c r="E48" s="31">
        <v>0</v>
      </c>
      <c r="F48" s="31">
        <v>0</v>
      </c>
      <c r="G48" s="31">
        <v>0</v>
      </c>
      <c r="H48" s="25">
        <f t="shared" si="4"/>
        <v>0</v>
      </c>
      <c r="I48" s="31">
        <f t="shared" si="5"/>
        <v>0</v>
      </c>
      <c r="J48" s="25">
        <v>0</v>
      </c>
      <c r="K48" s="31">
        <v>0</v>
      </c>
      <c r="L48" s="68">
        <v>0</v>
      </c>
      <c r="M48" s="69">
        <v>0</v>
      </c>
      <c r="N48" s="31">
        <v>0</v>
      </c>
      <c r="O48" s="31">
        <v>0</v>
      </c>
      <c r="P48" s="26">
        <f t="shared" si="2"/>
        <v>0</v>
      </c>
      <c r="Q48" s="27">
        <f t="shared" si="3"/>
        <v>0</v>
      </c>
      <c r="R48" s="152" t="s">
        <v>62</v>
      </c>
      <c r="S48" s="13"/>
    </row>
    <row r="49" spans="1:19" ht="12.75">
      <c r="A49" s="1" t="s">
        <v>46</v>
      </c>
      <c r="B49" s="25"/>
      <c r="C49" s="149">
        <v>576</v>
      </c>
      <c r="D49" s="25"/>
      <c r="E49" s="31">
        <v>0</v>
      </c>
      <c r="F49" s="31">
        <v>0</v>
      </c>
      <c r="G49" s="31">
        <v>0</v>
      </c>
      <c r="H49" s="25">
        <f>SUM(B49)</f>
        <v>0</v>
      </c>
      <c r="I49" s="31">
        <f>SUM(C49,E49,F49,G49)</f>
        <v>576</v>
      </c>
      <c r="J49" s="25">
        <v>0</v>
      </c>
      <c r="K49" s="31">
        <v>0</v>
      </c>
      <c r="L49" s="68">
        <v>0</v>
      </c>
      <c r="M49" s="69">
        <v>264</v>
      </c>
      <c r="N49" s="31">
        <v>0</v>
      </c>
      <c r="O49" s="31">
        <v>0</v>
      </c>
      <c r="P49" s="26">
        <f>SUM(H49,J49,L49)</f>
        <v>0</v>
      </c>
      <c r="Q49" s="27">
        <f>SUM(K49,M49,N49,O49,I49)</f>
        <v>840</v>
      </c>
      <c r="R49" s="152" t="s">
        <v>62</v>
      </c>
      <c r="S49" s="13"/>
    </row>
    <row r="50" spans="1:19" ht="12.75">
      <c r="A50" s="1" t="s">
        <v>47</v>
      </c>
      <c r="B50" s="25">
        <v>0</v>
      </c>
      <c r="C50" s="56">
        <v>78</v>
      </c>
      <c r="D50" s="25"/>
      <c r="E50" s="31">
        <v>0</v>
      </c>
      <c r="F50" s="31">
        <v>0</v>
      </c>
      <c r="G50" s="31">
        <v>0</v>
      </c>
      <c r="H50" s="25">
        <f t="shared" si="4"/>
        <v>0</v>
      </c>
      <c r="I50" s="31">
        <f t="shared" si="5"/>
        <v>78</v>
      </c>
      <c r="J50" s="25">
        <v>0</v>
      </c>
      <c r="K50" s="31">
        <v>0</v>
      </c>
      <c r="L50" s="68">
        <v>0</v>
      </c>
      <c r="M50" s="69">
        <v>4</v>
      </c>
      <c r="N50" s="31">
        <v>0</v>
      </c>
      <c r="O50" s="31">
        <v>0</v>
      </c>
      <c r="P50" s="26">
        <f t="shared" si="2"/>
        <v>0</v>
      </c>
      <c r="Q50" s="27">
        <f t="shared" si="3"/>
        <v>82</v>
      </c>
      <c r="R50" s="152" t="s">
        <v>62</v>
      </c>
      <c r="S50" s="13"/>
    </row>
    <row r="51" spans="1:19" ht="12.75">
      <c r="A51" s="1" t="s">
        <v>48</v>
      </c>
      <c r="B51" s="25">
        <v>0</v>
      </c>
      <c r="C51" s="56">
        <v>0</v>
      </c>
      <c r="D51" s="25"/>
      <c r="E51" s="31">
        <v>0</v>
      </c>
      <c r="F51" s="31">
        <v>0</v>
      </c>
      <c r="G51" s="31">
        <v>0</v>
      </c>
      <c r="H51" s="25">
        <f t="shared" si="4"/>
        <v>0</v>
      </c>
      <c r="I51" s="31">
        <f t="shared" si="5"/>
        <v>0</v>
      </c>
      <c r="J51" s="25">
        <v>0</v>
      </c>
      <c r="K51" s="31">
        <v>0</v>
      </c>
      <c r="L51" s="68">
        <v>0</v>
      </c>
      <c r="M51" s="69">
        <v>0</v>
      </c>
      <c r="N51" s="31">
        <v>0</v>
      </c>
      <c r="O51" s="31">
        <v>0</v>
      </c>
      <c r="P51" s="26">
        <f t="shared" si="2"/>
        <v>0</v>
      </c>
      <c r="Q51" s="27">
        <f t="shared" si="3"/>
        <v>0</v>
      </c>
      <c r="R51" s="152" t="s">
        <v>62</v>
      </c>
      <c r="S51" s="13"/>
    </row>
    <row r="52" spans="1:19" ht="12.75">
      <c r="A52" s="1" t="s">
        <v>49</v>
      </c>
      <c r="B52" s="25">
        <v>0</v>
      </c>
      <c r="C52" s="56">
        <v>0</v>
      </c>
      <c r="D52" s="25"/>
      <c r="E52" s="31">
        <v>0</v>
      </c>
      <c r="F52" s="31">
        <v>0</v>
      </c>
      <c r="G52" s="31">
        <v>0</v>
      </c>
      <c r="H52" s="25">
        <f>SUM(B52)</f>
        <v>0</v>
      </c>
      <c r="I52" s="31">
        <f>SUM(C52,E52,F52,G52)</f>
        <v>0</v>
      </c>
      <c r="J52" s="25">
        <v>0</v>
      </c>
      <c r="K52" s="31">
        <v>0</v>
      </c>
      <c r="L52" s="68">
        <v>0</v>
      </c>
      <c r="M52" s="69">
        <v>0</v>
      </c>
      <c r="N52" s="31">
        <v>0</v>
      </c>
      <c r="O52" s="31">
        <v>0</v>
      </c>
      <c r="P52" s="26">
        <f t="shared" si="2"/>
        <v>0</v>
      </c>
      <c r="Q52" s="27">
        <f t="shared" si="3"/>
        <v>0</v>
      </c>
      <c r="R52" s="152" t="s">
        <v>62</v>
      </c>
      <c r="S52" s="13"/>
    </row>
    <row r="53" spans="1:19" ht="12.75">
      <c r="A53" s="1" t="s">
        <v>50</v>
      </c>
      <c r="B53" s="25">
        <v>0</v>
      </c>
      <c r="C53" s="56">
        <v>75</v>
      </c>
      <c r="D53" s="25"/>
      <c r="E53" s="31">
        <v>0</v>
      </c>
      <c r="F53" s="31">
        <v>0</v>
      </c>
      <c r="G53" s="31">
        <v>0</v>
      </c>
      <c r="H53" s="25">
        <f t="shared" si="4"/>
        <v>0</v>
      </c>
      <c r="I53" s="31">
        <f t="shared" si="5"/>
        <v>75</v>
      </c>
      <c r="J53" s="25">
        <v>0</v>
      </c>
      <c r="K53" s="31">
        <v>0</v>
      </c>
      <c r="L53" s="68">
        <v>0</v>
      </c>
      <c r="M53" s="69">
        <v>0</v>
      </c>
      <c r="N53" s="31">
        <v>0</v>
      </c>
      <c r="O53" s="31">
        <v>0</v>
      </c>
      <c r="P53" s="26">
        <f t="shared" si="2"/>
        <v>0</v>
      </c>
      <c r="Q53" s="27">
        <f t="shared" si="3"/>
        <v>75</v>
      </c>
      <c r="R53" s="152" t="s">
        <v>62</v>
      </c>
      <c r="S53" s="13"/>
    </row>
    <row r="54" spans="1:19" ht="12.75">
      <c r="A54" s="1" t="s">
        <v>51</v>
      </c>
      <c r="B54" s="25">
        <v>0</v>
      </c>
      <c r="C54" s="31">
        <v>859</v>
      </c>
      <c r="D54" s="25"/>
      <c r="E54" s="31">
        <v>0</v>
      </c>
      <c r="F54" s="31">
        <v>0</v>
      </c>
      <c r="G54" s="31">
        <v>0</v>
      </c>
      <c r="H54" s="25">
        <f t="shared" si="4"/>
        <v>0</v>
      </c>
      <c r="I54" s="31">
        <f t="shared" si="5"/>
        <v>859</v>
      </c>
      <c r="J54" s="25">
        <v>0</v>
      </c>
      <c r="K54" s="31">
        <v>0</v>
      </c>
      <c r="L54" s="68">
        <v>0</v>
      </c>
      <c r="M54" s="69">
        <v>475</v>
      </c>
      <c r="N54" s="31">
        <v>0</v>
      </c>
      <c r="O54" s="31">
        <v>0</v>
      </c>
      <c r="P54" s="26">
        <f t="shared" si="2"/>
        <v>0</v>
      </c>
      <c r="Q54" s="27">
        <f t="shared" si="3"/>
        <v>1334</v>
      </c>
      <c r="R54" s="152" t="s">
        <v>62</v>
      </c>
      <c r="S54" s="13"/>
    </row>
    <row r="55" spans="1:19" ht="12.75">
      <c r="A55" s="1" t="s">
        <v>52</v>
      </c>
      <c r="B55" s="25">
        <v>0</v>
      </c>
      <c r="C55" s="31">
        <v>13</v>
      </c>
      <c r="D55" s="25"/>
      <c r="E55" s="31">
        <v>0</v>
      </c>
      <c r="F55" s="31">
        <v>0</v>
      </c>
      <c r="G55" s="31">
        <v>0</v>
      </c>
      <c r="H55" s="25">
        <f t="shared" si="4"/>
        <v>0</v>
      </c>
      <c r="I55" s="31">
        <f t="shared" si="5"/>
        <v>13</v>
      </c>
      <c r="J55" s="25">
        <v>0</v>
      </c>
      <c r="K55" s="31">
        <v>0</v>
      </c>
      <c r="L55" s="68">
        <v>0</v>
      </c>
      <c r="M55" s="69">
        <v>0</v>
      </c>
      <c r="N55" s="31">
        <v>0</v>
      </c>
      <c r="O55" s="31">
        <v>0</v>
      </c>
      <c r="P55" s="26">
        <f t="shared" si="2"/>
        <v>0</v>
      </c>
      <c r="Q55" s="27">
        <f t="shared" si="3"/>
        <v>13</v>
      </c>
      <c r="R55" s="152" t="s">
        <v>62</v>
      </c>
      <c r="S55" s="13"/>
    </row>
    <row r="56" spans="1:19" ht="12.75">
      <c r="A56" s="1" t="s">
        <v>53</v>
      </c>
      <c r="B56" s="25">
        <v>0</v>
      </c>
      <c r="C56" s="31">
        <v>5</v>
      </c>
      <c r="D56" s="25"/>
      <c r="E56" s="31">
        <v>0</v>
      </c>
      <c r="F56" s="31">
        <v>0</v>
      </c>
      <c r="G56" s="31">
        <v>0</v>
      </c>
      <c r="H56" s="25">
        <f t="shared" si="4"/>
        <v>0</v>
      </c>
      <c r="I56" s="31">
        <f t="shared" si="5"/>
        <v>5</v>
      </c>
      <c r="J56" s="25">
        <v>0</v>
      </c>
      <c r="K56" s="31">
        <v>0</v>
      </c>
      <c r="L56" s="68">
        <v>0</v>
      </c>
      <c r="M56" s="69">
        <v>8</v>
      </c>
      <c r="N56" s="31">
        <v>0</v>
      </c>
      <c r="O56" s="31">
        <v>0</v>
      </c>
      <c r="P56" s="26">
        <f t="shared" si="2"/>
        <v>0</v>
      </c>
      <c r="Q56" s="27">
        <f t="shared" si="3"/>
        <v>13</v>
      </c>
      <c r="R56" s="152" t="s">
        <v>62</v>
      </c>
      <c r="S56" s="13"/>
    </row>
    <row r="57" spans="1:19" ht="12.75">
      <c r="A57" s="1" t="s">
        <v>54</v>
      </c>
      <c r="B57" s="25">
        <v>0</v>
      </c>
      <c r="C57" s="31">
        <v>37</v>
      </c>
      <c r="D57" s="25"/>
      <c r="E57" s="31">
        <v>0</v>
      </c>
      <c r="F57" s="31">
        <v>0</v>
      </c>
      <c r="G57" s="31">
        <v>0</v>
      </c>
      <c r="H57" s="25">
        <f t="shared" si="4"/>
        <v>0</v>
      </c>
      <c r="I57" s="31">
        <f t="shared" si="5"/>
        <v>37</v>
      </c>
      <c r="J57" s="25">
        <v>0</v>
      </c>
      <c r="K57" s="31">
        <v>0</v>
      </c>
      <c r="L57" s="68">
        <v>0</v>
      </c>
      <c r="M57" s="69">
        <v>0</v>
      </c>
      <c r="N57" s="31">
        <v>0</v>
      </c>
      <c r="O57" s="31">
        <v>0</v>
      </c>
      <c r="P57" s="26">
        <f t="shared" si="2"/>
        <v>0</v>
      </c>
      <c r="Q57" s="27">
        <f t="shared" si="3"/>
        <v>37</v>
      </c>
      <c r="R57" s="152" t="s">
        <v>62</v>
      </c>
      <c r="S57" s="13"/>
    </row>
    <row r="58" spans="1:19" ht="12.75">
      <c r="A58" s="1" t="s">
        <v>24</v>
      </c>
      <c r="B58" s="71">
        <v>0</v>
      </c>
      <c r="C58" s="72">
        <v>556</v>
      </c>
      <c r="D58" s="71"/>
      <c r="E58" s="72">
        <v>0</v>
      </c>
      <c r="F58" s="72">
        <v>0</v>
      </c>
      <c r="G58" s="72">
        <v>0</v>
      </c>
      <c r="H58" s="38">
        <f t="shared" si="4"/>
        <v>0</v>
      </c>
      <c r="I58" s="39">
        <f t="shared" si="5"/>
        <v>556</v>
      </c>
      <c r="J58" s="71">
        <v>0</v>
      </c>
      <c r="K58" s="72">
        <v>0</v>
      </c>
      <c r="L58" s="59">
        <v>0</v>
      </c>
      <c r="M58" s="73">
        <v>0</v>
      </c>
      <c r="N58" s="72">
        <v>0</v>
      </c>
      <c r="O58" s="72">
        <v>0</v>
      </c>
      <c r="P58" s="74">
        <f t="shared" si="2"/>
        <v>0</v>
      </c>
      <c r="Q58" s="75">
        <f t="shared" si="3"/>
        <v>556</v>
      </c>
      <c r="R58" s="152" t="s">
        <v>62</v>
      </c>
      <c r="S58" s="13"/>
    </row>
    <row r="59" spans="1:19" ht="12.75">
      <c r="A59" s="1" t="s">
        <v>55</v>
      </c>
      <c r="B59" s="25">
        <v>0</v>
      </c>
      <c r="C59" s="31">
        <f>SUM(C45:C58)</f>
        <v>5671</v>
      </c>
      <c r="D59" s="25"/>
      <c r="E59" s="31">
        <v>0</v>
      </c>
      <c r="F59" s="31">
        <v>0</v>
      </c>
      <c r="G59" s="128">
        <v>0</v>
      </c>
      <c r="H59" s="122">
        <f>SUM(H45:H58)</f>
        <v>0</v>
      </c>
      <c r="I59" s="64">
        <f>SUM(I45:I58)</f>
        <v>5671</v>
      </c>
      <c r="J59" s="47">
        <v>0</v>
      </c>
      <c r="K59" s="64">
        <f>SUM(K45:K56)</f>
        <v>0</v>
      </c>
      <c r="L59" s="45">
        <v>0</v>
      </c>
      <c r="M59" s="64">
        <f>SUM(M45:M56)</f>
        <v>906</v>
      </c>
      <c r="N59" s="31">
        <f>SUM(N45:N58)</f>
        <v>0</v>
      </c>
      <c r="O59" s="31">
        <f>SUM(O45:O56)</f>
        <v>0</v>
      </c>
      <c r="P59" s="26">
        <f>SUM(H59,J59,L59)</f>
        <v>0</v>
      </c>
      <c r="Q59" s="27">
        <f>SUM(K59,M59,N59,O59,I59)</f>
        <v>6577</v>
      </c>
      <c r="R59" s="152" t="s">
        <v>62</v>
      </c>
      <c r="S59" s="13"/>
    </row>
    <row r="60" spans="2:19" ht="12.75">
      <c r="B60" s="25"/>
      <c r="C60" s="31"/>
      <c r="D60" s="25"/>
      <c r="E60" s="31"/>
      <c r="F60" s="31"/>
      <c r="G60" s="44"/>
      <c r="H60" s="76"/>
      <c r="I60" s="77"/>
      <c r="J60" s="47"/>
      <c r="K60" s="31"/>
      <c r="L60" s="68"/>
      <c r="M60" s="69"/>
      <c r="N60" s="31"/>
      <c r="O60" s="31"/>
      <c r="P60" s="26"/>
      <c r="Q60" s="27"/>
      <c r="R60" s="152" t="s">
        <v>62</v>
      </c>
      <c r="S60" s="13"/>
    </row>
    <row r="61" spans="1:19" ht="12.75">
      <c r="A61" s="1" t="s">
        <v>6</v>
      </c>
      <c r="B61" s="25"/>
      <c r="C61" s="31"/>
      <c r="D61" s="25"/>
      <c r="E61" s="31"/>
      <c r="F61" s="31"/>
      <c r="G61" s="44"/>
      <c r="H61" s="78"/>
      <c r="I61" s="77"/>
      <c r="J61" s="47"/>
      <c r="K61" s="31"/>
      <c r="L61" s="68"/>
      <c r="M61" s="69"/>
      <c r="N61" s="31"/>
      <c r="O61" s="31"/>
      <c r="P61" s="26"/>
      <c r="Q61" s="27"/>
      <c r="R61" s="152" t="s">
        <v>62</v>
      </c>
      <c r="S61" s="13"/>
    </row>
    <row r="62" spans="1:19" ht="12.75">
      <c r="A62" s="1" t="s">
        <v>25</v>
      </c>
      <c r="B62" s="25">
        <v>0</v>
      </c>
      <c r="C62" s="31">
        <v>-127</v>
      </c>
      <c r="D62" s="25"/>
      <c r="E62" s="31"/>
      <c r="F62" s="31"/>
      <c r="G62" s="150"/>
      <c r="H62" s="25">
        <f>SUM(B62)</f>
        <v>0</v>
      </c>
      <c r="I62" s="31">
        <f>SUM(C62,E62,F62,G62)</f>
        <v>-127</v>
      </c>
      <c r="J62" s="53">
        <v>0</v>
      </c>
      <c r="K62" s="31">
        <v>0</v>
      </c>
      <c r="L62" s="120">
        <v>0</v>
      </c>
      <c r="M62" s="86">
        <v>0</v>
      </c>
      <c r="N62" s="31">
        <v>0</v>
      </c>
      <c r="O62" s="31">
        <v>0</v>
      </c>
      <c r="P62" s="26">
        <f>SUM(H62,J62,L62)</f>
        <v>0</v>
      </c>
      <c r="Q62" s="27">
        <f>SUM(K62,M62,N62,O62,I62)</f>
        <v>-127</v>
      </c>
      <c r="R62" s="152" t="s">
        <v>62</v>
      </c>
      <c r="S62" s="13"/>
    </row>
    <row r="63" spans="1:19" ht="12.75">
      <c r="A63" s="1" t="s">
        <v>26</v>
      </c>
      <c r="B63" s="25">
        <v>0</v>
      </c>
      <c r="C63" s="31">
        <v>-47</v>
      </c>
      <c r="D63" s="25"/>
      <c r="E63" s="31"/>
      <c r="F63" s="31"/>
      <c r="G63" s="150"/>
      <c r="H63" s="25">
        <f>SUM(B63)</f>
        <v>0</v>
      </c>
      <c r="I63" s="31">
        <f>SUM(C63,E63,F63,G63)</f>
        <v>-47</v>
      </c>
      <c r="J63" s="53">
        <v>0</v>
      </c>
      <c r="K63" s="31">
        <v>0</v>
      </c>
      <c r="L63" s="120">
        <v>0</v>
      </c>
      <c r="M63" s="86">
        <v>0</v>
      </c>
      <c r="N63" s="31">
        <v>0</v>
      </c>
      <c r="O63" s="31">
        <v>0</v>
      </c>
      <c r="P63" s="26">
        <f>SUM(H63,J63,L63)</f>
        <v>0</v>
      </c>
      <c r="Q63" s="27">
        <f>SUM(K63,M63,N63,O63,I63)</f>
        <v>-47</v>
      </c>
      <c r="R63" s="152" t="s">
        <v>62</v>
      </c>
      <c r="S63" s="13"/>
    </row>
    <row r="64" spans="1:19" ht="12.75">
      <c r="A64" s="1" t="s">
        <v>39</v>
      </c>
      <c r="B64" s="25">
        <v>0</v>
      </c>
      <c r="C64" s="31">
        <v>0</v>
      </c>
      <c r="D64" s="25"/>
      <c r="E64" s="31"/>
      <c r="F64" s="31"/>
      <c r="G64" s="150"/>
      <c r="H64" s="25">
        <f>SUM(B64)</f>
        <v>0</v>
      </c>
      <c r="I64" s="31">
        <f>SUM(C64,E64,F64,G64)</f>
        <v>0</v>
      </c>
      <c r="J64" s="53">
        <v>0</v>
      </c>
      <c r="K64" s="31">
        <v>0</v>
      </c>
      <c r="L64" s="120">
        <v>0</v>
      </c>
      <c r="M64" s="86">
        <v>-63</v>
      </c>
      <c r="N64" s="31"/>
      <c r="O64" s="31"/>
      <c r="P64" s="26"/>
      <c r="Q64" s="27"/>
      <c r="R64" s="152" t="s">
        <v>62</v>
      </c>
      <c r="S64" s="13"/>
    </row>
    <row r="65" spans="1:19" ht="12.75">
      <c r="A65" s="1" t="s">
        <v>23</v>
      </c>
      <c r="B65" s="71">
        <v>0</v>
      </c>
      <c r="C65" s="39">
        <v>-357</v>
      </c>
      <c r="D65" s="71"/>
      <c r="E65" s="72"/>
      <c r="F65" s="72"/>
      <c r="G65" s="79"/>
      <c r="H65" s="25">
        <f>SUM(B65)</f>
        <v>0</v>
      </c>
      <c r="I65" s="31">
        <f>SUM(C65,E65,F65,G65)</f>
        <v>-357</v>
      </c>
      <c r="J65" s="61">
        <v>0</v>
      </c>
      <c r="K65" s="72">
        <v>0</v>
      </c>
      <c r="L65" s="59">
        <v>0</v>
      </c>
      <c r="M65" s="73">
        <v>-21</v>
      </c>
      <c r="N65" s="72">
        <v>0</v>
      </c>
      <c r="O65" s="72">
        <v>0</v>
      </c>
      <c r="P65" s="26">
        <f>SUM(H65,J65,L65)</f>
        <v>0</v>
      </c>
      <c r="Q65" s="27">
        <f>SUM(K65,M65,N65,O65,I65)</f>
        <v>-378</v>
      </c>
      <c r="R65" s="152" t="s">
        <v>62</v>
      </c>
      <c r="S65" s="13"/>
    </row>
    <row r="66" spans="1:19" ht="12.75">
      <c r="A66" s="1" t="s">
        <v>56</v>
      </c>
      <c r="B66" s="42">
        <v>0</v>
      </c>
      <c r="C66" s="83">
        <f>SUM(C62:C65)</f>
        <v>-531</v>
      </c>
      <c r="D66" s="71"/>
      <c r="E66" s="72">
        <v>0</v>
      </c>
      <c r="F66" s="72">
        <v>0</v>
      </c>
      <c r="G66" s="79">
        <v>0</v>
      </c>
      <c r="H66" s="42">
        <f>SUM(B66)</f>
        <v>0</v>
      </c>
      <c r="I66" s="81">
        <f>SUM(C66,E66,F66,G66)</f>
        <v>-531</v>
      </c>
      <c r="J66" s="61">
        <v>0</v>
      </c>
      <c r="K66" s="72">
        <f>SUM(K65:K65)</f>
        <v>0</v>
      </c>
      <c r="L66" s="82">
        <f>SUM(L65:L65)</f>
        <v>0</v>
      </c>
      <c r="M66" s="73">
        <f>SUM(M62:M65)</f>
        <v>-84</v>
      </c>
      <c r="N66" s="72">
        <v>0</v>
      </c>
      <c r="O66" s="72">
        <f>SUM(O65:O65)</f>
        <v>0</v>
      </c>
      <c r="P66" s="42">
        <f>SUM(H66,J66,L66)</f>
        <v>0</v>
      </c>
      <c r="Q66" s="43">
        <f>SUM(K66,M66,N66,O66,I66)</f>
        <v>-615</v>
      </c>
      <c r="R66" s="152" t="s">
        <v>62</v>
      </c>
      <c r="S66" s="13"/>
    </row>
    <row r="67" spans="2:19" ht="12.75">
      <c r="B67" s="71"/>
      <c r="C67" s="72"/>
      <c r="D67" s="71"/>
      <c r="E67" s="72"/>
      <c r="F67" s="72"/>
      <c r="G67" s="72"/>
      <c r="H67" s="37"/>
      <c r="I67" s="83"/>
      <c r="J67" s="33"/>
      <c r="K67" s="52"/>
      <c r="L67" s="82"/>
      <c r="M67" s="73"/>
      <c r="N67" s="72"/>
      <c r="O67" s="72"/>
      <c r="P67" s="37"/>
      <c r="Q67" s="36"/>
      <c r="R67" s="152" t="s">
        <v>62</v>
      </c>
      <c r="S67" s="13"/>
    </row>
    <row r="68" spans="1:18" ht="12.75">
      <c r="A68" s="70" t="s">
        <v>57</v>
      </c>
      <c r="B68" s="82">
        <v>0</v>
      </c>
      <c r="C68" s="84">
        <f>SUM(C59,C66)</f>
        <v>5140</v>
      </c>
      <c r="D68" s="71"/>
      <c r="E68" s="84">
        <f>SUM(E59,E66)</f>
        <v>0</v>
      </c>
      <c r="F68" s="84">
        <f>SUM(F59,F66)</f>
        <v>0</v>
      </c>
      <c r="G68" s="84">
        <f>SUM(G59,G66)</f>
        <v>0</v>
      </c>
      <c r="H68" s="42">
        <f>SUM(B68)</f>
        <v>0</v>
      </c>
      <c r="I68" s="81">
        <f>SUM(C68,E68,F68,G68)</f>
        <v>5140</v>
      </c>
      <c r="J68" s="82">
        <v>0</v>
      </c>
      <c r="K68" s="84">
        <f>SUM(K59,K66)</f>
        <v>0</v>
      </c>
      <c r="L68" s="85">
        <v>0</v>
      </c>
      <c r="M68" s="84">
        <f>SUM(M59,M66)</f>
        <v>822</v>
      </c>
      <c r="N68" s="84">
        <f>SUM(N59,N66)</f>
        <v>0</v>
      </c>
      <c r="O68" s="84">
        <f>SUM(O59,O66,O42,O36:O39)</f>
        <v>0</v>
      </c>
      <c r="P68" s="42">
        <f>SUM(H68,J68,L68)</f>
        <v>0</v>
      </c>
      <c r="Q68" s="43">
        <f>SUM(K68,M68,N68,O68,I68)</f>
        <v>5962</v>
      </c>
      <c r="R68" s="152" t="s">
        <v>62</v>
      </c>
    </row>
    <row r="69" spans="2:19" ht="12.75">
      <c r="B69" s="33"/>
      <c r="C69" s="31"/>
      <c r="D69" s="25"/>
      <c r="E69" s="31"/>
      <c r="F69" s="31"/>
      <c r="G69" s="31"/>
      <c r="H69" s="41"/>
      <c r="I69" s="56"/>
      <c r="J69" s="41"/>
      <c r="K69" s="56"/>
      <c r="L69" s="32"/>
      <c r="M69" s="86"/>
      <c r="N69" s="31"/>
      <c r="O69" s="31"/>
      <c r="P69" s="54"/>
      <c r="Q69" s="49"/>
      <c r="R69" s="152" t="s">
        <v>62</v>
      </c>
      <c r="S69" s="13"/>
    </row>
    <row r="70" spans="1:19" ht="12.75">
      <c r="A70" s="70" t="s">
        <v>58</v>
      </c>
      <c r="B70" s="32">
        <f aca="true" t="shared" si="6" ref="B70:O70">SUM(B26,B36,B37,B42,B59,B66)</f>
        <v>863</v>
      </c>
      <c r="C70" s="31">
        <f>SUM(C26,C36,C42,C68)</f>
        <v>270549</v>
      </c>
      <c r="D70" s="25">
        <f t="shared" si="6"/>
        <v>0</v>
      </c>
      <c r="E70" s="31">
        <f t="shared" si="6"/>
        <v>966472</v>
      </c>
      <c r="F70" s="31">
        <f t="shared" si="6"/>
        <v>32100</v>
      </c>
      <c r="G70" s="31">
        <f t="shared" si="6"/>
        <v>362712</v>
      </c>
      <c r="H70" s="25">
        <f t="shared" si="6"/>
        <v>863</v>
      </c>
      <c r="I70" s="31">
        <f t="shared" si="6"/>
        <v>1631833</v>
      </c>
      <c r="J70" s="32">
        <f t="shared" si="6"/>
        <v>0</v>
      </c>
      <c r="K70" s="31">
        <f t="shared" si="6"/>
        <v>583473</v>
      </c>
      <c r="L70" s="32">
        <f t="shared" si="6"/>
        <v>65</v>
      </c>
      <c r="M70" s="31">
        <f t="shared" si="6"/>
        <v>400822</v>
      </c>
      <c r="N70" s="31">
        <f t="shared" si="6"/>
        <v>71834</v>
      </c>
      <c r="O70" s="31">
        <f t="shared" si="6"/>
        <v>590000</v>
      </c>
      <c r="P70" s="26">
        <f>SUM(H70,J70,L70)</f>
        <v>928</v>
      </c>
      <c r="Q70" s="27">
        <f>SUM(K70,M70,N70,O70,I70)</f>
        <v>3277962</v>
      </c>
      <c r="R70" s="152" t="s">
        <v>62</v>
      </c>
      <c r="S70" s="13"/>
    </row>
    <row r="71" spans="2:19" ht="12.75">
      <c r="B71" s="41"/>
      <c r="C71" s="31"/>
      <c r="D71" s="25"/>
      <c r="E71" s="31"/>
      <c r="F71" s="31"/>
      <c r="G71" s="31"/>
      <c r="H71" s="25"/>
      <c r="I71" s="31"/>
      <c r="J71" s="25"/>
      <c r="K71" s="31"/>
      <c r="L71" s="63"/>
      <c r="M71" s="64"/>
      <c r="N71" s="31"/>
      <c r="O71" s="31"/>
      <c r="P71" s="48"/>
      <c r="Q71" s="27"/>
      <c r="R71" s="152" t="s">
        <v>62</v>
      </c>
      <c r="S71" s="13"/>
    </row>
    <row r="72" spans="1:19" ht="12.75">
      <c r="A72" s="67" t="s">
        <v>17</v>
      </c>
      <c r="B72" s="25"/>
      <c r="C72" s="31"/>
      <c r="D72" s="25"/>
      <c r="E72" s="31"/>
      <c r="F72" s="31"/>
      <c r="G72" s="31"/>
      <c r="H72" s="25"/>
      <c r="I72" s="31"/>
      <c r="J72" s="25"/>
      <c r="K72" s="31"/>
      <c r="L72" s="68"/>
      <c r="M72" s="69"/>
      <c r="N72" s="31"/>
      <c r="O72" s="31"/>
      <c r="P72" s="26"/>
      <c r="Q72" s="27"/>
      <c r="R72" s="152" t="s">
        <v>62</v>
      </c>
      <c r="S72" s="13"/>
    </row>
    <row r="73" spans="1:19" ht="12.75">
      <c r="A73" s="87" t="s">
        <v>59</v>
      </c>
      <c r="B73" s="25">
        <v>0</v>
      </c>
      <c r="C73" s="31">
        <f>18220+12747</f>
        <v>30967</v>
      </c>
      <c r="D73" s="68">
        <v>0</v>
      </c>
      <c r="E73" s="51">
        <v>400240</v>
      </c>
      <c r="F73" s="31">
        <v>0</v>
      </c>
      <c r="G73" s="31">
        <v>185000</v>
      </c>
      <c r="H73" s="25">
        <f>SUM(B73)</f>
        <v>0</v>
      </c>
      <c r="I73" s="31">
        <f>SUM(C73,E73,F73,G73)</f>
        <v>616207</v>
      </c>
      <c r="J73" s="25">
        <v>0</v>
      </c>
      <c r="K73" s="31">
        <v>0</v>
      </c>
      <c r="L73" s="140">
        <v>0</v>
      </c>
      <c r="M73" s="141">
        <v>280000</v>
      </c>
      <c r="N73" s="31">
        <v>266</v>
      </c>
      <c r="O73" s="31">
        <v>0</v>
      </c>
      <c r="P73" s="26">
        <f>SUM(H73,J73,L73)</f>
        <v>0</v>
      </c>
      <c r="Q73" s="27">
        <f>SUM(K73,M73,N73,O73,I73)</f>
        <v>896473</v>
      </c>
      <c r="R73" s="152" t="s">
        <v>62</v>
      </c>
      <c r="S73" s="13"/>
    </row>
    <row r="74" spans="1:19" ht="12.75">
      <c r="A74" s="87"/>
      <c r="B74" s="25"/>
      <c r="C74" s="31"/>
      <c r="D74" s="68"/>
      <c r="E74" s="51"/>
      <c r="F74" s="31"/>
      <c r="G74" s="31"/>
      <c r="H74" s="25"/>
      <c r="I74" s="31"/>
      <c r="J74" s="25"/>
      <c r="K74" s="31"/>
      <c r="L74" s="140"/>
      <c r="M74" s="141"/>
      <c r="N74" s="31"/>
      <c r="O74" s="31"/>
      <c r="P74" s="26"/>
      <c r="Q74" s="27"/>
      <c r="R74" s="152" t="s">
        <v>62</v>
      </c>
      <c r="S74" s="13"/>
    </row>
    <row r="75" spans="1:26" ht="12.75">
      <c r="A75" s="1" t="s">
        <v>60</v>
      </c>
      <c r="B75" s="25">
        <v>0</v>
      </c>
      <c r="C75" s="31">
        <v>-97644</v>
      </c>
      <c r="D75" s="25">
        <v>0</v>
      </c>
      <c r="E75" s="56">
        <f>-1244328+236192</f>
        <v>-1008136</v>
      </c>
      <c r="F75" s="31">
        <v>-32100</v>
      </c>
      <c r="G75" s="44">
        <v>-383513</v>
      </c>
      <c r="H75" s="25">
        <f>SUM(B75)</f>
        <v>0</v>
      </c>
      <c r="I75" s="31">
        <f>SUM(C75,E75,F75,G75)</f>
        <v>-1521393</v>
      </c>
      <c r="J75" s="25">
        <v>0</v>
      </c>
      <c r="K75" s="31">
        <f>-345401-238072</f>
        <v>-583473</v>
      </c>
      <c r="L75" s="140">
        <v>0</v>
      </c>
      <c r="M75" s="141">
        <v>-400822</v>
      </c>
      <c r="N75" s="31">
        <v>-16266</v>
      </c>
      <c r="O75" s="31">
        <v>0</v>
      </c>
      <c r="P75" s="26">
        <f>SUM(H75,J75,L75)</f>
        <v>0</v>
      </c>
      <c r="Q75" s="27">
        <f>SUM(K75,M75,N75,O75,I75)</f>
        <v>-2521954</v>
      </c>
      <c r="R75" s="152" t="s">
        <v>62</v>
      </c>
      <c r="S75" s="13"/>
      <c r="U75" s="13"/>
      <c r="V75" s="26"/>
      <c r="W75" s="13"/>
      <c r="X75" s="13"/>
      <c r="Z75" s="13"/>
    </row>
    <row r="76" spans="2:26" ht="12.75">
      <c r="B76" s="33"/>
      <c r="C76" s="52"/>
      <c r="D76" s="71"/>
      <c r="E76" s="72"/>
      <c r="F76" s="72"/>
      <c r="G76" s="72"/>
      <c r="H76" s="37"/>
      <c r="I76" s="72"/>
      <c r="J76" s="71"/>
      <c r="K76" s="72"/>
      <c r="L76" s="142"/>
      <c r="M76" s="143"/>
      <c r="N76" s="72"/>
      <c r="O76" s="72"/>
      <c r="P76" s="74"/>
      <c r="Q76" s="75"/>
      <c r="R76" s="152" t="s">
        <v>62</v>
      </c>
      <c r="S76" s="13"/>
      <c r="U76" s="13"/>
      <c r="V76" s="13"/>
      <c r="W76" s="13"/>
      <c r="X76" s="13"/>
      <c r="Z76" s="13"/>
    </row>
    <row r="77" spans="1:26" ht="12.75">
      <c r="A77" s="70" t="s">
        <v>61</v>
      </c>
      <c r="B77" s="88">
        <v>0</v>
      </c>
      <c r="C77" s="46">
        <f>SUM(C73:C75)</f>
        <v>-66677</v>
      </c>
      <c r="D77" s="47">
        <f>SUM(D73:D75)</f>
        <v>0</v>
      </c>
      <c r="E77" s="31">
        <f>SUM(E73:E75)</f>
        <v>-607896</v>
      </c>
      <c r="F77" s="31">
        <f>SUM(F73:F75)</f>
        <v>-32100</v>
      </c>
      <c r="G77" s="89">
        <f>SUM(G73:G75)</f>
        <v>-198513</v>
      </c>
      <c r="H77" s="25">
        <f>SUM(B77)</f>
        <v>0</v>
      </c>
      <c r="I77" s="31">
        <f>SUM(C77,E77,F77,G77)</f>
        <v>-905186</v>
      </c>
      <c r="J77" s="25">
        <v>0</v>
      </c>
      <c r="K77" s="46">
        <f>SUM(K73:K75)</f>
        <v>-583473</v>
      </c>
      <c r="L77" s="144">
        <f>SUM(L73:L75)</f>
        <v>0</v>
      </c>
      <c r="M77" s="145">
        <f>SUM(M73:M75)</f>
        <v>-120822</v>
      </c>
      <c r="N77" s="46">
        <f>SUM(N73:N75)</f>
        <v>-16000</v>
      </c>
      <c r="O77" s="46">
        <f>SUM(O73:O75)</f>
        <v>0</v>
      </c>
      <c r="P77" s="26">
        <f>SUM(H77,J77,L77)</f>
        <v>0</v>
      </c>
      <c r="Q77" s="27">
        <f>SUM(K77,M77,N77,O77,I77)</f>
        <v>-1625481</v>
      </c>
      <c r="R77" s="152" t="s">
        <v>62</v>
      </c>
      <c r="S77" s="13"/>
      <c r="U77" s="13"/>
      <c r="V77" s="26"/>
      <c r="W77" s="13"/>
      <c r="X77" s="13"/>
      <c r="Z77" s="13"/>
    </row>
    <row r="78" spans="1:26" ht="13.5" thickBot="1">
      <c r="A78" s="70"/>
      <c r="B78" s="90"/>
      <c r="C78" s="91"/>
      <c r="D78" s="92"/>
      <c r="E78" s="93"/>
      <c r="F78" s="93"/>
      <c r="G78" s="94"/>
      <c r="H78" s="95"/>
      <c r="I78" s="96"/>
      <c r="J78" s="97"/>
      <c r="K78" s="98"/>
      <c r="L78" s="146"/>
      <c r="M78" s="147"/>
      <c r="N78" s="94"/>
      <c r="O78" s="94"/>
      <c r="P78" s="98"/>
      <c r="Q78" s="99"/>
      <c r="R78" s="152" t="s">
        <v>62</v>
      </c>
      <c r="S78" s="13"/>
      <c r="U78" s="13"/>
      <c r="V78" s="13"/>
      <c r="W78" s="13"/>
      <c r="X78" s="13"/>
      <c r="Z78" s="13"/>
    </row>
    <row r="79" spans="1:27" s="111" customFormat="1" ht="12.75">
      <c r="A79" s="100" t="s">
        <v>27</v>
      </c>
      <c r="B79" s="101">
        <f>SUM(B70,B77)</f>
        <v>863</v>
      </c>
      <c r="C79" s="102">
        <f>SUM(C70,C77)</f>
        <v>203872</v>
      </c>
      <c r="D79" s="103">
        <f>SUM(D70,D77)</f>
        <v>0</v>
      </c>
      <c r="E79" s="104">
        <f>SUM(E70,E77)</f>
        <v>358576</v>
      </c>
      <c r="F79" s="105">
        <f>SUM(F70,F77)</f>
        <v>0</v>
      </c>
      <c r="G79" s="106">
        <f>SUM(G70,G77)</f>
        <v>164199</v>
      </c>
      <c r="H79" s="25">
        <f>SUM(B79)</f>
        <v>863</v>
      </c>
      <c r="I79" s="31">
        <f>SUM(C79,E79,F79,G79)</f>
        <v>726647</v>
      </c>
      <c r="J79" s="107">
        <v>0</v>
      </c>
      <c r="K79" s="102">
        <f>SUM(K70,K77)</f>
        <v>0</v>
      </c>
      <c r="L79" s="108">
        <f>SUM(L70,L77)</f>
        <v>65</v>
      </c>
      <c r="M79" s="109">
        <f>SUM(M70,M77)</f>
        <v>280000</v>
      </c>
      <c r="N79" s="105">
        <f>SUM(N70,N77)</f>
        <v>55834</v>
      </c>
      <c r="O79" s="102">
        <f>SUM(O70,O77)</f>
        <v>590000</v>
      </c>
      <c r="P79" s="26">
        <f>SUM(H79,J79,L79)</f>
        <v>928</v>
      </c>
      <c r="Q79" s="27">
        <f>SUM(K79,M79,N79,O79,I79)</f>
        <v>1652481</v>
      </c>
      <c r="R79" s="152" t="s">
        <v>62</v>
      </c>
      <c r="S79" s="110"/>
      <c r="U79" s="110"/>
      <c r="V79" s="112"/>
      <c r="W79" s="110"/>
      <c r="X79" s="110"/>
      <c r="Z79" s="110"/>
      <c r="AA79" s="110"/>
    </row>
    <row r="80" spans="1:27" ht="12.75">
      <c r="A80" s="11" t="s">
        <v>28</v>
      </c>
      <c r="B80" s="113">
        <v>0</v>
      </c>
      <c r="C80" s="114">
        <f>+C33</f>
        <v>-58996</v>
      </c>
      <c r="D80" s="59">
        <f>D33</f>
        <v>0</v>
      </c>
      <c r="E80" s="85">
        <f>+E33</f>
        <v>-756625</v>
      </c>
      <c r="F80" s="71">
        <f>+F33</f>
        <v>-32100</v>
      </c>
      <c r="G80" s="59">
        <f>+G33</f>
        <v>-194257</v>
      </c>
      <c r="H80" s="38">
        <f>SUM(B80)</f>
        <v>0</v>
      </c>
      <c r="I80" s="39">
        <f>SUM(C80,E80,F80,G80)</f>
        <v>-1041978</v>
      </c>
      <c r="J80" s="61">
        <v>0</v>
      </c>
      <c r="K80" s="74">
        <f>+K33</f>
        <v>-251383</v>
      </c>
      <c r="L80" s="80">
        <f>L79-L23</f>
        <v>0</v>
      </c>
      <c r="M80" s="148">
        <f>M79-M23</f>
        <v>-120000</v>
      </c>
      <c r="N80" s="71">
        <f>+N33</f>
        <v>-19000</v>
      </c>
      <c r="O80" s="116">
        <v>0</v>
      </c>
      <c r="P80" s="61">
        <f>SUM(H80,J80,L80)</f>
        <v>0</v>
      </c>
      <c r="Q80" s="40">
        <f>SUM(I80,K80,M80)</f>
        <v>-1413361</v>
      </c>
      <c r="R80" s="152" t="s">
        <v>62</v>
      </c>
      <c r="S80" s="13"/>
      <c r="U80" s="13"/>
      <c r="V80" s="13"/>
      <c r="W80" s="13"/>
      <c r="X80" s="13"/>
      <c r="Z80" s="13"/>
      <c r="AA80" s="13"/>
    </row>
    <row r="81" spans="1:27" ht="12.75">
      <c r="A81" s="117" t="s">
        <v>7</v>
      </c>
      <c r="B81" s="41"/>
      <c r="C81" s="56"/>
      <c r="D81" s="25"/>
      <c r="E81" s="56"/>
      <c r="F81" s="31"/>
      <c r="G81" s="44"/>
      <c r="H81" s="32"/>
      <c r="I81" s="51"/>
      <c r="J81" s="47"/>
      <c r="K81" s="31"/>
      <c r="L81" s="68"/>
      <c r="M81" s="69"/>
      <c r="N81" s="31"/>
      <c r="O81" s="31"/>
      <c r="P81" s="48"/>
      <c r="Q81" s="49"/>
      <c r="R81" s="152" t="s">
        <v>62</v>
      </c>
      <c r="S81" s="13"/>
      <c r="U81" s="13"/>
      <c r="V81" s="13"/>
      <c r="W81" s="13"/>
      <c r="X81" s="13"/>
      <c r="Z81" s="13"/>
      <c r="AA81" s="13"/>
    </row>
    <row r="82" spans="1:27" ht="12.75">
      <c r="A82" s="70" t="s">
        <v>29</v>
      </c>
      <c r="B82" s="118" t="s">
        <v>18</v>
      </c>
      <c r="C82" s="119">
        <f>+C79</f>
        <v>203872</v>
      </c>
      <c r="D82" s="25"/>
      <c r="E82" s="31">
        <f>+E79</f>
        <v>358576</v>
      </c>
      <c r="F82" s="31">
        <v>0</v>
      </c>
      <c r="G82" s="44">
        <f>+G79</f>
        <v>164199</v>
      </c>
      <c r="H82" s="25">
        <f>SUM(B82)</f>
        <v>0</v>
      </c>
      <c r="I82" s="31">
        <f>SUM(C82,E82,F82,G82)</f>
        <v>726647</v>
      </c>
      <c r="J82" s="47"/>
      <c r="K82" s="31">
        <f>+K79</f>
        <v>0</v>
      </c>
      <c r="L82" s="68">
        <v>65</v>
      </c>
      <c r="M82" s="69">
        <v>280000</v>
      </c>
      <c r="N82" s="31">
        <v>6100</v>
      </c>
      <c r="O82" s="31">
        <v>0</v>
      </c>
      <c r="P82" s="26">
        <f>SUM(H82,J82,L82)</f>
        <v>65</v>
      </c>
      <c r="Q82" s="27">
        <f>SUM(K82,M82,N82,O82,I82)</f>
        <v>1012747</v>
      </c>
      <c r="R82" s="152" t="s">
        <v>62</v>
      </c>
      <c r="S82" s="13"/>
      <c r="U82" s="13"/>
      <c r="V82" s="13"/>
      <c r="W82" s="13"/>
      <c r="X82" s="13"/>
      <c r="Z82" s="13"/>
      <c r="AA82" s="13"/>
    </row>
    <row r="83" spans="1:27" ht="12.75">
      <c r="A83" s="70" t="s">
        <v>16</v>
      </c>
      <c r="B83" s="118">
        <v>0</v>
      </c>
      <c r="C83" s="52">
        <v>0</v>
      </c>
      <c r="D83" s="25"/>
      <c r="E83" s="52">
        <v>-80000</v>
      </c>
      <c r="F83" s="31">
        <v>0</v>
      </c>
      <c r="G83" s="44">
        <v>-20000</v>
      </c>
      <c r="H83" s="25">
        <f>SUM(B83)</f>
        <v>0</v>
      </c>
      <c r="I83" s="31">
        <v>-100000</v>
      </c>
      <c r="J83" s="53">
        <v>0</v>
      </c>
      <c r="K83" s="52">
        <v>-100000</v>
      </c>
      <c r="L83" s="120">
        <v>0</v>
      </c>
      <c r="M83" s="86">
        <v>0</v>
      </c>
      <c r="N83" s="31">
        <v>0</v>
      </c>
      <c r="O83" s="31">
        <v>-2024000</v>
      </c>
      <c r="P83" s="26">
        <f>SUM(H83,J83,L83)</f>
        <v>0</v>
      </c>
      <c r="Q83" s="27">
        <f>SUM(K83,M83,N83,O83,I83)</f>
        <v>-2224000</v>
      </c>
      <c r="R83" s="152" t="s">
        <v>62</v>
      </c>
      <c r="S83" s="13"/>
      <c r="U83" s="13"/>
      <c r="V83" s="26"/>
      <c r="W83" s="13"/>
      <c r="X83" s="13"/>
      <c r="Z83" s="13"/>
      <c r="AA83" s="13"/>
    </row>
    <row r="84" spans="1:27" ht="12.75">
      <c r="A84" s="70" t="s">
        <v>30</v>
      </c>
      <c r="B84" s="118">
        <f>+B79</f>
        <v>863</v>
      </c>
      <c r="C84" s="51">
        <f>SUM(C82:C83)</f>
        <v>203872</v>
      </c>
      <c r="D84" s="68"/>
      <c r="E84" s="51">
        <f>SUM(E82:E83)</f>
        <v>278576</v>
      </c>
      <c r="F84" s="121">
        <v>0</v>
      </c>
      <c r="G84" s="32">
        <f>SUM(G82:G83)</f>
        <v>144199</v>
      </c>
      <c r="H84" s="25">
        <f>SUM(B84)</f>
        <v>863</v>
      </c>
      <c r="I84" s="31">
        <f>SUM(C84,E84,F84,G84)</f>
        <v>626647</v>
      </c>
      <c r="J84" s="122">
        <v>166</v>
      </c>
      <c r="K84" s="51">
        <v>-100000</v>
      </c>
      <c r="L84" s="32">
        <f>+L79</f>
        <v>65</v>
      </c>
      <c r="M84" s="51">
        <f>+M79</f>
        <v>280000</v>
      </c>
      <c r="N84" s="121">
        <f>SUM(N82:N83)</f>
        <v>6100</v>
      </c>
      <c r="O84" s="121">
        <v>0</v>
      </c>
      <c r="P84" s="26">
        <f>SUM(H84,J84,L84)</f>
        <v>1094</v>
      </c>
      <c r="Q84" s="27">
        <f>SUM(K84,M84,N84,O84,I84)</f>
        <v>812747</v>
      </c>
      <c r="R84" s="152" t="s">
        <v>62</v>
      </c>
      <c r="S84" s="13"/>
      <c r="U84" s="13"/>
      <c r="V84" s="13"/>
      <c r="W84" s="13"/>
      <c r="X84" s="13"/>
      <c r="Z84" s="13"/>
      <c r="AA84" s="13"/>
    </row>
    <row r="85" spans="1:27" ht="12.75">
      <c r="A85" s="70" t="s">
        <v>31</v>
      </c>
      <c r="B85" s="38">
        <v>0</v>
      </c>
      <c r="C85" s="83">
        <v>0</v>
      </c>
      <c r="D85" s="71"/>
      <c r="E85" s="83">
        <v>0</v>
      </c>
      <c r="F85" s="72">
        <v>0</v>
      </c>
      <c r="G85" s="79">
        <v>0</v>
      </c>
      <c r="H85" s="38">
        <f>SUM(B85)</f>
        <v>0</v>
      </c>
      <c r="I85" s="39">
        <f>SUM(C85,E85,F85,G85)</f>
        <v>0</v>
      </c>
      <c r="J85" s="123">
        <v>0</v>
      </c>
      <c r="K85" s="83">
        <v>0</v>
      </c>
      <c r="L85" s="115">
        <v>0</v>
      </c>
      <c r="M85" s="73">
        <v>0</v>
      </c>
      <c r="N85" s="72">
        <v>49734</v>
      </c>
      <c r="O85" s="72">
        <f>+O79</f>
        <v>590000</v>
      </c>
      <c r="P85" s="38">
        <f>SUM(H85,J85,L85)</f>
        <v>0</v>
      </c>
      <c r="Q85" s="40">
        <f>SUM(K85,M85,N85,O85,I85)</f>
        <v>639734</v>
      </c>
      <c r="R85" s="152" t="s">
        <v>62</v>
      </c>
      <c r="S85" s="13"/>
      <c r="U85" s="13"/>
      <c r="V85" s="13"/>
      <c r="W85" s="13"/>
      <c r="X85" s="13"/>
      <c r="Z85" s="13"/>
      <c r="AA85" s="13"/>
    </row>
    <row r="86" spans="1:27" ht="12.75">
      <c r="A86" s="153" t="s">
        <v>63</v>
      </c>
      <c r="B86" s="26"/>
      <c r="C86" s="26"/>
      <c r="D86" s="26"/>
      <c r="E86" s="26"/>
      <c r="F86" s="26"/>
      <c r="G86" s="26"/>
      <c r="H86" s="48"/>
      <c r="I86" s="48"/>
      <c r="J86" s="26"/>
      <c r="K86" s="26"/>
      <c r="L86" s="26"/>
      <c r="M86" s="26"/>
      <c r="N86" s="26"/>
      <c r="O86" s="26"/>
      <c r="P86" s="48"/>
      <c r="Q86" s="124"/>
      <c r="R86" s="13"/>
      <c r="S86" s="13"/>
      <c r="U86" s="13"/>
      <c r="V86" s="13"/>
      <c r="W86" s="13"/>
      <c r="X86" s="13"/>
      <c r="Z86" s="13"/>
      <c r="AA86" s="13"/>
    </row>
    <row r="87" spans="2:19" ht="12.75">
      <c r="B87" s="13"/>
      <c r="C87" s="13"/>
      <c r="E87" s="13"/>
      <c r="F87" s="13"/>
      <c r="G87" s="13"/>
      <c r="H87" s="13"/>
      <c r="I87" s="13"/>
      <c r="J87" s="13"/>
      <c r="K87" s="13"/>
      <c r="N87" s="13"/>
      <c r="O87" s="13"/>
      <c r="P87" s="13"/>
      <c r="R87" s="13"/>
      <c r="S87" s="13"/>
    </row>
    <row r="88" spans="2:19" ht="12.75">
      <c r="B88" s="13"/>
      <c r="C88" s="13"/>
      <c r="E88" s="13"/>
      <c r="F88" s="13"/>
      <c r="G88" s="13"/>
      <c r="I88" s="13"/>
      <c r="J88" s="13"/>
      <c r="K88" s="13"/>
      <c r="N88" s="13"/>
      <c r="O88" s="13"/>
      <c r="P88" s="13"/>
      <c r="R88" s="13"/>
      <c r="S88" s="13"/>
    </row>
    <row r="89" spans="2:19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R89" s="3"/>
      <c r="S89" s="13"/>
    </row>
    <row r="90" spans="2:19" ht="12.75">
      <c r="B90" s="13"/>
      <c r="C90" s="13"/>
      <c r="E90" s="13"/>
      <c r="F90" s="13"/>
      <c r="G90" s="13"/>
      <c r="I90" s="13"/>
      <c r="J90" s="13"/>
      <c r="K90" s="13"/>
      <c r="N90" s="13"/>
      <c r="O90" s="13"/>
      <c r="P90" s="13"/>
      <c r="R90" s="13"/>
      <c r="S90" s="13"/>
    </row>
    <row r="91" spans="2:19" ht="12.75">
      <c r="B91" s="13"/>
      <c r="C91" s="13"/>
      <c r="E91" s="13"/>
      <c r="F91" s="13"/>
      <c r="G91" s="13"/>
      <c r="I91" s="13"/>
      <c r="J91" s="13"/>
      <c r="K91" s="13"/>
      <c r="N91" s="13"/>
      <c r="O91" s="13"/>
      <c r="P91" s="13"/>
      <c r="R91" s="13"/>
      <c r="S91" s="13"/>
    </row>
    <row r="92" spans="2:19" ht="12.75">
      <c r="B92" s="13"/>
      <c r="C92" s="13"/>
      <c r="E92" s="13"/>
      <c r="F92" s="13"/>
      <c r="G92" s="13"/>
      <c r="I92" s="13"/>
      <c r="J92" s="13"/>
      <c r="K92" s="13"/>
      <c r="N92" s="13"/>
      <c r="O92" s="13"/>
      <c r="P92" s="13"/>
      <c r="R92" s="13"/>
      <c r="S92" s="13"/>
    </row>
    <row r="94" spans="2:19" ht="12.75">
      <c r="B94" s="13"/>
      <c r="C94" s="13"/>
      <c r="E94" s="13"/>
      <c r="F94" s="13"/>
      <c r="G94" s="13"/>
      <c r="I94" s="13"/>
      <c r="J94" s="13"/>
      <c r="K94" s="13"/>
      <c r="N94" s="13"/>
      <c r="O94" s="13"/>
      <c r="P94" s="13"/>
      <c r="R94" s="13"/>
      <c r="S94" s="13"/>
    </row>
    <row r="95" spans="2:19" ht="12.75">
      <c r="B95" s="13"/>
      <c r="C95" s="13"/>
      <c r="E95" s="13"/>
      <c r="F95" s="13"/>
      <c r="G95" s="13"/>
      <c r="I95" s="13"/>
      <c r="J95" s="13"/>
      <c r="K95" s="13"/>
      <c r="N95" s="13"/>
      <c r="O95" s="13"/>
      <c r="P95" s="13"/>
      <c r="R95" s="13"/>
      <c r="S95" s="13"/>
    </row>
    <row r="96" spans="1:19" ht="12.75">
      <c r="A96" s="5"/>
      <c r="B96" s="3"/>
      <c r="C96" s="3"/>
      <c r="E96" s="3"/>
      <c r="F96" s="3"/>
      <c r="G96" s="3"/>
      <c r="H96" s="5"/>
      <c r="I96" s="3"/>
      <c r="J96" s="3"/>
      <c r="K96" s="3"/>
      <c r="N96" s="3"/>
      <c r="O96" s="3"/>
      <c r="P96" s="3"/>
      <c r="Q96" s="4"/>
      <c r="R96" s="3"/>
      <c r="S96" s="3"/>
    </row>
    <row r="97" spans="2:19" ht="12.75">
      <c r="B97" s="13"/>
      <c r="C97" s="13"/>
      <c r="E97" s="13"/>
      <c r="F97" s="13"/>
      <c r="G97" s="13"/>
      <c r="I97" s="13"/>
      <c r="J97" s="13"/>
      <c r="K97" s="13"/>
      <c r="N97" s="13"/>
      <c r="O97" s="13"/>
      <c r="P97" s="13"/>
      <c r="R97" s="13"/>
      <c r="S97" s="13"/>
    </row>
    <row r="99" spans="2:19" ht="12.75">
      <c r="B99" s="13"/>
      <c r="C99" s="13"/>
      <c r="E99" s="13"/>
      <c r="F99" s="13"/>
      <c r="G99" s="13"/>
      <c r="I99" s="13"/>
      <c r="J99" s="13"/>
      <c r="K99" s="13"/>
      <c r="N99" s="13"/>
      <c r="O99" s="13"/>
      <c r="P99" s="13"/>
      <c r="R99" s="13"/>
      <c r="S99" s="13"/>
    </row>
    <row r="100" spans="2:19" ht="12.75">
      <c r="B100" s="13"/>
      <c r="C100" s="13"/>
      <c r="E100" s="13"/>
      <c r="F100" s="13"/>
      <c r="G100" s="13"/>
      <c r="I100" s="13"/>
      <c r="J100" s="13"/>
      <c r="K100" s="13"/>
      <c r="N100" s="13"/>
      <c r="O100" s="13"/>
      <c r="P100" s="13"/>
      <c r="R100" s="13"/>
      <c r="S100" s="13"/>
    </row>
    <row r="101" spans="2:19" ht="12.75">
      <c r="B101" s="13"/>
      <c r="C101" s="13"/>
      <c r="E101" s="13"/>
      <c r="F101" s="13"/>
      <c r="G101" s="13"/>
      <c r="I101" s="13"/>
      <c r="J101" s="13"/>
      <c r="K101" s="13"/>
      <c r="N101" s="13"/>
      <c r="O101" s="13"/>
      <c r="P101" s="13"/>
      <c r="R101" s="13"/>
      <c r="S101" s="13"/>
    </row>
    <row r="102" spans="2:19" ht="12.75">
      <c r="B102" s="13"/>
      <c r="C102" s="13"/>
      <c r="E102" s="13"/>
      <c r="F102" s="13"/>
      <c r="G102" s="13"/>
      <c r="I102" s="13"/>
      <c r="J102" s="13"/>
      <c r="K102" s="13"/>
      <c r="N102" s="13"/>
      <c r="O102" s="13"/>
      <c r="P102" s="13"/>
      <c r="R102" s="13"/>
      <c r="S102" s="13"/>
    </row>
    <row r="103" spans="2:19" ht="12.75">
      <c r="B103" s="13"/>
      <c r="C103" s="13"/>
      <c r="E103" s="13"/>
      <c r="F103" s="13"/>
      <c r="G103" s="13"/>
      <c r="I103" s="13"/>
      <c r="J103" s="13"/>
      <c r="K103" s="13"/>
      <c r="N103" s="13"/>
      <c r="O103" s="13"/>
      <c r="P103" s="13"/>
      <c r="R103" s="13"/>
      <c r="S103" s="13"/>
    </row>
    <row r="104" spans="2:19" ht="12.75">
      <c r="B104" s="13"/>
      <c r="C104" s="13"/>
      <c r="E104" s="13"/>
      <c r="F104" s="13"/>
      <c r="G104" s="13"/>
      <c r="I104" s="13"/>
      <c r="J104" s="13"/>
      <c r="K104" s="13"/>
      <c r="N104" s="13"/>
      <c r="O104" s="13"/>
      <c r="P104" s="13"/>
      <c r="R104" s="13"/>
      <c r="S104" s="13"/>
    </row>
    <row r="105" spans="2:19" ht="12.75">
      <c r="B105" s="13"/>
      <c r="C105" s="13"/>
      <c r="E105" s="13"/>
      <c r="F105" s="13"/>
      <c r="G105" s="13"/>
      <c r="I105" s="13"/>
      <c r="J105" s="13"/>
      <c r="K105" s="13"/>
      <c r="N105" s="13"/>
      <c r="O105" s="13"/>
      <c r="P105" s="13"/>
      <c r="R105" s="13"/>
      <c r="S105" s="13"/>
    </row>
    <row r="106" spans="2:19" ht="12.75">
      <c r="B106" s="13"/>
      <c r="C106" s="13"/>
      <c r="E106" s="13"/>
      <c r="F106" s="13"/>
      <c r="G106" s="13"/>
      <c r="I106" s="13"/>
      <c r="J106" s="13"/>
      <c r="K106" s="13"/>
      <c r="N106" s="13"/>
      <c r="O106" s="13"/>
      <c r="P106" s="13"/>
      <c r="R106" s="13"/>
      <c r="S106" s="13"/>
    </row>
    <row r="107" spans="2:19" ht="12.75">
      <c r="B107" s="13"/>
      <c r="C107" s="13"/>
      <c r="E107" s="13"/>
      <c r="F107" s="13"/>
      <c r="G107" s="13"/>
      <c r="I107" s="13"/>
      <c r="J107" s="13"/>
      <c r="K107" s="13"/>
      <c r="N107" s="13"/>
      <c r="O107" s="13"/>
      <c r="P107" s="13"/>
      <c r="R107" s="13"/>
      <c r="S107" s="13"/>
    </row>
    <row r="112" ht="12.75">
      <c r="Y112" s="1" t="s">
        <v>4</v>
      </c>
    </row>
  </sheetData>
  <mergeCells count="11">
    <mergeCell ref="H11:I14"/>
    <mergeCell ref="J9:K14"/>
    <mergeCell ref="B9:I10"/>
    <mergeCell ref="P9:Q14"/>
    <mergeCell ref="B11:C14"/>
    <mergeCell ref="E11:E14"/>
    <mergeCell ref="L9:M14"/>
    <mergeCell ref="N9:N14"/>
    <mergeCell ref="O9:O14"/>
    <mergeCell ref="F11:F14"/>
    <mergeCell ref="G11:G14"/>
  </mergeCells>
  <printOptions horizontalCentered="1"/>
  <pageMargins left="0.5" right="0.5" top="0.75" bottom="0.5" header="0.5" footer="0"/>
  <pageSetup horizontalDpi="600" verticalDpi="600" orientation="landscape" scale="50" r:id="rId1"/>
  <rowBreaks count="1" manualBreakCount="1">
    <brk id="86" max="28" man="1"/>
  </rowBreaks>
  <colBreaks count="1" manualBreakCount="1">
    <brk id="19" min="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USDOJ</cp:lastModifiedBy>
  <cp:lastPrinted>2008-02-04T17:14:24Z</cp:lastPrinted>
  <dcterms:created xsi:type="dcterms:W3CDTF">2004-01-02T22:15:11Z</dcterms:created>
  <dcterms:modified xsi:type="dcterms:W3CDTF">2008-02-04T17:14:40Z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-883963385</vt:i4>
  </property>
  <property fmtid="{D5CDD505-2E9C-101B-9397-08002B2CF9AE}" pid="3" name="_NewReviewCycle">
    <vt:lpwstr/>
  </property>
  <property fmtid="{D5CDD505-2E9C-101B-9397-08002B2CF9AE}" pid="4" name="_EmailSubject">
    <vt:lpwstr>PART III  3 of 3 submissions</vt:lpwstr>
  </property>
  <property fmtid="{D5CDD505-2E9C-101B-9397-08002B2CF9AE}" pid="5" name="_AuthorEmail">
    <vt:lpwstr>Angela.Gantt@SMOJMD.USDOJ.gov</vt:lpwstr>
  </property>
  <property fmtid="{D5CDD505-2E9C-101B-9397-08002B2CF9AE}" pid="6" name="_AuthorEmailDisplayName">
    <vt:lpwstr>Gantt, Angela</vt:lpwstr>
  </property>
  <property fmtid="{D5CDD505-2E9C-101B-9397-08002B2CF9AE}" pid="7" name="_PreviousAdHocReviewCycleID">
    <vt:i4>1339552064</vt:i4>
  </property>
  <property fmtid="{D5CDD505-2E9C-101B-9397-08002B2CF9AE}" pid="8" name="_ReviewingToolsShownOnce">
    <vt:lpwstr/>
  </property>
</Properties>
</file>