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0" windowWidth="12120" windowHeight="9090" activeTab="0"/>
  </bookViews>
  <sheets>
    <sheet name="Data" sheetId="1" r:id="rId1"/>
    <sheet name="Notes" sheetId="2" r:id="rId2"/>
  </sheets>
  <definedNames>
    <definedName name="_xlnm.Print_Area" localSheetId="0">'Data'!$B$1:$I$128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<sst xmlns="http://schemas.openxmlformats.org/spreadsheetml/2006/main" count="133" uniqueCount="51">
  <si>
    <t>[In millions of dollars. 132.4 represents 132,400,000. Cover amounts given to candidates in</t>
  </si>
  <si>
    <t>primary, general, run-off, and special elections during the 2-year</t>
  </si>
  <si>
    <t>calendar period indicated. For number of political action</t>
  </si>
  <si>
    <t>Total \1</t>
  </si>
  <si>
    <t>HOUSE OF REPRESENTATIVES</t>
  </si>
  <si>
    <t>Corporate</t>
  </si>
  <si>
    <t>Trade association \4</t>
  </si>
  <si>
    <t>Labor</t>
  </si>
  <si>
    <t>Nonconnected \5</t>
  </si>
  <si>
    <t xml:space="preserve">Cooperative </t>
  </si>
  <si>
    <t xml:space="preserve">Corporation without stock </t>
  </si>
  <si>
    <t>SENATE</t>
  </si>
  <si>
    <t>\1 Includes other parties, not shown separately.</t>
  </si>
  <si>
    <t>\2 Elections in which an incumbent did not seek re-election.</t>
  </si>
  <si>
    <t>\3 Includes other types of political action committees</t>
  </si>
  <si>
    <t>not shown separately.</t>
  </si>
  <si>
    <t>\4 Includes membership organizations and health organizations.</t>
  </si>
  <si>
    <t>\5 Represents "ideological" groups as well as other issue groups</t>
  </si>
  <si>
    <t>not necessarily ideological in nature.</t>
  </si>
  <si>
    <t>Source: U.S. Federal Election Commission, FEC Reports on</t>
  </si>
  <si>
    <t>Financial Activity, Party and Non-Party Political Committees, Final Report,&lt;med&gt;,</t>
  </si>
  <si>
    <t>biennial.</t>
  </si>
  <si>
    <t>http://www.fec.gov/</t>
  </si>
  <si>
    <t>FOOTNOTES</t>
  </si>
  <si>
    <t>Democrats</t>
  </si>
  <si>
    <t>Republicans</t>
  </si>
  <si>
    <t>Incumbents</t>
  </si>
  <si>
    <t>Challengers</t>
  </si>
  <si>
    <t xml:space="preserve">  1995 to 96, total</t>
  </si>
  <si>
    <t xml:space="preserve">  1997 to 98, total</t>
  </si>
  <si>
    <t xml:space="preserve">  1999 to 2000, total</t>
  </si>
  <si>
    <t xml:space="preserve">  2001 to 02, total \3</t>
  </si>
  <si>
    <t xml:space="preserve">  2003 to 04, total \3</t>
  </si>
  <si>
    <t xml:space="preserve">  2005 to 06, total \3</t>
  </si>
  <si>
    <t xml:space="preserve">  1993 to 94, total</t>
  </si>
  <si>
    <t xml:space="preserve"> 2001 to 02, total \3</t>
  </si>
  <si>
    <t xml:space="preserve"> 2003 to 04, total \3</t>
  </si>
  <si>
    <t xml:space="preserve"> 2005 to 06, total \3</t>
  </si>
  <si>
    <t>Type of committee</t>
  </si>
  <si>
    <t>Open seats \2</t>
  </si>
  <si>
    <t>committees, see table 408]</t>
  </si>
  <si>
    <t>(million dollars)</t>
  </si>
  <si>
    <t>HEADNOTE</t>
  </si>
  <si>
    <t>[Back to data]</t>
  </si>
  <si>
    <t>[See notes]</t>
  </si>
  <si>
    <t>unit indicator</t>
  </si>
  <si>
    <t>For more information:</t>
  </si>
  <si>
    <r>
      <t>Table 413.</t>
    </r>
    <r>
      <rPr>
        <b/>
        <sz val="12"/>
        <rFont val="Courier New"/>
        <family val="3"/>
      </rPr>
      <t xml:space="preserve"> Contributions to Congressional Campaigns by Political Action Committees (PAC), by Type of</t>
    </r>
  </si>
  <si>
    <t xml:space="preserve">           Committee: 1993 to 2006</t>
  </si>
  <si>
    <t>Source: U.S. Federal Election Commission, FEC Reports on Financial Activity, Party and Non-Party</t>
  </si>
  <si>
    <t>Political Committees, Final Report, biennial.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</si>
</sst>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0" fontId="5" fillId="0" borderId="0" xfId="16" applyNumberFormat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5" fillId="0" borderId="0" xfId="16" applyFont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6" xfId="0" applyNumberFormat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showGridLines="0" tabSelected="1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796875" defaultRowHeight="15.75"/>
  <cols>
    <col min="1" max="1" width="26.59765625" style="0" customWidth="1"/>
    <col min="2" max="2" width="9.69921875" style="0" customWidth="1"/>
    <col min="3" max="3" width="14.09765625" style="0" customWidth="1"/>
    <col min="4" max="4" width="14.296875" style="0" customWidth="1"/>
    <col min="5" max="5" width="12.59765625" style="0" customWidth="1"/>
    <col min="6" max="6" width="13.296875" style="0" customWidth="1"/>
    <col min="7" max="16384" width="9.69921875" style="0" customWidth="1"/>
  </cols>
  <sheetData>
    <row r="1" spans="1:7" ht="16.5" customHeight="1">
      <c r="A1" s="30" t="s">
        <v>47</v>
      </c>
      <c r="B1" s="1"/>
      <c r="C1" s="1"/>
      <c r="D1" s="1"/>
      <c r="E1" s="1"/>
      <c r="F1" s="1"/>
      <c r="G1" s="1"/>
    </row>
    <row r="2" spans="1:7" ht="15.75">
      <c r="A2" s="5" t="s">
        <v>48</v>
      </c>
      <c r="B2" s="2"/>
      <c r="C2" s="2"/>
      <c r="D2" s="2"/>
      <c r="E2" s="2"/>
      <c r="F2" s="2"/>
      <c r="G2" s="2"/>
    </row>
    <row r="3" spans="1:7" ht="15.75">
      <c r="A3" s="1"/>
      <c r="B3" s="2"/>
      <c r="C3" s="2"/>
      <c r="D3" s="2"/>
      <c r="E3" s="2"/>
      <c r="F3" s="2"/>
      <c r="G3" s="2"/>
    </row>
    <row r="4" spans="1:7" ht="15.75">
      <c r="A4" s="8" t="s">
        <v>44</v>
      </c>
      <c r="B4" s="2"/>
      <c r="C4" s="2"/>
      <c r="D4" s="2"/>
      <c r="E4" s="2"/>
      <c r="F4" s="2"/>
      <c r="G4" s="2"/>
    </row>
    <row r="5" spans="1:7" ht="15.75">
      <c r="A5" s="6"/>
      <c r="B5" s="7"/>
      <c r="C5" s="7"/>
      <c r="D5" s="7"/>
      <c r="E5" s="7"/>
      <c r="F5" s="7"/>
      <c r="G5" s="7"/>
    </row>
    <row r="6" spans="1:7" ht="15.75">
      <c r="A6" s="24" t="s">
        <v>38</v>
      </c>
      <c r="B6" s="26" t="s">
        <v>3</v>
      </c>
      <c r="C6" s="28" t="s">
        <v>24</v>
      </c>
      <c r="D6" s="28" t="s">
        <v>25</v>
      </c>
      <c r="E6" s="28" t="s">
        <v>26</v>
      </c>
      <c r="F6" s="28" t="s">
        <v>27</v>
      </c>
      <c r="G6" s="28" t="s">
        <v>39</v>
      </c>
    </row>
    <row r="7" spans="1:7" ht="15.75">
      <c r="A7" s="25"/>
      <c r="B7" s="27"/>
      <c r="C7" s="27"/>
      <c r="D7" s="27"/>
      <c r="E7" s="27"/>
      <c r="F7" s="27"/>
      <c r="G7" s="27"/>
    </row>
    <row r="8" spans="1:7" ht="15.75">
      <c r="A8" s="25"/>
      <c r="B8" s="27"/>
      <c r="C8" s="27"/>
      <c r="D8" s="27"/>
      <c r="E8" s="27"/>
      <c r="F8" s="27"/>
      <c r="G8" s="27"/>
    </row>
    <row r="9" spans="1:7" ht="15.75">
      <c r="A9" s="22" t="s">
        <v>45</v>
      </c>
      <c r="B9" s="29" t="s">
        <v>41</v>
      </c>
      <c r="C9" s="29"/>
      <c r="D9" s="29"/>
      <c r="E9" s="29"/>
      <c r="F9" s="29"/>
      <c r="G9" s="29"/>
    </row>
    <row r="10" spans="1:7" ht="15.75">
      <c r="A10" s="20"/>
      <c r="B10" s="23"/>
      <c r="C10" s="23"/>
      <c r="D10" s="23"/>
      <c r="E10" s="23"/>
      <c r="F10" s="23"/>
      <c r="G10" s="23"/>
    </row>
    <row r="11" spans="1:7" ht="15.75">
      <c r="A11" s="10" t="s">
        <v>4</v>
      </c>
      <c r="B11" s="1"/>
      <c r="C11" s="1"/>
      <c r="D11" s="1"/>
      <c r="E11" s="1"/>
      <c r="F11" s="1"/>
      <c r="G11" s="1"/>
    </row>
    <row r="12" spans="1:7" ht="15.75">
      <c r="A12" s="9" t="s">
        <v>34</v>
      </c>
      <c r="B12" s="3">
        <v>132.395687</v>
      </c>
      <c r="C12" s="3">
        <v>88.178729</v>
      </c>
      <c r="D12" s="3">
        <v>43.938099</v>
      </c>
      <c r="E12" s="3">
        <v>101.390042</v>
      </c>
      <c r="F12" s="3">
        <v>12.711544</v>
      </c>
      <c r="G12" s="3">
        <v>18.294101</v>
      </c>
    </row>
    <row r="13" spans="1:7" ht="15.75">
      <c r="A13" s="9" t="s">
        <v>5</v>
      </c>
      <c r="B13" s="3">
        <v>43.529813</v>
      </c>
      <c r="C13" s="3">
        <v>23.588613</v>
      </c>
      <c r="D13" s="3">
        <v>19.890796</v>
      </c>
      <c r="E13" s="3">
        <v>36.28213</v>
      </c>
      <c r="F13" s="3">
        <v>2.933516</v>
      </c>
      <c r="G13" s="3">
        <v>4.314167</v>
      </c>
    </row>
    <row r="14" spans="1:7" ht="15.75">
      <c r="A14" s="9" t="s">
        <v>6</v>
      </c>
      <c r="B14" s="3">
        <v>38.782242</v>
      </c>
      <c r="C14" s="3">
        <v>22.104328</v>
      </c>
      <c r="D14" s="3">
        <v>16.631289</v>
      </c>
      <c r="E14" s="3">
        <v>29.978541</v>
      </c>
      <c r="F14" s="3">
        <v>3.344342</v>
      </c>
      <c r="G14" s="3">
        <v>5.459359</v>
      </c>
    </row>
    <row r="15" spans="1:7" ht="15.75">
      <c r="A15" s="9" t="s">
        <v>7</v>
      </c>
      <c r="B15" s="3">
        <v>33.395167</v>
      </c>
      <c r="C15" s="3">
        <v>31.887788</v>
      </c>
      <c r="D15" s="3">
        <v>1.352979</v>
      </c>
      <c r="E15" s="3">
        <v>23.646039</v>
      </c>
      <c r="F15" s="3">
        <v>4.104623</v>
      </c>
      <c r="G15" s="3">
        <v>5.644505</v>
      </c>
    </row>
    <row r="16" spans="1:7" ht="15.75">
      <c r="A16" s="9" t="s">
        <v>8</v>
      </c>
      <c r="B16" s="3">
        <v>11.803595</v>
      </c>
      <c r="C16" s="3">
        <v>7.383841</v>
      </c>
      <c r="D16" s="3">
        <v>4.397824</v>
      </c>
      <c r="E16" s="3">
        <v>7.447393</v>
      </c>
      <c r="F16" s="3">
        <v>1.967738</v>
      </c>
      <c r="G16" s="3">
        <v>2.388464</v>
      </c>
    </row>
    <row r="17" spans="1:7" ht="15.75">
      <c r="A17" s="9" t="s">
        <v>9</v>
      </c>
      <c r="B17" s="3">
        <v>2.321203</v>
      </c>
      <c r="C17" s="3">
        <v>1.570703</v>
      </c>
      <c r="D17" s="3">
        <v>0.75</v>
      </c>
      <c r="E17" s="3">
        <v>2.104196</v>
      </c>
      <c r="F17" s="3">
        <v>0.063357</v>
      </c>
      <c r="G17" s="3">
        <v>0.15365</v>
      </c>
    </row>
    <row r="18" spans="1:7" ht="15.75">
      <c r="A18" s="9" t="s">
        <v>10</v>
      </c>
      <c r="B18" s="3">
        <v>2.563667</v>
      </c>
      <c r="C18" s="3">
        <v>1.643456</v>
      </c>
      <c r="D18" s="3">
        <v>0.915211</v>
      </c>
      <c r="E18" s="3">
        <v>1.931743</v>
      </c>
      <c r="F18" s="3">
        <v>0.297968</v>
      </c>
      <c r="G18" s="3">
        <v>0.333956</v>
      </c>
    </row>
    <row r="19" spans="1:7" ht="15.75">
      <c r="A19" s="9"/>
      <c r="B19" s="3"/>
      <c r="C19" s="3"/>
      <c r="D19" s="3"/>
      <c r="E19" s="3"/>
      <c r="F19" s="3"/>
      <c r="G19" s="3"/>
    </row>
    <row r="20" spans="1:7" ht="15.75">
      <c r="A20" s="9" t="s">
        <v>28</v>
      </c>
      <c r="B20" s="3">
        <v>155.80533</v>
      </c>
      <c r="C20" s="3">
        <v>77.32648</v>
      </c>
      <c r="D20" s="3">
        <v>77.700042</v>
      </c>
      <c r="E20" s="3">
        <v>113.934804</v>
      </c>
      <c r="F20" s="3">
        <v>21.38852</v>
      </c>
      <c r="G20" s="3">
        <v>20.482006</v>
      </c>
    </row>
    <row r="21" spans="1:7" ht="15.75">
      <c r="A21" s="9" t="s">
        <v>5</v>
      </c>
      <c r="B21" s="3">
        <v>51.437606</v>
      </c>
      <c r="C21" s="3">
        <v>15.426879</v>
      </c>
      <c r="D21" s="3">
        <v>35.829592</v>
      </c>
      <c r="E21" s="3">
        <v>44.201756</v>
      </c>
      <c r="F21" s="3">
        <v>1.904916</v>
      </c>
      <c r="G21" s="3">
        <v>5.330934</v>
      </c>
    </row>
    <row r="22" spans="1:7" ht="15.75">
      <c r="A22" s="9" t="s">
        <v>6</v>
      </c>
      <c r="B22" s="3">
        <v>44.258671</v>
      </c>
      <c r="C22" s="3">
        <v>16.254174</v>
      </c>
      <c r="D22" s="3">
        <v>27.757788</v>
      </c>
      <c r="E22" s="3">
        <v>34.373973</v>
      </c>
      <c r="F22" s="3">
        <v>3.786812</v>
      </c>
      <c r="G22" s="3">
        <v>6.097886</v>
      </c>
    </row>
    <row r="23" spans="1:7" ht="15.75">
      <c r="A23" s="9" t="s">
        <v>7</v>
      </c>
      <c r="B23" s="3">
        <v>39.638019</v>
      </c>
      <c r="C23" s="3">
        <v>36.848116</v>
      </c>
      <c r="D23" s="3">
        <v>2.563663</v>
      </c>
      <c r="E23" s="3">
        <v>21.76645</v>
      </c>
      <c r="F23" s="3">
        <v>11.857826</v>
      </c>
      <c r="G23" s="3">
        <v>6.013743</v>
      </c>
    </row>
    <row r="24" spans="1:7" ht="15.75">
      <c r="A24" s="9" t="s">
        <v>8</v>
      </c>
      <c r="B24" s="3">
        <v>15.237045</v>
      </c>
      <c r="C24" s="3">
        <v>6.576865</v>
      </c>
      <c r="D24" s="3">
        <v>8.559706</v>
      </c>
      <c r="E24" s="3">
        <v>9.274638</v>
      </c>
      <c r="F24" s="3">
        <v>3.455748</v>
      </c>
      <c r="G24" s="3">
        <v>2.506659</v>
      </c>
    </row>
    <row r="25" spans="1:7" ht="15.75">
      <c r="A25" s="9" t="s">
        <v>9</v>
      </c>
      <c r="B25" s="3">
        <v>2.218594</v>
      </c>
      <c r="C25" s="3">
        <v>0.989205</v>
      </c>
      <c r="D25" s="3">
        <v>1.215639</v>
      </c>
      <c r="E25" s="3">
        <v>1.925878</v>
      </c>
      <c r="F25" s="3">
        <v>0.05445</v>
      </c>
      <c r="G25" s="3">
        <v>0.238266</v>
      </c>
    </row>
    <row r="26" spans="1:7" ht="15.75">
      <c r="A26" s="9" t="s">
        <v>10</v>
      </c>
      <c r="B26" s="3">
        <v>3.015395</v>
      </c>
      <c r="C26" s="3">
        <v>1.231241</v>
      </c>
      <c r="D26" s="3">
        <v>1.773654</v>
      </c>
      <c r="E26" s="3">
        <v>2.392109</v>
      </c>
      <c r="F26" s="3">
        <v>0.328768</v>
      </c>
      <c r="G26" s="3">
        <v>0.294518</v>
      </c>
    </row>
    <row r="27" spans="1:7" ht="15.75">
      <c r="A27" s="9"/>
      <c r="B27" s="4"/>
      <c r="C27" s="1"/>
      <c r="D27" s="1"/>
      <c r="E27" s="1"/>
      <c r="F27" s="1"/>
      <c r="G27" s="1"/>
    </row>
    <row r="28" spans="1:7" ht="15.75">
      <c r="A28" s="9" t="s">
        <v>29</v>
      </c>
      <c r="B28" s="2">
        <v>158.735475</v>
      </c>
      <c r="C28" s="2">
        <v>77.649116</v>
      </c>
      <c r="D28" s="2">
        <v>80.861711</v>
      </c>
      <c r="E28" s="3">
        <v>124.041174</v>
      </c>
      <c r="F28" s="3">
        <v>14.8979</v>
      </c>
      <c r="G28" s="3">
        <v>19.796401</v>
      </c>
    </row>
    <row r="29" spans="1:7" ht="15.75">
      <c r="A29" s="9" t="s">
        <v>5</v>
      </c>
      <c r="B29" s="2">
        <v>50.255874</v>
      </c>
      <c r="C29" s="2">
        <v>16.157157</v>
      </c>
      <c r="D29" s="2">
        <v>34.084092</v>
      </c>
      <c r="E29" s="2">
        <f>29.188348+14.874444</f>
        <v>44.062792</v>
      </c>
      <c r="F29" s="2">
        <f>0.320449+1.679</f>
        <v>1.999449</v>
      </c>
      <c r="G29" s="2">
        <f>0.962+3.217</f>
        <v>4.179</v>
      </c>
    </row>
    <row r="30" spans="1:7" ht="15.75">
      <c r="A30" s="9" t="s">
        <v>6</v>
      </c>
      <c r="B30" s="2">
        <v>46.489355</v>
      </c>
      <c r="C30" s="2">
        <v>17.667237</v>
      </c>
      <c r="D30" s="2">
        <v>28.772487</v>
      </c>
      <c r="E30" s="2">
        <f>23.3438+14.805127</f>
        <v>38.148927</v>
      </c>
      <c r="F30" s="2">
        <f>0.968+2.062</f>
        <v>3.03</v>
      </c>
      <c r="G30" s="2">
        <f>1.893+3.3666</f>
        <v>5.2596</v>
      </c>
    </row>
    <row r="31" spans="1:7" ht="15.75">
      <c r="A31" s="9" t="s">
        <v>7</v>
      </c>
      <c r="B31" s="2">
        <v>37.336556</v>
      </c>
      <c r="C31" s="2">
        <v>34.084311</v>
      </c>
      <c r="D31" s="2">
        <v>3.12922</v>
      </c>
      <c r="E31" s="2">
        <f>2.930735+23.216464</f>
        <v>26.147198999999997</v>
      </c>
      <c r="F31" s="2">
        <v>5.38174</v>
      </c>
      <c r="G31" s="2">
        <f>5.486+0.179</f>
        <v>5.665</v>
      </c>
    </row>
    <row r="32" spans="1:7" ht="15.75">
      <c r="A32" s="9" t="s">
        <v>8</v>
      </c>
      <c r="B32" s="2">
        <v>19.957222</v>
      </c>
      <c r="C32" s="2">
        <v>7.609361</v>
      </c>
      <c r="D32" s="2">
        <v>12.317244</v>
      </c>
      <c r="E32" s="2">
        <f>6.538868+4.916291</f>
        <v>11.455159</v>
      </c>
      <c r="F32" s="2">
        <f>1.252+2.911</f>
        <v>4.163</v>
      </c>
      <c r="G32" s="2">
        <f>1.441+2.867</f>
        <v>4.308</v>
      </c>
    </row>
    <row r="33" spans="1:7" ht="15.75">
      <c r="A33" s="9" t="s">
        <v>9</v>
      </c>
      <c r="B33" s="2">
        <v>1.801972</v>
      </c>
      <c r="C33" s="2">
        <v>0.853044</v>
      </c>
      <c r="D33" s="2">
        <v>0.948928</v>
      </c>
      <c r="E33" s="2">
        <f>0.899428+0.816794</f>
        <v>1.7162220000000001</v>
      </c>
      <c r="F33" s="2">
        <f>0.009+0.02645</f>
        <v>0.03545</v>
      </c>
      <c r="G33" s="2">
        <f>0.026+0.0295</f>
        <v>0.055499999999999994</v>
      </c>
    </row>
    <row r="34" spans="1:7" ht="15.75">
      <c r="A34" s="9" t="s">
        <v>10</v>
      </c>
      <c r="B34" s="2">
        <v>2.894496</v>
      </c>
      <c r="C34" s="2">
        <v>1.278006</v>
      </c>
      <c r="D34" s="2">
        <v>1.60974</v>
      </c>
      <c r="E34" s="2">
        <f>1.255742+1.121627</f>
        <v>2.377369</v>
      </c>
      <c r="F34" s="2">
        <f>0.051+0.168</f>
        <v>0.219</v>
      </c>
      <c r="G34" s="2">
        <f>0.105+0.1859</f>
        <v>0.2909</v>
      </c>
    </row>
    <row r="35" spans="1:7" ht="15.75">
      <c r="A35" s="9"/>
      <c r="B35" s="2"/>
      <c r="C35" s="2"/>
      <c r="D35" s="2"/>
      <c r="E35" s="2"/>
      <c r="F35" s="2"/>
      <c r="G35" s="2"/>
    </row>
    <row r="36" spans="1:7" ht="15.75">
      <c r="A36" s="9" t="s">
        <v>30</v>
      </c>
      <c r="B36" s="2">
        <v>193.392428</v>
      </c>
      <c r="C36" s="2">
        <v>98.17788</v>
      </c>
      <c r="D36" s="2">
        <v>94.703618</v>
      </c>
      <c r="E36" s="3">
        <v>150.518975</v>
      </c>
      <c r="F36" s="3">
        <v>19.895941</v>
      </c>
      <c r="G36" s="3">
        <v>22.977512</v>
      </c>
    </row>
    <row r="37" spans="1:7" ht="15.75">
      <c r="A37" s="9" t="s">
        <v>5</v>
      </c>
      <c r="B37" s="2">
        <v>63.060649</v>
      </c>
      <c r="C37" s="2">
        <v>22.238013</v>
      </c>
      <c r="D37" s="2">
        <v>40.679136</v>
      </c>
      <c r="E37" s="2">
        <f>21.0512+34.251159</f>
        <v>55.302359</v>
      </c>
      <c r="F37" s="2">
        <f>0.604254+1.748298</f>
        <v>2.3525519999999998</v>
      </c>
      <c r="G37" s="2">
        <f>0.582559+4.679679</f>
        <v>5.262238</v>
      </c>
    </row>
    <row r="38" spans="1:7" ht="15.75">
      <c r="A38" s="9" t="s">
        <v>6</v>
      </c>
      <c r="B38" s="2">
        <v>55.711253</v>
      </c>
      <c r="C38" s="2">
        <v>22.539472</v>
      </c>
      <c r="D38" s="2">
        <v>33.022686</v>
      </c>
      <c r="E38" s="2">
        <f>19.62226+26.691419</f>
        <v>46.313679</v>
      </c>
      <c r="F38" s="2">
        <f>1.513228+1.994081</f>
        <v>3.5073090000000002</v>
      </c>
      <c r="G38" s="2">
        <f>1.403984+4.337186</f>
        <v>5.74117</v>
      </c>
    </row>
    <row r="39" spans="1:7" ht="15.75">
      <c r="A39" s="9" t="s">
        <v>7</v>
      </c>
      <c r="B39" s="2">
        <v>44.022839</v>
      </c>
      <c r="C39" s="2">
        <v>40.283516</v>
      </c>
      <c r="D39" s="2">
        <v>3.578773</v>
      </c>
      <c r="E39" s="2">
        <f>27.233856+3.295968</f>
        <v>30.529823999999998</v>
      </c>
      <c r="F39" s="2">
        <f>7.99393+0.08698</f>
        <v>8.08091</v>
      </c>
      <c r="G39" s="2">
        <f>5.05573+0.195825</f>
        <v>5.251555</v>
      </c>
    </row>
    <row r="40" spans="1:7" ht="15.75">
      <c r="A40" s="9" t="s">
        <v>8</v>
      </c>
      <c r="B40" s="2">
        <v>27.388844</v>
      </c>
      <c r="C40" s="2">
        <v>11.513586</v>
      </c>
      <c r="D40" s="2">
        <v>15.804473</v>
      </c>
      <c r="E40" s="2">
        <f>6.639932+8.631025</f>
        <v>15.270957</v>
      </c>
      <c r="F40" s="2">
        <f>2.716327+3.1068</f>
        <v>5.8231269999999995</v>
      </c>
      <c r="G40" s="2">
        <f>2.157327+4.066648</f>
        <v>6.223974999999999</v>
      </c>
    </row>
    <row r="41" spans="1:7" ht="15.75">
      <c r="A41" s="9" t="s">
        <v>9</v>
      </c>
      <c r="B41" s="2">
        <v>1.919559</v>
      </c>
      <c r="C41" s="2">
        <v>0.874067</v>
      </c>
      <c r="D41" s="2">
        <v>1.042992</v>
      </c>
      <c r="E41" s="2">
        <f>0.841817+0.957092</f>
        <v>1.798909</v>
      </c>
      <c r="F41" s="2">
        <f>0.02575+0.02295</f>
        <v>0.0487</v>
      </c>
      <c r="G41" s="2">
        <f>0.0065+0.06295</f>
        <v>0.06945000000000001</v>
      </c>
    </row>
    <row r="42" spans="1:7" ht="15.75">
      <c r="A42" s="9" t="s">
        <v>10</v>
      </c>
      <c r="B42" s="2">
        <v>3.795767</v>
      </c>
      <c r="C42" s="2">
        <v>1.703337</v>
      </c>
      <c r="D42" s="2">
        <v>2.08393</v>
      </c>
      <c r="E42" s="2">
        <f>1.446354+1.578573</f>
        <v>3.024927</v>
      </c>
      <c r="F42" s="2">
        <f>0.163817+0.188949</f>
        <v>0.352766</v>
      </c>
      <c r="G42" s="2">
        <f>0.093166+0.316408</f>
        <v>0.409574</v>
      </c>
    </row>
    <row r="43" spans="1:7" ht="15.75">
      <c r="A43" s="9"/>
      <c r="B43" s="2"/>
      <c r="C43" s="2"/>
      <c r="D43" s="2"/>
      <c r="E43" s="2"/>
      <c r="F43" s="2"/>
      <c r="G43" s="2"/>
    </row>
    <row r="44" spans="1:7" ht="15.75">
      <c r="A44" s="18" t="s">
        <v>31</v>
      </c>
      <c r="B44" s="16">
        <v>206.868768</v>
      </c>
      <c r="C44" s="16">
        <v>102.560221</v>
      </c>
      <c r="D44" s="16">
        <v>104.187098</v>
      </c>
      <c r="E44" s="17">
        <v>161.017173</v>
      </c>
      <c r="F44" s="17">
        <v>13.786044</v>
      </c>
      <c r="G44" s="17">
        <v>32.065551</v>
      </c>
    </row>
    <row r="45" spans="1:7" ht="15.75">
      <c r="A45" s="9" t="s">
        <v>5</v>
      </c>
      <c r="B45" s="2">
        <v>68.184653</v>
      </c>
      <c r="C45" s="2">
        <v>23.573675</v>
      </c>
      <c r="D45" s="2">
        <v>44.605878</v>
      </c>
      <c r="E45" s="3">
        <v>59.700703</v>
      </c>
      <c r="F45" s="3">
        <v>1.600487</v>
      </c>
      <c r="G45" s="3">
        <v>6.883463</v>
      </c>
    </row>
    <row r="46" spans="1:7" ht="15.75">
      <c r="A46" s="9" t="s">
        <v>6</v>
      </c>
      <c r="B46" s="2">
        <v>57.213792</v>
      </c>
      <c r="C46" s="2">
        <v>22.986283</v>
      </c>
      <c r="D46" s="2">
        <v>34.20896</v>
      </c>
      <c r="E46" s="3">
        <v>47.086587</v>
      </c>
      <c r="F46" s="3">
        <v>2.116491</v>
      </c>
      <c r="G46" s="3">
        <v>8.010714</v>
      </c>
    </row>
    <row r="47" spans="1:7" ht="15.75">
      <c r="A47" s="9" t="s">
        <v>7</v>
      </c>
      <c r="B47" s="2">
        <v>44.367265</v>
      </c>
      <c r="C47" s="2">
        <v>39.93491</v>
      </c>
      <c r="D47" s="2">
        <v>4.344325</v>
      </c>
      <c r="E47" s="3">
        <v>31.462784</v>
      </c>
      <c r="F47" s="3">
        <v>5.156221</v>
      </c>
      <c r="G47" s="3">
        <v>7.74823</v>
      </c>
    </row>
    <row r="48" spans="1:7" ht="15.75">
      <c r="A48" s="9" t="s">
        <v>8</v>
      </c>
      <c r="B48" s="2">
        <v>32.175559</v>
      </c>
      <c r="C48" s="2">
        <v>14.038914</v>
      </c>
      <c r="D48" s="2">
        <v>18.127945</v>
      </c>
      <c r="E48" s="3">
        <v>18.46055</v>
      </c>
      <c r="F48" s="3">
        <v>4.785765</v>
      </c>
      <c r="G48" s="3">
        <v>8.929244</v>
      </c>
    </row>
    <row r="49" spans="1:7" ht="15.75">
      <c r="A49" s="9" t="s">
        <v>9</v>
      </c>
      <c r="B49" s="2">
        <v>1.991172</v>
      </c>
      <c r="C49" s="2">
        <v>0.86955</v>
      </c>
      <c r="D49" s="2">
        <v>1.121622</v>
      </c>
      <c r="E49" s="3">
        <v>1.792417</v>
      </c>
      <c r="F49" s="3">
        <v>0.038305</v>
      </c>
      <c r="G49" s="3">
        <v>0.16045</v>
      </c>
    </row>
    <row r="50" spans="1:7" ht="15.75">
      <c r="A50" s="9" t="s">
        <v>10</v>
      </c>
      <c r="B50" s="2">
        <v>2.936357</v>
      </c>
      <c r="C50" s="2">
        <v>1.156889</v>
      </c>
      <c r="D50" s="2">
        <v>1.778368</v>
      </c>
      <c r="E50" s="3">
        <v>2.514132</v>
      </c>
      <c r="F50" s="3">
        <v>0.088775</v>
      </c>
      <c r="G50" s="3">
        <v>0.33345</v>
      </c>
    </row>
    <row r="51" spans="1:7" ht="15.75">
      <c r="A51" s="9"/>
      <c r="B51" s="2"/>
      <c r="C51" s="2"/>
      <c r="D51" s="2"/>
      <c r="E51" s="2"/>
      <c r="F51" s="2"/>
      <c r="G51" s="2"/>
    </row>
    <row r="52" spans="1:7" ht="16.5">
      <c r="A52" s="18" t="s">
        <v>32</v>
      </c>
      <c r="B52" s="13">
        <v>225.390329</v>
      </c>
      <c r="C52" s="13">
        <v>98.648874</v>
      </c>
      <c r="D52" s="13">
        <v>126.59457</v>
      </c>
      <c r="E52" s="13">
        <f>80.885777+106.260375+0.126885</f>
        <v>187.273037</v>
      </c>
      <c r="F52" s="13">
        <f>8.5653+7.026954+0.02</f>
        <v>15.612254</v>
      </c>
      <c r="G52" s="13">
        <f>9.197797+13.307241+0</f>
        <v>22.505038</v>
      </c>
    </row>
    <row r="53" spans="1:7" ht="15.75">
      <c r="A53" s="9" t="s">
        <v>5</v>
      </c>
      <c r="B53" s="2">
        <v>79.079152</v>
      </c>
      <c r="C53" s="2">
        <v>24.80985</v>
      </c>
      <c r="D53" s="2">
        <v>54.263552</v>
      </c>
      <c r="E53" s="15">
        <f>23.494362+49.092764+0.00075</f>
        <v>72.587876</v>
      </c>
      <c r="F53" s="2">
        <f>0.346878+1.5498+0.005</f>
        <v>1.901678</v>
      </c>
      <c r="G53" s="2">
        <f>0.96861+3.620988+0</f>
        <v>4.5895980000000005</v>
      </c>
    </row>
    <row r="54" spans="1:7" ht="15.75">
      <c r="A54" s="9" t="s">
        <v>6</v>
      </c>
      <c r="B54" s="2">
        <v>63.164022</v>
      </c>
      <c r="C54" s="2">
        <v>22.994137</v>
      </c>
      <c r="D54" s="2">
        <v>40.14035</v>
      </c>
      <c r="E54" s="15">
        <f>20.627784+34.803879+0.028535</f>
        <v>55.460198</v>
      </c>
      <c r="F54" s="2">
        <f>0.773337+1.551247+0.001</f>
        <v>2.325584</v>
      </c>
      <c r="G54" s="2">
        <f>1.593016+3.785224+0</f>
        <v>5.37824</v>
      </c>
    </row>
    <row r="55" spans="1:7" ht="15.75">
      <c r="A55" s="9" t="s">
        <v>7</v>
      </c>
      <c r="B55" s="2">
        <v>42.787225</v>
      </c>
      <c r="C55" s="2">
        <v>37.327818</v>
      </c>
      <c r="D55" s="2">
        <v>5.361307</v>
      </c>
      <c r="E55" s="2">
        <f>27.958432+4.946483+0.0946</f>
        <v>32.999514999999995</v>
      </c>
      <c r="F55" s="2">
        <f>5.120537+0.105975+0.0035</f>
        <v>5.230011999999999</v>
      </c>
      <c r="G55" s="2">
        <f>4.248849+0.30885+0</f>
        <v>4.5576989999999995</v>
      </c>
    </row>
    <row r="56" spans="1:7" ht="15.75">
      <c r="A56" s="9" t="s">
        <v>8</v>
      </c>
      <c r="B56" s="2">
        <v>35.239558</v>
      </c>
      <c r="C56" s="2">
        <v>11.385095</v>
      </c>
      <c r="D56" s="2">
        <v>23.840963</v>
      </c>
      <c r="E56" s="2">
        <f>6.910693+14.718498+0.003</f>
        <v>21.632191</v>
      </c>
      <c r="F56" s="2">
        <f>2.272198+3.718385+0.0105</f>
        <v>6.001083</v>
      </c>
      <c r="G56" s="2">
        <f>2.202204+5.40408+0</f>
        <v>7.6062840000000005</v>
      </c>
    </row>
    <row r="57" spans="1:7" ht="15.75">
      <c r="A57" s="9" t="s">
        <v>9</v>
      </c>
      <c r="B57" s="2">
        <v>2.305165</v>
      </c>
      <c r="C57" s="2">
        <v>1.121511</v>
      </c>
      <c r="D57" s="2">
        <v>1.183654</v>
      </c>
      <c r="E57" s="2">
        <f>0.971042+1.114104+0</f>
        <v>2.085146</v>
      </c>
      <c r="F57" s="14">
        <f>0.0215+0.008+0</f>
        <v>0.0295</v>
      </c>
      <c r="G57" s="2">
        <f>0.128969+0.06155+0</f>
        <v>0.190519</v>
      </c>
    </row>
    <row r="58" spans="1:7" ht="15.75">
      <c r="A58" s="9" t="s">
        <v>10</v>
      </c>
      <c r="B58" s="2">
        <v>2.815207</v>
      </c>
      <c r="C58" s="2">
        <v>1.0104630000000001</v>
      </c>
      <c r="D58" s="2">
        <v>1.804744</v>
      </c>
      <c r="E58" s="2">
        <f>0.923464+1.584648+0</f>
        <v>2.508112</v>
      </c>
      <c r="F58" s="2">
        <f>0.03085+0.093547+0</f>
        <v>0.12439700000000001</v>
      </c>
      <c r="G58" s="2">
        <f>0.056149+0.126549+0</f>
        <v>0.182698</v>
      </c>
    </row>
    <row r="59" spans="1:7" ht="15.75">
      <c r="A59" s="9"/>
      <c r="B59" s="2"/>
      <c r="C59" s="2"/>
      <c r="D59" s="2"/>
      <c r="E59" s="2"/>
      <c r="F59" s="2"/>
      <c r="G59" s="2"/>
    </row>
    <row r="60" spans="1:7" ht="16.5">
      <c r="A60" s="12" t="s">
        <v>33</v>
      </c>
      <c r="B60" s="2">
        <v>279.8</v>
      </c>
      <c r="C60" s="2">
        <v>125</v>
      </c>
      <c r="D60" s="2">
        <v>154.8</v>
      </c>
      <c r="E60" s="2">
        <v>232</v>
      </c>
      <c r="F60" s="2">
        <v>24.4</v>
      </c>
      <c r="G60" s="2">
        <v>23.5</v>
      </c>
    </row>
    <row r="61" spans="1:7" ht="15.75">
      <c r="A61" s="9" t="s">
        <v>5</v>
      </c>
      <c r="B61" s="2">
        <v>96.1</v>
      </c>
      <c r="C61" s="2">
        <v>31.7</v>
      </c>
      <c r="D61" s="2">
        <v>64.4</v>
      </c>
      <c r="E61" s="2">
        <v>90.4</v>
      </c>
      <c r="F61" s="2">
        <v>1.5</v>
      </c>
      <c r="G61" s="2">
        <v>4.2</v>
      </c>
    </row>
    <row r="62" spans="1:7" ht="15.75">
      <c r="A62" s="9" t="s">
        <v>6</v>
      </c>
      <c r="B62" s="2">
        <v>79.6</v>
      </c>
      <c r="C62" s="2">
        <v>30.3</v>
      </c>
      <c r="D62" s="2">
        <v>49.3</v>
      </c>
      <c r="E62" s="2">
        <v>70.7</v>
      </c>
      <c r="F62" s="2">
        <v>3.2</v>
      </c>
      <c r="G62" s="2">
        <v>5.7</v>
      </c>
    </row>
    <row r="63" spans="1:7" ht="15.75">
      <c r="A63" s="9" t="s">
        <v>7</v>
      </c>
      <c r="B63" s="2">
        <v>47.6</v>
      </c>
      <c r="C63" s="2">
        <v>42.1</v>
      </c>
      <c r="D63" s="2">
        <v>5.5</v>
      </c>
      <c r="E63" s="2">
        <v>32.8</v>
      </c>
      <c r="F63" s="2">
        <v>9.8</v>
      </c>
      <c r="G63" s="2">
        <v>5</v>
      </c>
    </row>
    <row r="64" spans="1:7" ht="15.75">
      <c r="A64" s="9" t="s">
        <v>8</v>
      </c>
      <c r="B64" s="2">
        <v>50.3</v>
      </c>
      <c r="C64" s="2">
        <v>18.2</v>
      </c>
      <c r="D64" s="2">
        <v>32.1</v>
      </c>
      <c r="E64" s="2">
        <v>32.4</v>
      </c>
      <c r="F64" s="2">
        <v>9.7</v>
      </c>
      <c r="G64" s="2">
        <v>8.2</v>
      </c>
    </row>
    <row r="65" spans="1:7" ht="15.75">
      <c r="A65" s="9" t="s">
        <v>9</v>
      </c>
      <c r="B65" s="2">
        <v>2.8</v>
      </c>
      <c r="C65" s="2">
        <v>1.4</v>
      </c>
      <c r="D65" s="2">
        <v>1.4</v>
      </c>
      <c r="E65" s="2">
        <v>2.6</v>
      </c>
      <c r="F65" s="2">
        <v>0.1</v>
      </c>
      <c r="G65" s="2">
        <v>0.1</v>
      </c>
    </row>
    <row r="66" spans="1:7" ht="15.75">
      <c r="A66" s="9" t="s">
        <v>10</v>
      </c>
      <c r="B66" s="2">
        <v>3.5</v>
      </c>
      <c r="C66" s="2">
        <v>1.4</v>
      </c>
      <c r="D66" s="2">
        <v>2.1</v>
      </c>
      <c r="E66" s="2">
        <v>3.1</v>
      </c>
      <c r="F66" s="2">
        <v>0.1</v>
      </c>
      <c r="G66" s="2">
        <v>0.3</v>
      </c>
    </row>
    <row r="67" spans="1:7" ht="15.75">
      <c r="A67" s="9"/>
      <c r="B67" s="2"/>
      <c r="C67" s="2"/>
      <c r="D67" s="2"/>
      <c r="E67" s="2"/>
      <c r="F67" s="2"/>
      <c r="G67" s="2"/>
    </row>
    <row r="68" spans="1:7" ht="15.75">
      <c r="A68" s="10" t="s">
        <v>11</v>
      </c>
      <c r="B68" s="1"/>
      <c r="C68" s="1"/>
      <c r="D68" s="1"/>
      <c r="E68" s="1"/>
      <c r="F68" s="1"/>
      <c r="G68" s="1"/>
    </row>
    <row r="69" spans="1:7" ht="15.75">
      <c r="A69" s="9"/>
      <c r="B69" s="1"/>
      <c r="C69" s="1"/>
      <c r="D69" s="1"/>
      <c r="E69" s="1"/>
      <c r="F69" s="1"/>
      <c r="G69" s="1"/>
    </row>
    <row r="70" spans="1:7" ht="15.75">
      <c r="A70" s="9" t="s">
        <v>34</v>
      </c>
      <c r="B70" s="2">
        <v>47.167786</v>
      </c>
      <c r="C70" s="2">
        <v>23.955911</v>
      </c>
      <c r="D70" s="2">
        <v>23.211875</v>
      </c>
      <c r="E70" s="3">
        <v>26.349501</v>
      </c>
      <c r="F70" s="3">
        <v>5.704284</v>
      </c>
      <c r="G70" s="3">
        <v>15.114001</v>
      </c>
    </row>
    <row r="71" spans="1:7" ht="15.75">
      <c r="A71" s="9" t="s">
        <v>5</v>
      </c>
      <c r="B71" s="2">
        <v>20.823945</v>
      </c>
      <c r="C71" s="2">
        <v>7.842309</v>
      </c>
      <c r="D71" s="2">
        <v>12.981636</v>
      </c>
      <c r="E71" s="3">
        <v>11.690288</v>
      </c>
      <c r="F71" s="3">
        <v>1.942696</v>
      </c>
      <c r="G71" s="3">
        <v>7.190961</v>
      </c>
    </row>
    <row r="72" spans="1:7" ht="15.75">
      <c r="A72" s="9" t="s">
        <v>6</v>
      </c>
      <c r="B72" s="2">
        <v>11.529559</v>
      </c>
      <c r="C72" s="2">
        <v>4.911344</v>
      </c>
      <c r="D72" s="2">
        <v>6.618215</v>
      </c>
      <c r="E72" s="2">
        <f>3.628734+3.181083</f>
        <v>6.809817000000001</v>
      </c>
      <c r="F72" s="2">
        <f>0.273111+0.835949</f>
        <v>1.10906</v>
      </c>
      <c r="G72" s="2">
        <f>1.009499+2.601183</f>
        <v>3.6106819999999997</v>
      </c>
    </row>
    <row r="73" spans="1:7" ht="15.75">
      <c r="A73" s="9" t="s">
        <v>7</v>
      </c>
      <c r="B73" s="2">
        <v>7.347132</v>
      </c>
      <c r="C73" s="2">
        <v>7.099469</v>
      </c>
      <c r="D73" s="2">
        <v>0.245663</v>
      </c>
      <c r="E73" s="2">
        <v>3.627713</v>
      </c>
      <c r="F73" s="2">
        <v>1.718108</v>
      </c>
      <c r="G73" s="2">
        <v>2.001311</v>
      </c>
    </row>
    <row r="74" spans="1:7" ht="15.75">
      <c r="A74" s="9" t="s">
        <v>8</v>
      </c>
      <c r="B74" s="2">
        <v>5.71808</v>
      </c>
      <c r="C74" s="2">
        <v>3.088094</v>
      </c>
      <c r="D74" s="2">
        <v>2.614636</v>
      </c>
      <c r="E74" s="2">
        <v>3.149434</v>
      </c>
      <c r="F74" s="2">
        <v>0.787925</v>
      </c>
      <c r="G74" s="2">
        <v>1.780721</v>
      </c>
    </row>
    <row r="75" spans="1:7" ht="15.75">
      <c r="A75" s="9" t="s">
        <v>9</v>
      </c>
      <c r="B75" s="2">
        <v>0.55158</v>
      </c>
      <c r="C75" s="2">
        <v>0.35735</v>
      </c>
      <c r="D75" s="2">
        <v>0.19423</v>
      </c>
      <c r="E75" s="2">
        <v>0.38598</v>
      </c>
      <c r="F75" s="2">
        <v>0.03475</v>
      </c>
      <c r="G75" s="2">
        <v>0.13085</v>
      </c>
    </row>
    <row r="76" spans="1:7" ht="15.75">
      <c r="A76" s="9" t="s">
        <v>10</v>
      </c>
      <c r="B76" s="2">
        <v>1.21585</v>
      </c>
      <c r="C76" s="2">
        <v>0.657345</v>
      </c>
      <c r="D76" s="2">
        <v>0.557505</v>
      </c>
      <c r="E76" s="2">
        <v>0.686269</v>
      </c>
      <c r="F76" s="2">
        <v>0.126745</v>
      </c>
      <c r="G76" s="2">
        <v>0.402836</v>
      </c>
    </row>
    <row r="77" spans="1:7" ht="15.75">
      <c r="A77" s="9"/>
      <c r="B77" s="2"/>
      <c r="C77" s="2"/>
      <c r="D77" s="2"/>
      <c r="E77" s="2"/>
      <c r="F77" s="2"/>
      <c r="G77" s="2"/>
    </row>
    <row r="78" spans="1:7" ht="15.75">
      <c r="A78" s="9" t="s">
        <v>28</v>
      </c>
      <c r="B78" s="2">
        <v>45.638594</v>
      </c>
      <c r="C78" s="2">
        <v>16.605499</v>
      </c>
      <c r="D78" s="2">
        <v>29.033095</v>
      </c>
      <c r="E78" s="2">
        <v>19.359453</v>
      </c>
      <c r="F78" s="2">
        <v>6.944555</v>
      </c>
      <c r="G78" s="2">
        <v>19.334586</v>
      </c>
    </row>
    <row r="79" spans="1:7" ht="15.75">
      <c r="A79" s="9" t="s">
        <v>5</v>
      </c>
      <c r="B79" s="2">
        <v>23.4</v>
      </c>
      <c r="C79" s="2">
        <v>4.9</v>
      </c>
      <c r="D79" s="2">
        <v>18.5</v>
      </c>
      <c r="E79" s="2">
        <v>13.7</v>
      </c>
      <c r="F79" s="2">
        <v>2.7</v>
      </c>
      <c r="G79" s="2">
        <v>7.1</v>
      </c>
    </row>
    <row r="80" spans="1:7" ht="15.75">
      <c r="A80" s="9" t="s">
        <v>6</v>
      </c>
      <c r="B80" s="2">
        <v>14.5</v>
      </c>
      <c r="C80" s="2">
        <v>4.1</v>
      </c>
      <c r="D80" s="2">
        <v>10.3</v>
      </c>
      <c r="E80" s="2">
        <v>7.7</v>
      </c>
      <c r="F80" s="2">
        <v>1.7</v>
      </c>
      <c r="G80" s="2">
        <v>5.1</v>
      </c>
    </row>
    <row r="81" spans="1:7" ht="15.75">
      <c r="A81" s="9" t="s">
        <v>7</v>
      </c>
      <c r="B81" s="2">
        <v>7.7</v>
      </c>
      <c r="C81" s="2">
        <v>7</v>
      </c>
      <c r="D81" s="2">
        <v>0.7</v>
      </c>
      <c r="E81" s="2">
        <v>2.4</v>
      </c>
      <c r="F81" s="2">
        <v>1.5</v>
      </c>
      <c r="G81" s="2">
        <v>3.76</v>
      </c>
    </row>
    <row r="82" spans="1:7" ht="15.75">
      <c r="A82" s="9" t="s">
        <v>8</v>
      </c>
      <c r="B82" s="2">
        <v>7.9</v>
      </c>
      <c r="C82" s="2">
        <v>2.7</v>
      </c>
      <c r="D82" s="2">
        <v>5.2</v>
      </c>
      <c r="E82" s="2">
        <v>3.8</v>
      </c>
      <c r="F82" s="2">
        <v>1.3</v>
      </c>
      <c r="G82" s="2">
        <v>2.7</v>
      </c>
    </row>
    <row r="83" spans="1:7" ht="15.75">
      <c r="A83" s="9" t="s">
        <v>9</v>
      </c>
      <c r="B83" s="2">
        <v>0.6</v>
      </c>
      <c r="C83" s="2">
        <v>0.2</v>
      </c>
      <c r="D83" s="2">
        <v>0.4</v>
      </c>
      <c r="E83" s="2">
        <v>0.3</v>
      </c>
      <c r="F83" s="2">
        <v>0.1</v>
      </c>
      <c r="G83" s="2">
        <v>0.2</v>
      </c>
    </row>
    <row r="84" spans="1:7" ht="15.75">
      <c r="A84" s="9" t="s">
        <v>10</v>
      </c>
      <c r="B84" s="2">
        <v>1.3</v>
      </c>
      <c r="C84" s="2">
        <v>0.4</v>
      </c>
      <c r="D84" s="2">
        <v>0.9</v>
      </c>
      <c r="E84" s="2">
        <v>0.7</v>
      </c>
      <c r="F84" s="2">
        <v>0.3</v>
      </c>
      <c r="G84" s="2">
        <v>0.4</v>
      </c>
    </row>
    <row r="85" spans="1:7" ht="15.75">
      <c r="A85" s="9"/>
      <c r="B85" s="2"/>
      <c r="C85" s="2"/>
      <c r="D85" s="2"/>
      <c r="E85" s="2"/>
      <c r="F85" s="2"/>
      <c r="G85" s="2"/>
    </row>
    <row r="86" spans="1:7" ht="15.75">
      <c r="A86" s="9" t="s">
        <v>29</v>
      </c>
      <c r="B86" s="2">
        <v>48.053152</v>
      </c>
      <c r="C86" s="2">
        <v>20.741256</v>
      </c>
      <c r="D86" s="2">
        <v>27.311896</v>
      </c>
      <c r="E86" s="2">
        <v>34.313025</v>
      </c>
      <c r="F86" s="2">
        <v>6.553104</v>
      </c>
      <c r="G86" s="2">
        <v>7.187023</v>
      </c>
    </row>
    <row r="87" spans="1:7" ht="15.75">
      <c r="A87" s="9" t="s">
        <v>5</v>
      </c>
      <c r="B87" s="2">
        <v>20.865657</v>
      </c>
      <c r="C87" s="2">
        <v>6.910086</v>
      </c>
      <c r="D87" s="2">
        <v>13.955571</v>
      </c>
      <c r="E87" s="2">
        <f>9.652363+5.619487</f>
        <v>15.27185</v>
      </c>
      <c r="F87" s="2">
        <f>0.207244+2.425786</f>
        <v>2.63303</v>
      </c>
      <c r="G87" s="2">
        <f>1.083355+1.877422</f>
        <v>2.960777</v>
      </c>
    </row>
    <row r="88" spans="1:7" ht="15.75">
      <c r="A88" s="9" t="s">
        <v>6</v>
      </c>
      <c r="B88" s="2">
        <v>12.531583</v>
      </c>
      <c r="C88" s="2">
        <v>4.639746</v>
      </c>
      <c r="D88" s="2">
        <v>7.891837</v>
      </c>
      <c r="E88" s="2">
        <f>5.453112+3.558801</f>
        <v>9.011913</v>
      </c>
      <c r="F88" s="2">
        <f>0.183312+1.414399</f>
        <v>1.5977109999999999</v>
      </c>
      <c r="G88" s="2">
        <f>0.897633+1.024326</f>
        <v>1.9219590000000002</v>
      </c>
    </row>
    <row r="89" spans="1:7" ht="15.75">
      <c r="A89" s="9" t="s">
        <v>7</v>
      </c>
      <c r="B89" s="2">
        <v>6.035426</v>
      </c>
      <c r="C89" s="2">
        <v>5.424626</v>
      </c>
      <c r="D89" s="2">
        <v>0.6058</v>
      </c>
      <c r="E89" s="2">
        <f>0.5441+3.457673</f>
        <v>4.001773</v>
      </c>
      <c r="F89" s="2">
        <f>0.924242+0.017</f>
        <v>0.941242</v>
      </c>
      <c r="G89" s="2">
        <f>1.042711+0.447</f>
        <v>1.489711</v>
      </c>
    </row>
    <row r="90" spans="1:7" ht="15.75">
      <c r="A90" s="9" t="s">
        <v>8</v>
      </c>
      <c r="B90" s="2">
        <v>7.149125</v>
      </c>
      <c r="C90" s="2">
        <v>3.047942</v>
      </c>
      <c r="D90" s="2">
        <v>4.082683</v>
      </c>
      <c r="E90" s="2">
        <f>2.50606+2.357047</f>
        <v>4.863107</v>
      </c>
      <c r="F90" s="2">
        <f>0.279567+0.940446</f>
        <v>1.220013</v>
      </c>
      <c r="G90" s="2">
        <f>0.411328+0.636177</f>
        <v>1.0475050000000001</v>
      </c>
    </row>
    <row r="91" spans="1:7" ht="15.75">
      <c r="A91" s="9" t="s">
        <v>9</v>
      </c>
      <c r="B91" s="2">
        <v>0.418574</v>
      </c>
      <c r="C91" s="2">
        <v>0.2334</v>
      </c>
      <c r="D91" s="2">
        <v>0.185174</v>
      </c>
      <c r="E91" s="2">
        <f>0.154968+0.19035</f>
        <v>0.345318</v>
      </c>
      <c r="F91" s="2">
        <v>0.01275</v>
      </c>
      <c r="G91" s="2">
        <f>0.4305+0.017456</f>
        <v>0.447956</v>
      </c>
    </row>
    <row r="92" spans="1:7" ht="15.75">
      <c r="A92" s="9" t="s">
        <v>10</v>
      </c>
      <c r="B92" s="2">
        <v>1.076287</v>
      </c>
      <c r="C92" s="2">
        <v>0.485456</v>
      </c>
      <c r="D92" s="2">
        <v>0.590831</v>
      </c>
      <c r="E92" s="2">
        <f>0.412047+0.407017</f>
        <v>0.819064</v>
      </c>
      <c r="F92" s="2">
        <f>0.37689+0.110669</f>
        <v>0.487559</v>
      </c>
      <c r="G92" s="2">
        <f>0.4075+0.68115</f>
        <v>1.08865</v>
      </c>
    </row>
    <row r="93" spans="1:7" ht="15.75">
      <c r="A93" s="9"/>
      <c r="B93" s="2"/>
      <c r="C93" s="2"/>
      <c r="D93" s="2"/>
      <c r="E93" s="2"/>
      <c r="F93" s="2"/>
      <c r="G93" s="2"/>
    </row>
    <row r="94" spans="1:7" ht="15.75">
      <c r="A94" s="9" t="s">
        <v>30</v>
      </c>
      <c r="B94" s="2">
        <v>51.905741</v>
      </c>
      <c r="C94" s="2">
        <v>18.696275</v>
      </c>
      <c r="D94" s="2">
        <v>33.209466</v>
      </c>
      <c r="E94" s="2">
        <v>33.478696</v>
      </c>
      <c r="F94" s="2">
        <v>7.084658</v>
      </c>
      <c r="G94" s="2">
        <v>11.342387</v>
      </c>
    </row>
    <row r="95" spans="1:7" ht="15.75">
      <c r="A95" s="9" t="s">
        <v>5</v>
      </c>
      <c r="B95" s="2">
        <v>26.808852</v>
      </c>
      <c r="C95" s="2">
        <v>7.45839</v>
      </c>
      <c r="D95" s="2">
        <v>19.338762</v>
      </c>
      <c r="E95" s="2">
        <f>5.760505+14.923816</f>
        <v>20.684321</v>
      </c>
      <c r="F95" s="2">
        <f>0.658618+0.889848</f>
        <v>1.548466</v>
      </c>
      <c r="G95" s="2">
        <f>1.039267+3.525098</f>
        <v>4.564365</v>
      </c>
    </row>
    <row r="96" spans="1:7" ht="15.75">
      <c r="A96" s="9" t="s">
        <v>6</v>
      </c>
      <c r="B96" s="2">
        <v>15.69639</v>
      </c>
      <c r="C96" s="2">
        <v>5.135043</v>
      </c>
      <c r="D96" s="2">
        <v>10.560797</v>
      </c>
      <c r="E96" s="2">
        <f>3.609244+8.073548</f>
        <v>11.682792000000001</v>
      </c>
      <c r="F96" s="2">
        <f>0.73422+0.47685</f>
        <v>1.2110699999999999</v>
      </c>
      <c r="G96" s="2">
        <f>0.791579+2.010399</f>
        <v>2.801978</v>
      </c>
    </row>
    <row r="97" spans="1:7" ht="15.75">
      <c r="A97" s="9" t="s">
        <v>7</v>
      </c>
      <c r="B97" s="2">
        <v>7.484658</v>
      </c>
      <c r="C97" s="2">
        <v>6.95472</v>
      </c>
      <c r="D97" s="2">
        <v>0.524338</v>
      </c>
      <c r="E97" s="2">
        <f>2.769358+0.381218</f>
        <v>3.150576</v>
      </c>
      <c r="F97" s="2">
        <f>2.802113+0.0145</f>
        <v>2.816613</v>
      </c>
      <c r="G97" s="2">
        <f>1.383249+0.12862</f>
        <v>1.511869</v>
      </c>
    </row>
    <row r="98" spans="1:7" ht="15.75">
      <c r="A98" s="9" t="s">
        <v>8</v>
      </c>
      <c r="B98" s="2">
        <v>9.481047</v>
      </c>
      <c r="C98" s="2">
        <v>3.570089</v>
      </c>
      <c r="D98" s="2">
        <v>5.898463</v>
      </c>
      <c r="E98" s="2">
        <f>1.876971+3.931058</f>
        <v>5.808029</v>
      </c>
      <c r="F98" s="2">
        <f>0.984747+0.509108</f>
        <v>1.493855</v>
      </c>
      <c r="G98" s="2">
        <f>0.708371+1.458297</f>
        <v>2.166668</v>
      </c>
    </row>
    <row r="99" spans="1:7" ht="15.75">
      <c r="A99" s="9" t="s">
        <v>9</v>
      </c>
      <c r="B99" s="2">
        <v>0.420727</v>
      </c>
      <c r="C99" s="2">
        <v>0.220107</v>
      </c>
      <c r="D99" s="2">
        <v>0.20062</v>
      </c>
      <c r="E99" s="2">
        <f>0.161923+0.17137</f>
        <v>0.333293</v>
      </c>
      <c r="F99" s="2">
        <f>0.032684+0.007</f>
        <v>0.039684</v>
      </c>
      <c r="G99" s="2">
        <f>0.0255+0.02225</f>
        <v>0.04775</v>
      </c>
    </row>
    <row r="100" spans="1:7" ht="15.75">
      <c r="A100" s="9" t="s">
        <v>10</v>
      </c>
      <c r="B100" s="2">
        <v>1.403658</v>
      </c>
      <c r="C100" s="2">
        <v>0.542558</v>
      </c>
      <c r="D100" s="2">
        <v>0.860123</v>
      </c>
      <c r="E100" s="2">
        <f>0.397461+0.641373</f>
        <v>1.038834</v>
      </c>
      <c r="F100" s="2">
        <f>0.07724+0.03685</f>
        <v>0.11409</v>
      </c>
      <c r="G100" s="2">
        <f>0.067857+0.1819</f>
        <v>0.249757</v>
      </c>
    </row>
    <row r="101" spans="1:7" ht="15.75">
      <c r="A101" s="9"/>
      <c r="B101" s="2"/>
      <c r="C101" s="2"/>
      <c r="D101" s="2"/>
      <c r="E101" s="2"/>
      <c r="F101" s="2"/>
      <c r="G101" s="2"/>
    </row>
    <row r="102" spans="1:7" ht="15.75">
      <c r="A102" s="18" t="s">
        <v>35</v>
      </c>
      <c r="B102" s="16">
        <v>59.222612</v>
      </c>
      <c r="C102" s="16">
        <v>25.426483</v>
      </c>
      <c r="D102" s="16">
        <v>33.796129</v>
      </c>
      <c r="E102" s="16">
        <v>36.980042</v>
      </c>
      <c r="F102" s="16">
        <v>14.1572</v>
      </c>
      <c r="G102" s="16">
        <v>8.08537</v>
      </c>
    </row>
    <row r="103" spans="1:7" ht="15.75">
      <c r="A103" s="9" t="s">
        <v>5</v>
      </c>
      <c r="B103" s="2">
        <v>23.411919</v>
      </c>
      <c r="C103" s="2">
        <v>6.963695</v>
      </c>
      <c r="D103" s="2">
        <v>16.448224</v>
      </c>
      <c r="E103" s="2">
        <v>15.752041</v>
      </c>
      <c r="F103" s="2">
        <v>4.304894</v>
      </c>
      <c r="G103" s="2">
        <v>3.354984</v>
      </c>
    </row>
    <row r="104" spans="1:7" ht="15.75">
      <c r="A104" s="9" t="s">
        <v>6</v>
      </c>
      <c r="B104" s="2">
        <v>14.272488</v>
      </c>
      <c r="C104" s="2">
        <v>4.932874</v>
      </c>
      <c r="D104" s="2">
        <v>9.339614</v>
      </c>
      <c r="E104" s="2">
        <v>9.48992</v>
      </c>
      <c r="F104" s="2">
        <v>3.058983</v>
      </c>
      <c r="G104" s="2">
        <v>1.723585</v>
      </c>
    </row>
    <row r="105" spans="1:7" ht="15.75">
      <c r="A105" s="9" t="s">
        <v>7</v>
      </c>
      <c r="B105" s="2">
        <v>7.533824</v>
      </c>
      <c r="C105" s="2">
        <v>7.046468</v>
      </c>
      <c r="D105" s="2">
        <v>0.487356</v>
      </c>
      <c r="E105" s="2">
        <v>4.062314</v>
      </c>
      <c r="F105" s="2">
        <v>2.40391</v>
      </c>
      <c r="G105" s="2">
        <v>1.0676</v>
      </c>
    </row>
    <row r="106" spans="1:7" ht="15.75">
      <c r="A106" s="9" t="s">
        <v>8</v>
      </c>
      <c r="B106" s="2">
        <v>12.469504</v>
      </c>
      <c r="C106" s="2">
        <v>5.841704</v>
      </c>
      <c r="D106" s="2">
        <v>6.6278</v>
      </c>
      <c r="E106" s="2">
        <v>6.572205</v>
      </c>
      <c r="F106" s="2">
        <v>4.084348</v>
      </c>
      <c r="G106" s="2">
        <v>1.812951</v>
      </c>
    </row>
    <row r="107" spans="1:7" ht="15.75">
      <c r="A107" s="9" t="s">
        <v>9</v>
      </c>
      <c r="B107" s="2">
        <v>0.515399</v>
      </c>
      <c r="C107" s="2">
        <v>0.259449</v>
      </c>
      <c r="D107" s="2">
        <v>0.25595</v>
      </c>
      <c r="E107" s="2">
        <v>0.422399</v>
      </c>
      <c r="F107" s="2">
        <v>0.0655</v>
      </c>
      <c r="G107" s="2">
        <v>0.0275</v>
      </c>
    </row>
    <row r="108" spans="1:7" ht="15.75">
      <c r="A108" s="9" t="s">
        <v>10</v>
      </c>
      <c r="B108" s="2">
        <v>1.019478</v>
      </c>
      <c r="C108" s="2">
        <v>0.382293</v>
      </c>
      <c r="D108" s="2">
        <v>0.637185</v>
      </c>
      <c r="E108" s="2">
        <v>0.681163</v>
      </c>
      <c r="F108" s="2">
        <v>0.239565</v>
      </c>
      <c r="G108" s="2">
        <v>0.09875</v>
      </c>
    </row>
    <row r="109" spans="1:7" ht="15.75">
      <c r="A109" s="9"/>
      <c r="B109" s="2"/>
      <c r="C109" s="2"/>
      <c r="D109" s="2"/>
      <c r="E109" s="2"/>
      <c r="F109" s="2"/>
      <c r="G109" s="2"/>
    </row>
    <row r="110" spans="1:7" ht="16.5">
      <c r="A110" s="18" t="s">
        <v>36</v>
      </c>
      <c r="B110" s="13">
        <v>63.710472</v>
      </c>
      <c r="C110" s="13">
        <v>28.397581</v>
      </c>
      <c r="D110" s="13">
        <v>35.299891</v>
      </c>
      <c r="E110" s="13">
        <f>19.089615+20.200588+0</f>
        <v>39.290203</v>
      </c>
      <c r="F110" s="13">
        <f>2.037294+3.525981+0.013</f>
        <v>5.576275</v>
      </c>
      <c r="G110" s="13">
        <f>7.270672+11.573322+0</f>
        <v>18.843994</v>
      </c>
    </row>
    <row r="111" spans="1:7" ht="15.75">
      <c r="A111" s="9" t="s">
        <v>5</v>
      </c>
      <c r="B111" s="2">
        <v>25.175572</v>
      </c>
      <c r="C111" s="2">
        <v>8.866872</v>
      </c>
      <c r="D111" s="2">
        <v>16.3077</v>
      </c>
      <c r="E111" s="2">
        <f>7.071591+10.148906+0</f>
        <v>17.220497</v>
      </c>
      <c r="F111" s="2">
        <f>0.0745+1.140055+0.001</f>
        <v>1.215555</v>
      </c>
      <c r="G111" s="2">
        <f>1.720781+5.018739+0</f>
        <v>6.73952</v>
      </c>
    </row>
    <row r="112" spans="1:7" ht="15.75">
      <c r="A112" s="9" t="s">
        <v>6</v>
      </c>
      <c r="B112" s="2">
        <v>15.007091</v>
      </c>
      <c r="C112" s="2">
        <v>5.743433</v>
      </c>
      <c r="D112" s="2">
        <v>9.252158</v>
      </c>
      <c r="E112" s="2">
        <f>4.481541+5.431649+0</f>
        <v>9.91319</v>
      </c>
      <c r="F112" s="2">
        <f>0.196762+0.897931+0.0115</f>
        <v>1.106193</v>
      </c>
      <c r="G112" s="2">
        <f>1.06513+2.922578+0</f>
        <v>3.987708</v>
      </c>
    </row>
    <row r="113" spans="1:7" ht="15.75">
      <c r="A113" s="9" t="s">
        <v>7</v>
      </c>
      <c r="B113" s="2">
        <v>7.555428</v>
      </c>
      <c r="C113" s="2">
        <v>6.788469</v>
      </c>
      <c r="D113" s="2">
        <v>0.766959</v>
      </c>
      <c r="E113" s="2">
        <f>3.5843+0.687959+0</f>
        <v>4.272259</v>
      </c>
      <c r="F113" s="2">
        <f>0.920969+0.0175+0</f>
        <v>0.938469</v>
      </c>
      <c r="G113" s="2">
        <f>2.2832+0.0615+0</f>
        <v>2.3447</v>
      </c>
    </row>
    <row r="114" spans="1:7" ht="15.75">
      <c r="A114" s="9" t="s">
        <v>8</v>
      </c>
      <c r="B114" s="2">
        <v>14.593237</v>
      </c>
      <c r="C114" s="2">
        <v>6.304844</v>
      </c>
      <c r="D114" s="2">
        <v>8.287893</v>
      </c>
      <c r="E114" s="2">
        <f>3.40097+3.536012+0</f>
        <v>6.936982</v>
      </c>
      <c r="F114" s="2">
        <f>0.822313+1.39089+0.0005</f>
        <v>2.213703</v>
      </c>
      <c r="G114" s="2">
        <f>2.081561+3.360991+0</f>
        <v>5.442552</v>
      </c>
    </row>
    <row r="115" spans="1:7" ht="15.75">
      <c r="A115" s="9" t="s">
        <v>9</v>
      </c>
      <c r="B115" s="2">
        <v>0.41285</v>
      </c>
      <c r="C115" s="2">
        <v>0.25185</v>
      </c>
      <c r="D115" s="2">
        <v>0.161</v>
      </c>
      <c r="E115" s="2">
        <f>0.20185+0.1065+0</f>
        <v>0.30835</v>
      </c>
      <c r="F115" s="2">
        <f>0.0105+0.0205+0</f>
        <v>0.031</v>
      </c>
      <c r="G115" s="2">
        <f>0.0395+0.034+0</f>
        <v>0.07350000000000001</v>
      </c>
    </row>
    <row r="116" spans="1:7" ht="15.75">
      <c r="A116" s="9" t="s">
        <v>10</v>
      </c>
      <c r="B116" s="19">
        <v>0.966294</v>
      </c>
      <c r="C116" s="19">
        <v>0.442113</v>
      </c>
      <c r="D116" s="19">
        <v>0.524181</v>
      </c>
      <c r="E116" s="19">
        <f>0.349363+0.289562+0</f>
        <v>0.638925</v>
      </c>
      <c r="F116" s="19">
        <f>0.01225+0.059105+0</f>
        <v>0.071355</v>
      </c>
      <c r="G116" s="19">
        <f>0.0805+0.175514+0</f>
        <v>0.256014</v>
      </c>
    </row>
    <row r="117" spans="1:7" ht="15.75">
      <c r="A117" s="9"/>
      <c r="B117" s="19"/>
      <c r="C117" s="19"/>
      <c r="D117" s="19"/>
      <c r="E117" s="19"/>
      <c r="F117" s="19"/>
      <c r="G117" s="19"/>
    </row>
    <row r="118" spans="1:7" ht="16.5">
      <c r="A118" s="12" t="s">
        <v>37</v>
      </c>
      <c r="B118" s="19">
        <v>68.9</v>
      </c>
      <c r="C118" s="19">
        <v>28.6</v>
      </c>
      <c r="D118" s="19">
        <v>37.5</v>
      </c>
      <c r="E118" s="19">
        <v>50</v>
      </c>
      <c r="F118" s="19">
        <v>9.9</v>
      </c>
      <c r="G118" s="19">
        <v>8.7</v>
      </c>
    </row>
    <row r="119" spans="1:7" ht="15.75">
      <c r="A119" s="9" t="s">
        <v>5</v>
      </c>
      <c r="B119" s="19">
        <v>27.3</v>
      </c>
      <c r="C119" s="19">
        <v>9.1</v>
      </c>
      <c r="D119" s="19">
        <v>17.1</v>
      </c>
      <c r="E119" s="19">
        <v>23.1</v>
      </c>
      <c r="F119" s="19">
        <v>1.7</v>
      </c>
      <c r="G119" s="19">
        <v>2.6</v>
      </c>
    </row>
    <row r="120" spans="1:7" ht="15.75">
      <c r="A120" s="9" t="s">
        <v>6</v>
      </c>
      <c r="B120" s="19">
        <v>16.4</v>
      </c>
      <c r="C120" s="19">
        <v>6</v>
      </c>
      <c r="D120" s="19">
        <v>9.8</v>
      </c>
      <c r="E120" s="19">
        <v>12.6</v>
      </c>
      <c r="F120" s="19">
        <v>1.8</v>
      </c>
      <c r="G120" s="19">
        <v>2.1</v>
      </c>
    </row>
    <row r="121" spans="1:7" ht="15.75">
      <c r="A121" s="9" t="s">
        <v>7</v>
      </c>
      <c r="B121" s="19">
        <v>6.7</v>
      </c>
      <c r="C121" s="19">
        <v>5.8</v>
      </c>
      <c r="D121" s="19">
        <v>0.5</v>
      </c>
      <c r="E121" s="19">
        <v>3.4</v>
      </c>
      <c r="F121" s="19">
        <v>2.1</v>
      </c>
      <c r="G121" s="19">
        <v>1.2</v>
      </c>
    </row>
    <row r="122" spans="1:7" ht="15.75">
      <c r="A122" s="9" t="s">
        <v>8</v>
      </c>
      <c r="B122" s="19">
        <v>17.1</v>
      </c>
      <c r="C122" s="19">
        <v>7.1</v>
      </c>
      <c r="D122" s="19">
        <v>9.5</v>
      </c>
      <c r="E122" s="19">
        <v>9.9</v>
      </c>
      <c r="F122" s="19">
        <v>4.3</v>
      </c>
      <c r="G122" s="19">
        <v>2.8</v>
      </c>
    </row>
    <row r="123" spans="1:7" ht="15.75">
      <c r="A123" s="9" t="s">
        <v>9</v>
      </c>
      <c r="B123" s="19">
        <v>0.5</v>
      </c>
      <c r="C123" s="19">
        <v>0.3</v>
      </c>
      <c r="D123" s="19">
        <v>0.2</v>
      </c>
      <c r="E123" s="19">
        <v>0.3</v>
      </c>
      <c r="F123" s="19">
        <v>0</v>
      </c>
      <c r="G123" s="19">
        <v>0</v>
      </c>
    </row>
    <row r="124" spans="1:7" ht="15.75">
      <c r="A124" s="11" t="s">
        <v>10</v>
      </c>
      <c r="B124" s="7">
        <v>0.9</v>
      </c>
      <c r="C124" s="7">
        <v>0.4</v>
      </c>
      <c r="D124" s="7">
        <v>0.5</v>
      </c>
      <c r="E124" s="7">
        <v>0.7</v>
      </c>
      <c r="F124" s="7">
        <v>0</v>
      </c>
      <c r="G124" s="7">
        <v>0</v>
      </c>
    </row>
    <row r="125" spans="1:7" ht="15.75">
      <c r="A125" s="1"/>
      <c r="B125" s="1"/>
      <c r="C125" s="1"/>
      <c r="D125" s="1"/>
      <c r="E125" s="1"/>
      <c r="F125" s="1"/>
      <c r="G125" s="1"/>
    </row>
    <row r="126" spans="1:7" ht="15.75" customHeight="1">
      <c r="A126" s="5" t="s">
        <v>49</v>
      </c>
      <c r="B126" s="1"/>
      <c r="C126" s="1"/>
      <c r="D126" s="1"/>
      <c r="E126" s="1"/>
      <c r="F126" s="1"/>
      <c r="G126" s="1"/>
    </row>
    <row r="127" spans="1:7" ht="15.75">
      <c r="A127" s="5" t="s">
        <v>50</v>
      </c>
      <c r="B127" s="1"/>
      <c r="C127" s="1"/>
      <c r="D127" s="1"/>
      <c r="E127" s="1"/>
      <c r="F127" s="1"/>
      <c r="G127" s="1"/>
    </row>
    <row r="128" spans="1:7" ht="15.75">
      <c r="A128" s="1"/>
      <c r="B128" s="1"/>
      <c r="C128" s="1"/>
      <c r="D128" s="1"/>
      <c r="E128" s="1"/>
      <c r="F128" s="1"/>
      <c r="G128" s="1"/>
    </row>
  </sheetData>
  <mergeCells count="8">
    <mergeCell ref="B9:G9"/>
    <mergeCell ref="E6:E8"/>
    <mergeCell ref="F6:F8"/>
    <mergeCell ref="G6:G8"/>
    <mergeCell ref="A6:A8"/>
    <mergeCell ref="B6:B8"/>
    <mergeCell ref="C6:C8"/>
    <mergeCell ref="D6:D8"/>
  </mergeCells>
  <hyperlinks>
    <hyperlink ref="A4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5.75">
      <c r="A1" t="str">
        <f>Data!A1</f>
        <v>Table 413. Contributions to Congressional Campaigns by Political Action Committees (PAC), by Type of</v>
      </c>
    </row>
    <row r="3" ht="15.75">
      <c r="A3" s="21" t="s">
        <v>43</v>
      </c>
    </row>
    <row r="5" ht="15.75">
      <c r="A5" t="s">
        <v>42</v>
      </c>
    </row>
    <row r="6" ht="15.75">
      <c r="A6" s="1" t="s">
        <v>0</v>
      </c>
    </row>
    <row r="7" ht="15.75">
      <c r="A7" s="1" t="s">
        <v>1</v>
      </c>
    </row>
    <row r="8" ht="15.75">
      <c r="A8" s="1" t="s">
        <v>2</v>
      </c>
    </row>
    <row r="9" ht="15.75">
      <c r="A9" s="5" t="s">
        <v>40</v>
      </c>
    </row>
    <row r="11" ht="15.75">
      <c r="A11" s="5" t="s">
        <v>23</v>
      </c>
    </row>
    <row r="12" ht="15.75">
      <c r="A12" s="1" t="s">
        <v>12</v>
      </c>
    </row>
    <row r="13" ht="15.75">
      <c r="A13" s="1" t="s">
        <v>13</v>
      </c>
    </row>
    <row r="14" ht="15.75">
      <c r="A14" s="1" t="s">
        <v>14</v>
      </c>
    </row>
    <row r="15" ht="15.75">
      <c r="A15" s="1" t="s">
        <v>15</v>
      </c>
    </row>
    <row r="16" ht="15.75">
      <c r="A16" s="1" t="s">
        <v>16</v>
      </c>
    </row>
    <row r="17" ht="15.75">
      <c r="A17" s="1" t="s">
        <v>17</v>
      </c>
    </row>
    <row r="18" ht="15.75">
      <c r="A18" s="1" t="s">
        <v>18</v>
      </c>
    </row>
    <row r="19" ht="15.75">
      <c r="A19" s="1"/>
    </row>
    <row r="20" ht="15.75">
      <c r="A20" s="1" t="s">
        <v>19</v>
      </c>
    </row>
    <row r="21" ht="15.75">
      <c r="A21" s="1" t="s">
        <v>20</v>
      </c>
    </row>
    <row r="22" ht="15.75">
      <c r="A22" s="1" t="s">
        <v>21</v>
      </c>
    </row>
    <row r="23" ht="15.75">
      <c r="A23" s="1"/>
    </row>
    <row r="24" ht="15.75">
      <c r="A24" s="5" t="s">
        <v>46</v>
      </c>
    </row>
    <row r="25" ht="15.75">
      <c r="A25" s="8" t="s">
        <v>22</v>
      </c>
    </row>
  </sheetData>
  <hyperlinks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Contributions to Congressional Campaigns by Political Action Committees (PAC) by Type of Committee</dc:title>
  <dc:subject/>
  <dc:creator>US Census Bureau</dc:creator>
  <cp:keywords/>
  <dc:description/>
  <cp:lastModifiedBy>mulli320</cp:lastModifiedBy>
  <cp:lastPrinted>2007-08-08T16:33:11Z</cp:lastPrinted>
  <dcterms:created xsi:type="dcterms:W3CDTF">2007-08-08T16:25:34Z</dcterms:created>
  <dcterms:modified xsi:type="dcterms:W3CDTF">2007-11-21T19:13:18Z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