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'Data'!$B$1:$L$139</definedName>
    <definedName name="_xlnm.Print_Titles" localSheetId="0">'Data'!$5:$9</definedName>
  </definedNames>
  <calcPr fullCalcOnLoad="1"/>
</workbook>
</file>

<file path=xl/sharedStrings.xml><?xml version="1.0" encoding="utf-8"?>
<sst xmlns="http://schemas.openxmlformats.org/spreadsheetml/2006/main" count="222" uniqueCount="66">
  <si>
    <t>Country</t>
  </si>
  <si>
    <t>Total \1</t>
  </si>
  <si>
    <t>Total \3</t>
  </si>
  <si>
    <t xml:space="preserve"> Individual</t>
  </si>
  <si>
    <t>Corporate</t>
  </si>
  <si>
    <t>Total \4</t>
  </si>
  <si>
    <t>Employees</t>
  </si>
  <si>
    <t>Employers</t>
  </si>
  <si>
    <t>1990</t>
  </si>
  <si>
    <t>1995</t>
  </si>
  <si>
    <t>1996</t>
  </si>
  <si>
    <t>1997</t>
  </si>
  <si>
    <t>1998</t>
  </si>
  <si>
    <t>1999</t>
  </si>
  <si>
    <t>2000</t>
  </si>
  <si>
    <t>2001</t>
  </si>
  <si>
    <t>2002</t>
  </si>
  <si>
    <t>\1 Includes property taxes, employer payroll taxes other than Social</t>
  </si>
  <si>
    <t>Security contributions, and miscellaneous taxes, not shown separately.</t>
  </si>
  <si>
    <t>\2 Includes taxes on capital gains.</t>
  </si>
  <si>
    <t>\3 Includes other taxes not shown separately.</t>
  </si>
  <si>
    <t>\4 Includes contributions of self-employed not shown separately.</t>
  </si>
  <si>
    <t>\5 Taxes on the production, sales, transfer, leasing, and delivery of</t>
  </si>
  <si>
    <t>goods and services and rendering of services.</t>
  </si>
  <si>
    <t>\6 Primary value-added and sales taxes.</t>
  </si>
  <si>
    <t>\7 For example, excise taxes on alcohol, tobacco, and gasoline.</t>
  </si>
  <si>
    <t>\8 Data are for former West Germany.</t>
  </si>
  <si>
    <t>Source: Organization for Economic Cooperation and Development, Paris,</t>
  </si>
  <si>
    <t>France, Revenue Statistics of OECD Member Countries, annual (copyright).</t>
  </si>
  <si>
    <t>(NA)</t>
  </si>
  <si>
    <t>US</t>
  </si>
  <si>
    <t>CA</t>
  </si>
  <si>
    <t>FR</t>
  </si>
  <si>
    <t>GM</t>
  </si>
  <si>
    <t>IT</t>
  </si>
  <si>
    <t>JA</t>
  </si>
  <si>
    <t>NL</t>
  </si>
  <si>
    <t>SW</t>
  </si>
  <si>
    <t>UK</t>
  </si>
  <si>
    <t>SYMBOL</t>
  </si>
  <si>
    <t>FOOTNOTES</t>
  </si>
  <si>
    <t>United States:</t>
  </si>
  <si>
    <t>Canada:</t>
  </si>
  <si>
    <t>France:</t>
  </si>
  <si>
    <t>Germany:</t>
  </si>
  <si>
    <t>Italy:</t>
  </si>
  <si>
    <t>1980 \8</t>
  </si>
  <si>
    <t>Japan:</t>
  </si>
  <si>
    <t>Netherlands:</t>
  </si>
  <si>
    <t>Sweden:</t>
  </si>
  <si>
    <t>United Kingdom:</t>
  </si>
  <si>
    <t>2003</t>
  </si>
  <si>
    <t>2004</t>
  </si>
  <si>
    <t>Income and profits taxes \2</t>
  </si>
  <si>
    <t>FIPS CODE</t>
  </si>
  <si>
    <t>Social security contributions</t>
  </si>
  <si>
    <t>Taxes on goods and services \5</t>
  </si>
  <si>
    <t>General consumption taxes \6</t>
  </si>
  <si>
    <t xml:space="preserve">  Taxes on specific goods, services \7</t>
  </si>
  <si>
    <t>2005</t>
  </si>
  <si>
    <t>http://dx.doi.org/10.1787/603806277211</t>
  </si>
  <si>
    <r>
      <t>Table 1325.</t>
    </r>
    <r>
      <rPr>
        <b/>
        <sz val="12"/>
        <rFont val="Courier New"/>
        <family val="3"/>
      </rPr>
      <t xml:space="preserve"> Percent Distribution of Tax Receipts, by Country: 1980 to 2005</t>
    </r>
  </si>
  <si>
    <t>[Back to data]</t>
  </si>
  <si>
    <t>For more information:</t>
  </si>
  <si>
    <t>[See notes]</t>
  </si>
  <si>
    <t>NA Not available.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</si>
</sst>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0" fontId="0" fillId="0" borderId="1" xfId="0" applyFont="1" applyBorder="1" applyAlignment="1">
      <alignment horizontal="fill"/>
    </xf>
    <xf numFmtId="172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fill"/>
    </xf>
    <xf numFmtId="172" fontId="0" fillId="0" borderId="2" xfId="0" applyNumberFormat="1" applyBorder="1" applyAlignment="1">
      <alignment horizontal="right"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 quotePrefix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172" fontId="0" fillId="0" borderId="4" xfId="0" applyNumberFormat="1" applyBorder="1" applyAlignment="1">
      <alignment horizontal="right"/>
    </xf>
    <xf numFmtId="172" fontId="0" fillId="0" borderId="4" xfId="0" applyNumberFormat="1" applyBorder="1" applyAlignment="1">
      <alignment/>
    </xf>
    <xf numFmtId="0" fontId="5" fillId="0" borderId="0" xfId="16" applyFill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0" xfId="16" applyAlignment="1">
      <alignment/>
    </xf>
    <xf numFmtId="0" fontId="0" fillId="0" borderId="0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6038062772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showGridLines="0" tabSelected="1" showOutlineSymbol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18.5" style="0" customWidth="1"/>
    <col min="2" max="2" width="5.8984375" style="0" customWidth="1"/>
    <col min="3" max="4" width="9.69921875" style="0" customWidth="1"/>
    <col min="5" max="5" width="12.69921875" style="0" customWidth="1"/>
    <col min="6" max="6" width="11.69921875" style="0" customWidth="1"/>
    <col min="7" max="9" width="12.69921875" style="0" customWidth="1"/>
    <col min="10" max="11" width="11.69921875" style="0" customWidth="1"/>
    <col min="12" max="12" width="13.69921875" style="0" customWidth="1"/>
    <col min="13" max="16384" width="9.69921875" style="0" customWidth="1"/>
  </cols>
  <sheetData>
    <row r="1" spans="1:2" ht="16.5">
      <c r="A1" s="12" t="s">
        <v>61</v>
      </c>
      <c r="B1" s="1"/>
    </row>
    <row r="2" spans="1:2" ht="15.75">
      <c r="A2" s="12"/>
      <c r="B2" s="1"/>
    </row>
    <row r="3" spans="1:2" ht="15.75">
      <c r="A3" s="41" t="s">
        <v>64</v>
      </c>
      <c r="B3" s="1"/>
    </row>
    <row r="4" spans="2:12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22" t="s">
        <v>0</v>
      </c>
      <c r="B5" s="25" t="s">
        <v>54</v>
      </c>
      <c r="C5" s="26" t="s">
        <v>1</v>
      </c>
      <c r="D5" s="29" t="s">
        <v>53</v>
      </c>
      <c r="E5" s="30"/>
      <c r="F5" s="31"/>
      <c r="G5" s="40" t="s">
        <v>55</v>
      </c>
      <c r="H5" s="30"/>
      <c r="I5" s="31"/>
      <c r="J5" s="40" t="s">
        <v>56</v>
      </c>
      <c r="K5" s="30"/>
      <c r="L5" s="30"/>
    </row>
    <row r="6" spans="1:12" ht="15.75">
      <c r="A6" s="23"/>
      <c r="B6" s="23"/>
      <c r="C6" s="27"/>
      <c r="D6" s="32" t="s">
        <v>2</v>
      </c>
      <c r="E6" s="35" t="s">
        <v>3</v>
      </c>
      <c r="F6" s="37" t="s">
        <v>4</v>
      </c>
      <c r="G6" s="32" t="s">
        <v>5</v>
      </c>
      <c r="H6" s="35" t="s">
        <v>6</v>
      </c>
      <c r="I6" s="37" t="s">
        <v>7</v>
      </c>
      <c r="J6" s="32" t="s">
        <v>2</v>
      </c>
      <c r="K6" s="35" t="s">
        <v>57</v>
      </c>
      <c r="L6" s="35" t="s">
        <v>58</v>
      </c>
    </row>
    <row r="7" spans="1:12" ht="15.75">
      <c r="A7" s="23"/>
      <c r="B7" s="23"/>
      <c r="C7" s="27"/>
      <c r="D7" s="33"/>
      <c r="E7" s="42"/>
      <c r="F7" s="38"/>
      <c r="G7" s="33"/>
      <c r="H7" s="42"/>
      <c r="I7" s="38"/>
      <c r="J7" s="33"/>
      <c r="K7" s="42"/>
      <c r="L7" s="42"/>
    </row>
    <row r="8" spans="1:12" ht="15.75">
      <c r="A8" s="23"/>
      <c r="B8" s="23"/>
      <c r="C8" s="27"/>
      <c r="D8" s="33"/>
      <c r="E8" s="42"/>
      <c r="F8" s="38"/>
      <c r="G8" s="33"/>
      <c r="H8" s="42"/>
      <c r="I8" s="38"/>
      <c r="J8" s="33"/>
      <c r="K8" s="42"/>
      <c r="L8" s="42"/>
    </row>
    <row r="9" spans="1:12" ht="15.75">
      <c r="A9" s="24"/>
      <c r="B9" s="24"/>
      <c r="C9" s="28"/>
      <c r="D9" s="34"/>
      <c r="E9" s="36"/>
      <c r="F9" s="39"/>
      <c r="G9" s="34"/>
      <c r="H9" s="36"/>
      <c r="I9" s="39"/>
      <c r="J9" s="34"/>
      <c r="K9" s="36"/>
      <c r="L9" s="36"/>
    </row>
    <row r="10" spans="1:9" ht="15.75">
      <c r="A10" s="13" t="s">
        <v>41</v>
      </c>
      <c r="B10" s="13" t="s">
        <v>30</v>
      </c>
      <c r="C10" s="17"/>
      <c r="F10" s="6"/>
      <c r="I10" s="6"/>
    </row>
    <row r="11" spans="1:12" ht="15.75">
      <c r="A11" s="14">
        <v>1980</v>
      </c>
      <c r="B11" s="13"/>
      <c r="C11" s="19">
        <v>100</v>
      </c>
      <c r="D11" s="5">
        <v>49.84</v>
      </c>
      <c r="E11" s="5">
        <v>39.08</v>
      </c>
      <c r="F11" s="8">
        <v>10.76</v>
      </c>
      <c r="G11" s="5">
        <v>21.87</v>
      </c>
      <c r="H11" s="5">
        <v>9.17</v>
      </c>
      <c r="I11" s="8">
        <v>11.91</v>
      </c>
      <c r="J11" s="5">
        <v>17.63</v>
      </c>
      <c r="K11" s="5">
        <v>7.02</v>
      </c>
      <c r="L11" s="5">
        <v>8.28</v>
      </c>
    </row>
    <row r="12" spans="1:12" ht="15.75">
      <c r="A12" s="13" t="s">
        <v>8</v>
      </c>
      <c r="B12" s="13"/>
      <c r="C12" s="19">
        <v>100</v>
      </c>
      <c r="D12" s="5">
        <v>45.41</v>
      </c>
      <c r="E12" s="5">
        <v>37.67</v>
      </c>
      <c r="F12" s="8">
        <v>7.74</v>
      </c>
      <c r="G12" s="5">
        <v>25.86</v>
      </c>
      <c r="H12" s="5">
        <v>10.99</v>
      </c>
      <c r="I12" s="8">
        <v>13.43</v>
      </c>
      <c r="J12" s="5">
        <v>17.32</v>
      </c>
      <c r="K12" s="5">
        <v>7.98</v>
      </c>
      <c r="L12" s="5">
        <v>7.12</v>
      </c>
    </row>
    <row r="13" spans="1:12" ht="15.75">
      <c r="A13" s="13" t="s">
        <v>9</v>
      </c>
      <c r="B13" s="15"/>
      <c r="C13" s="20">
        <v>100</v>
      </c>
      <c r="D13" s="2">
        <v>45.8</v>
      </c>
      <c r="E13" s="2">
        <v>36.3</v>
      </c>
      <c r="F13" s="9">
        <v>9.4</v>
      </c>
      <c r="G13" s="2">
        <v>25.1</v>
      </c>
      <c r="H13" s="2">
        <v>10.7</v>
      </c>
      <c r="I13" s="9">
        <v>13.1</v>
      </c>
      <c r="J13" s="2">
        <v>17.9</v>
      </c>
      <c r="K13" s="2">
        <v>8</v>
      </c>
      <c r="L13" s="2">
        <v>7.7</v>
      </c>
    </row>
    <row r="14" spans="1:12" ht="15.75">
      <c r="A14" s="13" t="s">
        <v>10</v>
      </c>
      <c r="B14" s="15"/>
      <c r="C14" s="20">
        <v>100</v>
      </c>
      <c r="D14" s="2">
        <v>47.2</v>
      </c>
      <c r="E14" s="2">
        <v>37.6</v>
      </c>
      <c r="F14" s="9">
        <v>9.6</v>
      </c>
      <c r="G14" s="2">
        <v>24.7</v>
      </c>
      <c r="H14" s="2">
        <v>10.6</v>
      </c>
      <c r="I14" s="9">
        <v>12.8</v>
      </c>
      <c r="J14" s="2">
        <v>17.1</v>
      </c>
      <c r="K14" s="2">
        <v>7.9</v>
      </c>
      <c r="L14" s="2">
        <v>7.1</v>
      </c>
    </row>
    <row r="15" spans="1:12" ht="15.75">
      <c r="A15" s="13" t="s">
        <v>11</v>
      </c>
      <c r="B15" s="15"/>
      <c r="C15" s="20">
        <v>100</v>
      </c>
      <c r="D15" s="2">
        <v>48.4</v>
      </c>
      <c r="E15" s="2">
        <v>39</v>
      </c>
      <c r="F15" s="9">
        <v>9.4</v>
      </c>
      <c r="G15" s="2">
        <v>24.2</v>
      </c>
      <c r="H15" s="2">
        <v>10.4</v>
      </c>
      <c r="I15" s="9">
        <v>12.5</v>
      </c>
      <c r="J15" s="2">
        <v>16.6</v>
      </c>
      <c r="K15" s="2">
        <v>7.8</v>
      </c>
      <c r="L15" s="2">
        <v>6.8</v>
      </c>
    </row>
    <row r="16" spans="1:12" ht="15.75">
      <c r="A16" s="13" t="s">
        <v>12</v>
      </c>
      <c r="B16" s="15"/>
      <c r="C16" s="20">
        <v>100</v>
      </c>
      <c r="D16" s="2">
        <v>49.5</v>
      </c>
      <c r="E16" s="2">
        <v>40.5</v>
      </c>
      <c r="F16" s="9">
        <v>9</v>
      </c>
      <c r="G16" s="2">
        <v>23.7</v>
      </c>
      <c r="H16" s="2">
        <v>10.2</v>
      </c>
      <c r="I16" s="9">
        <v>12.2</v>
      </c>
      <c r="J16" s="2">
        <v>16.1</v>
      </c>
      <c r="K16" s="2">
        <v>7.6</v>
      </c>
      <c r="L16" s="2">
        <v>6.5</v>
      </c>
    </row>
    <row r="17" spans="1:12" ht="15.75">
      <c r="A17" s="13" t="s">
        <v>13</v>
      </c>
      <c r="B17" s="16"/>
      <c r="C17" s="20">
        <v>100</v>
      </c>
      <c r="D17" s="2">
        <v>49.1</v>
      </c>
      <c r="E17" s="2">
        <v>40.7</v>
      </c>
      <c r="F17" s="9">
        <v>8.3</v>
      </c>
      <c r="G17" s="2">
        <v>23.9</v>
      </c>
      <c r="H17" s="2">
        <v>10.5</v>
      </c>
      <c r="I17" s="9">
        <v>12.2</v>
      </c>
      <c r="J17" s="2">
        <v>16.4</v>
      </c>
      <c r="K17" s="2">
        <v>7.7</v>
      </c>
      <c r="L17" s="2">
        <v>6.8</v>
      </c>
    </row>
    <row r="18" spans="1:12" ht="15.75">
      <c r="A18" s="13" t="s">
        <v>14</v>
      </c>
      <c r="B18" s="13"/>
      <c r="C18" s="19">
        <v>100</v>
      </c>
      <c r="D18" s="5">
        <v>50.65411874348283</v>
      </c>
      <c r="E18" s="5">
        <v>41.91868316471385</v>
      </c>
      <c r="F18" s="8">
        <v>8.73543557876899</v>
      </c>
      <c r="G18" s="5">
        <v>23.176912925658062</v>
      </c>
      <c r="H18" s="5">
        <v>10.370468775504458</v>
      </c>
      <c r="I18" s="8">
        <v>11.64096147893757</v>
      </c>
      <c r="J18" s="5">
        <v>16.059036285982963</v>
      </c>
      <c r="K18" s="5">
        <v>7.5812927912494805</v>
      </c>
      <c r="L18" s="5">
        <v>6.271410440607698</v>
      </c>
    </row>
    <row r="19" spans="1:12" ht="15.75">
      <c r="A19" s="13" t="s">
        <v>15</v>
      </c>
      <c r="B19" s="13"/>
      <c r="C19" s="20">
        <v>100</v>
      </c>
      <c r="D19" s="2">
        <v>48.851843697949995</v>
      </c>
      <c r="E19" s="2">
        <v>42.145707491114734</v>
      </c>
      <c r="F19" s="9">
        <v>6.706126387238924</v>
      </c>
      <c r="G19" s="2">
        <v>24.169060847914288</v>
      </c>
      <c r="H19" s="2">
        <v>10.814125057272793</v>
      </c>
      <c r="I19" s="9">
        <v>12.135214270465855</v>
      </c>
      <c r="J19" s="2">
        <v>16.309249725885966</v>
      </c>
      <c r="K19" s="2">
        <v>7.672138996778975</v>
      </c>
      <c r="L19" s="2">
        <v>6.331017807052394</v>
      </c>
    </row>
    <row r="20" spans="1:12" ht="15.75">
      <c r="A20" s="13" t="s">
        <v>16</v>
      </c>
      <c r="B20" s="13"/>
      <c r="C20" s="20">
        <v>100</v>
      </c>
      <c r="D20" s="5">
        <v>44.16814201475677</v>
      </c>
      <c r="E20" s="5">
        <v>37.80894901948761</v>
      </c>
      <c r="F20" s="8">
        <v>6.359192995269155</v>
      </c>
      <c r="G20" s="5">
        <v>26.11440665598102</v>
      </c>
      <c r="H20" s="5">
        <v>11.695088335045094</v>
      </c>
      <c r="I20" s="8">
        <v>13.084921883022238</v>
      </c>
      <c r="J20" s="5">
        <v>17.722194142019376</v>
      </c>
      <c r="K20" s="5">
        <v>8.222026885738446</v>
      </c>
      <c r="L20" s="5">
        <v>6.946353886571892</v>
      </c>
    </row>
    <row r="21" spans="1:12" ht="15.75">
      <c r="A21" s="13" t="s">
        <v>51</v>
      </c>
      <c r="B21" s="13"/>
      <c r="C21" s="20">
        <v>100</v>
      </c>
      <c r="D21" s="5">
        <v>43.34296814962069</v>
      </c>
      <c r="E21" s="5">
        <v>35.28261896874978</v>
      </c>
      <c r="F21" s="8">
        <v>8.060349180870904</v>
      </c>
      <c r="G21" s="5">
        <v>26.38596510186278</v>
      </c>
      <c r="H21" s="5">
        <v>11.729316870813387</v>
      </c>
      <c r="I21" s="8">
        <v>13.274517244374657</v>
      </c>
      <c r="J21" s="5">
        <v>18.171918815676108</v>
      </c>
      <c r="K21" s="5">
        <v>8.363618340744571</v>
      </c>
      <c r="L21" s="5">
        <v>7.102859439466906</v>
      </c>
    </row>
    <row r="22" spans="1:12" ht="15.75">
      <c r="A22" s="13" t="s">
        <v>52</v>
      </c>
      <c r="B22" s="13"/>
      <c r="C22" s="20">
        <v>100</v>
      </c>
      <c r="D22" s="5" t="s">
        <v>29</v>
      </c>
      <c r="E22" s="5" t="s">
        <v>29</v>
      </c>
      <c r="F22" s="8" t="s">
        <v>29</v>
      </c>
      <c r="G22" s="5" t="s">
        <v>29</v>
      </c>
      <c r="H22" s="5" t="s">
        <v>29</v>
      </c>
      <c r="I22" s="8" t="s">
        <v>29</v>
      </c>
      <c r="J22" s="5" t="s">
        <v>29</v>
      </c>
      <c r="K22" s="5" t="s">
        <v>29</v>
      </c>
      <c r="L22" s="5" t="s">
        <v>29</v>
      </c>
    </row>
    <row r="23" spans="1:12" ht="15.75">
      <c r="A23" s="13" t="s">
        <v>59</v>
      </c>
      <c r="B23" s="13"/>
      <c r="C23" s="20">
        <v>100</v>
      </c>
      <c r="D23" s="5">
        <f>1556.3/3331.9*100</f>
        <v>46.709084906509794</v>
      </c>
      <c r="E23" s="5">
        <f>1192.4/3331.9*100</f>
        <v>35.787388577088144</v>
      </c>
      <c r="F23" s="8">
        <f>363.8/3331.9*100</f>
        <v>10.918695038866714</v>
      </c>
      <c r="G23" s="5">
        <f>824.4/3331.9*100</f>
        <v>24.742639334914013</v>
      </c>
      <c r="H23" s="5">
        <f>362.7/3331.9*100</f>
        <v>10.885680842762387</v>
      </c>
      <c r="I23" s="8">
        <f>420.6/3331.9*100</f>
        <v>12.623428074071851</v>
      </c>
      <c r="J23" s="5">
        <f>573.1/3331.9*100</f>
        <v>17.20039617035325</v>
      </c>
      <c r="K23" s="5">
        <f>269.4/3331.9*100</f>
        <v>8.085476755004652</v>
      </c>
      <c r="L23" s="5">
        <f>219.9/3331.9*100</f>
        <v>6.599837930310033</v>
      </c>
    </row>
    <row r="24" spans="1:9" ht="15.75">
      <c r="A24" s="13" t="s">
        <v>42</v>
      </c>
      <c r="B24" s="13" t="s">
        <v>31</v>
      </c>
      <c r="C24" s="17"/>
      <c r="F24" s="6"/>
      <c r="I24" s="6"/>
    </row>
    <row r="25" spans="1:12" ht="15.75">
      <c r="A25" s="14">
        <v>1980</v>
      </c>
      <c r="B25" s="13"/>
      <c r="C25" s="19">
        <v>100</v>
      </c>
      <c r="D25" s="5">
        <v>46.59</v>
      </c>
      <c r="E25" s="5">
        <v>34.1</v>
      </c>
      <c r="F25" s="8">
        <v>11.62</v>
      </c>
      <c r="G25" s="5">
        <v>10.54</v>
      </c>
      <c r="H25" s="5">
        <v>3.72</v>
      </c>
      <c r="I25" s="8">
        <v>6.63</v>
      </c>
      <c r="J25" s="5">
        <v>32.58</v>
      </c>
      <c r="K25" s="5">
        <v>11.54</v>
      </c>
      <c r="L25" s="5">
        <v>13.02</v>
      </c>
    </row>
    <row r="26" spans="1:12" ht="15.75">
      <c r="A26" s="13" t="s">
        <v>8</v>
      </c>
      <c r="B26" s="13"/>
      <c r="C26" s="19">
        <v>100</v>
      </c>
      <c r="D26" s="5">
        <v>48.56</v>
      </c>
      <c r="E26" s="5">
        <v>40.84</v>
      </c>
      <c r="F26" s="8">
        <v>7.04</v>
      </c>
      <c r="G26" s="5">
        <v>12.15</v>
      </c>
      <c r="H26" s="5">
        <v>4.36</v>
      </c>
      <c r="I26" s="8">
        <v>7.56</v>
      </c>
      <c r="J26" s="5">
        <v>25.84</v>
      </c>
      <c r="K26" s="5">
        <v>14.12</v>
      </c>
      <c r="L26" s="5">
        <v>10.3</v>
      </c>
    </row>
    <row r="27" spans="1:12" ht="15.75">
      <c r="A27" s="13" t="s">
        <v>9</v>
      </c>
      <c r="B27" s="15"/>
      <c r="C27" s="20">
        <v>100</v>
      </c>
      <c r="D27" s="2">
        <v>46.4</v>
      </c>
      <c r="E27" s="2">
        <v>37.5</v>
      </c>
      <c r="F27" s="9">
        <v>8.2</v>
      </c>
      <c r="G27" s="2">
        <v>14</v>
      </c>
      <c r="H27" s="2">
        <v>5.2</v>
      </c>
      <c r="I27" s="9">
        <v>8.5</v>
      </c>
      <c r="J27" s="2">
        <v>25.4</v>
      </c>
      <c r="K27" s="2">
        <v>14</v>
      </c>
      <c r="L27" s="2">
        <v>9.9</v>
      </c>
    </row>
    <row r="28" spans="1:12" ht="15.75">
      <c r="A28" s="13" t="s">
        <v>10</v>
      </c>
      <c r="B28" s="15"/>
      <c r="C28" s="20">
        <v>100</v>
      </c>
      <c r="D28" s="2">
        <v>47.1</v>
      </c>
      <c r="E28" s="2">
        <v>37.4</v>
      </c>
      <c r="F28" s="9">
        <v>8.8</v>
      </c>
      <c r="G28" s="2">
        <v>14</v>
      </c>
      <c r="H28" s="2">
        <v>5.3</v>
      </c>
      <c r="I28" s="9">
        <v>8.5</v>
      </c>
      <c r="J28" s="2">
        <v>25</v>
      </c>
      <c r="K28" s="2">
        <v>14</v>
      </c>
      <c r="L28" s="2">
        <v>9.6</v>
      </c>
    </row>
    <row r="29" spans="1:12" ht="15.75">
      <c r="A29" s="13" t="s">
        <v>11</v>
      </c>
      <c r="B29" s="15"/>
      <c r="C29" s="20">
        <v>100</v>
      </c>
      <c r="D29" s="2">
        <v>48.8</v>
      </c>
      <c r="E29" s="2">
        <v>37.6</v>
      </c>
      <c r="F29" s="9">
        <v>10.4</v>
      </c>
      <c r="G29" s="2">
        <v>13.3</v>
      </c>
      <c r="H29" s="2">
        <v>5.1</v>
      </c>
      <c r="I29" s="9">
        <v>8</v>
      </c>
      <c r="J29" s="2">
        <v>24.4</v>
      </c>
      <c r="K29" s="2">
        <v>13.7</v>
      </c>
      <c r="L29" s="2">
        <v>9.3</v>
      </c>
    </row>
    <row r="30" spans="1:12" ht="15.75">
      <c r="A30" s="13" t="s">
        <v>12</v>
      </c>
      <c r="B30" s="15"/>
      <c r="C30" s="20">
        <v>100</v>
      </c>
      <c r="D30" s="2">
        <v>48.4</v>
      </c>
      <c r="E30" s="2">
        <v>37.6</v>
      </c>
      <c r="F30" s="9">
        <v>9.9</v>
      </c>
      <c r="G30" s="2">
        <v>13.9</v>
      </c>
      <c r="H30" s="2">
        <v>5.4</v>
      </c>
      <c r="I30" s="9">
        <v>8.2</v>
      </c>
      <c r="J30" s="2">
        <v>24.8</v>
      </c>
      <c r="K30" s="2">
        <v>14.1</v>
      </c>
      <c r="L30" s="2">
        <v>9.2</v>
      </c>
    </row>
    <row r="31" spans="1:12" ht="15.75">
      <c r="A31" s="13" t="s">
        <v>13</v>
      </c>
      <c r="B31" s="15"/>
      <c r="C31" s="20">
        <v>100</v>
      </c>
      <c r="D31" s="2">
        <v>49.4</v>
      </c>
      <c r="E31" s="2">
        <v>38.4</v>
      </c>
      <c r="F31" s="9">
        <v>10</v>
      </c>
      <c r="G31" s="2">
        <v>13.6</v>
      </c>
      <c r="H31" s="2">
        <v>5.4</v>
      </c>
      <c r="I31" s="9">
        <v>7.9</v>
      </c>
      <c r="J31" s="2">
        <v>24.2</v>
      </c>
      <c r="K31" s="2">
        <v>14.3</v>
      </c>
      <c r="L31" s="2">
        <v>8.5</v>
      </c>
    </row>
    <row r="32" spans="1:12" ht="15.75">
      <c r="A32" s="13" t="s">
        <v>14</v>
      </c>
      <c r="B32" s="13"/>
      <c r="C32" s="19">
        <v>100</v>
      </c>
      <c r="D32" s="5">
        <v>50.052019571692284</v>
      </c>
      <c r="E32" s="5">
        <v>36.81175385375796</v>
      </c>
      <c r="F32" s="8">
        <v>12.208832301934953</v>
      </c>
      <c r="G32" s="5">
        <v>13.60954160876657</v>
      </c>
      <c r="H32" s="5">
        <v>5.473804396599831</v>
      </c>
      <c r="I32" s="8">
        <v>7.766321169816689</v>
      </c>
      <c r="J32" s="5">
        <v>24.20796289535283</v>
      </c>
      <c r="K32" s="5">
        <v>14.279173881550008</v>
      </c>
      <c r="L32" s="5">
        <v>8.496522256878578</v>
      </c>
    </row>
    <row r="33" spans="1:12" ht="15.75">
      <c r="A33" s="13" t="s">
        <v>15</v>
      </c>
      <c r="B33" s="13"/>
      <c r="C33" s="20">
        <v>100</v>
      </c>
      <c r="D33" s="2">
        <v>47.79685963276328</v>
      </c>
      <c r="E33" s="2">
        <v>37.765737139032254</v>
      </c>
      <c r="F33" s="9">
        <v>8.872442565220068</v>
      </c>
      <c r="G33" s="2">
        <v>14.617245581545227</v>
      </c>
      <c r="H33" s="2">
        <v>5.943033954808621</v>
      </c>
      <c r="I33" s="9">
        <v>8.24793983772509</v>
      </c>
      <c r="J33" s="2">
        <v>25.147024700796695</v>
      </c>
      <c r="K33" s="2">
        <v>14.694806095604468</v>
      </c>
      <c r="L33" s="2">
        <v>9.021828046822463</v>
      </c>
    </row>
    <row r="34" spans="1:12" ht="15.75">
      <c r="A34" s="13" t="s">
        <v>16</v>
      </c>
      <c r="B34" s="13"/>
      <c r="C34" s="19">
        <v>100</v>
      </c>
      <c r="D34" s="5">
        <v>46.49714558025945</v>
      </c>
      <c r="E34" s="5">
        <v>35.327014694281814</v>
      </c>
      <c r="F34" s="8">
        <v>10.088032518603269</v>
      </c>
      <c r="G34" s="5">
        <v>15.150359964387475</v>
      </c>
      <c r="H34" s="5">
        <v>6.18232585361395</v>
      </c>
      <c r="I34" s="8">
        <v>8.516440079298924</v>
      </c>
      <c r="J34" s="5">
        <v>26.025828785430853</v>
      </c>
      <c r="K34" s="5">
        <v>15.0358367303113</v>
      </c>
      <c r="L34" s="5">
        <v>9.551633307464662</v>
      </c>
    </row>
    <row r="35" spans="1:12" ht="15.75">
      <c r="A35" s="13" t="s">
        <v>51</v>
      </c>
      <c r="B35" s="13"/>
      <c r="C35" s="19">
        <v>100</v>
      </c>
      <c r="D35" s="5">
        <v>46.02173130426161</v>
      </c>
      <c r="E35" s="5">
        <v>34.597227091401386</v>
      </c>
      <c r="F35" s="8">
        <v>10.401651777864917</v>
      </c>
      <c r="G35" s="5">
        <v>15.386271834476132</v>
      </c>
      <c r="H35" s="5">
        <v>6.320114841479395</v>
      </c>
      <c r="I35" s="8">
        <v>8.591084537112211</v>
      </c>
      <c r="J35" s="5">
        <v>26.128513920331827</v>
      </c>
      <c r="K35" s="5">
        <v>15.12725529849383</v>
      </c>
      <c r="L35" s="5">
        <v>9.582798021070404</v>
      </c>
    </row>
    <row r="36" spans="1:12" ht="15.75">
      <c r="A36" s="13" t="s">
        <v>52</v>
      </c>
      <c r="B36" s="13"/>
      <c r="C36" s="19">
        <v>100</v>
      </c>
      <c r="D36" s="5" t="s">
        <v>29</v>
      </c>
      <c r="E36" s="5" t="s">
        <v>29</v>
      </c>
      <c r="F36" s="8" t="s">
        <v>29</v>
      </c>
      <c r="G36" s="5" t="s">
        <v>29</v>
      </c>
      <c r="H36" s="5" t="s">
        <v>29</v>
      </c>
      <c r="I36" s="8" t="s">
        <v>29</v>
      </c>
      <c r="J36" s="5" t="s">
        <v>29</v>
      </c>
      <c r="K36" s="5" t="s">
        <v>29</v>
      </c>
      <c r="L36" s="5" t="s">
        <v>29</v>
      </c>
    </row>
    <row r="37" spans="1:12" ht="15.75">
      <c r="A37" s="13" t="s">
        <v>59</v>
      </c>
      <c r="B37" s="13"/>
      <c r="C37" s="19">
        <v>100</v>
      </c>
      <c r="D37" s="5">
        <f>223.3/466.4*100</f>
        <v>47.87735849056604</v>
      </c>
      <c r="E37" s="5">
        <f>168.2/466.4*100</f>
        <v>36.06346483704974</v>
      </c>
      <c r="F37" s="8">
        <f>49/466.4*100</f>
        <v>10.506003430531733</v>
      </c>
      <c r="G37" s="5">
        <f>67.9/466.4*100</f>
        <v>14.558319039451117</v>
      </c>
      <c r="H37" s="5">
        <f>27.4/466.4*100</f>
        <v>5.874785591766724</v>
      </c>
      <c r="I37" s="8">
        <f>38.3/466.4*100</f>
        <v>8.211835334476843</v>
      </c>
      <c r="J37" s="5">
        <f>118.1/466.4*100</f>
        <v>25.321612349914236</v>
      </c>
      <c r="K37" s="5">
        <f>69.3/466.4*100</f>
        <v>14.858490566037736</v>
      </c>
      <c r="L37" s="5">
        <f>42.1/466.4*100</f>
        <v>9.026586620926244</v>
      </c>
    </row>
    <row r="38" spans="1:9" ht="15.75">
      <c r="A38" s="13" t="s">
        <v>43</v>
      </c>
      <c r="B38" s="13" t="s">
        <v>32</v>
      </c>
      <c r="C38" s="17"/>
      <c r="F38" s="6"/>
      <c r="I38" s="6"/>
    </row>
    <row r="39" spans="1:12" ht="15.75">
      <c r="A39" s="14">
        <v>1980</v>
      </c>
      <c r="B39" s="13"/>
      <c r="C39" s="19">
        <v>100</v>
      </c>
      <c r="D39" s="5">
        <v>16.81</v>
      </c>
      <c r="E39" s="5">
        <v>11.61</v>
      </c>
      <c r="F39" s="8">
        <v>5.13</v>
      </c>
      <c r="G39" s="5">
        <v>42.69</v>
      </c>
      <c r="H39" s="5">
        <v>11.12</v>
      </c>
      <c r="I39" s="8">
        <v>28.41</v>
      </c>
      <c r="J39" s="5">
        <v>30.42</v>
      </c>
      <c r="K39" s="5">
        <v>21.14</v>
      </c>
      <c r="L39" s="5">
        <v>8.38</v>
      </c>
    </row>
    <row r="40" spans="1:12" ht="15.75">
      <c r="A40" s="13" t="s">
        <v>8</v>
      </c>
      <c r="B40" s="13"/>
      <c r="C40" s="19">
        <v>100</v>
      </c>
      <c r="D40" s="5">
        <v>17.23</v>
      </c>
      <c r="E40" s="5">
        <v>11.84</v>
      </c>
      <c r="F40" s="8">
        <v>5.33</v>
      </c>
      <c r="G40" s="5">
        <v>44.06</v>
      </c>
      <c r="H40" s="5">
        <v>13.22</v>
      </c>
      <c r="I40" s="8">
        <v>27.22</v>
      </c>
      <c r="J40" s="5">
        <v>28.41</v>
      </c>
      <c r="K40" s="5">
        <v>18.75</v>
      </c>
      <c r="L40" s="5">
        <v>8.73</v>
      </c>
    </row>
    <row r="41" spans="1:12" ht="15.75">
      <c r="A41" s="13" t="s">
        <v>9</v>
      </c>
      <c r="B41" s="15"/>
      <c r="C41" s="20">
        <v>100</v>
      </c>
      <c r="D41" s="2">
        <v>16.2</v>
      </c>
      <c r="E41" s="2">
        <v>11.3</v>
      </c>
      <c r="F41" s="9">
        <v>4.8</v>
      </c>
      <c r="G41" s="2">
        <v>42.6</v>
      </c>
      <c r="H41" s="2">
        <v>13.3</v>
      </c>
      <c r="I41" s="9">
        <v>26.2</v>
      </c>
      <c r="J41" s="2">
        <v>27.4</v>
      </c>
      <c r="K41" s="2">
        <v>17.3</v>
      </c>
      <c r="L41" s="2">
        <v>9.1</v>
      </c>
    </row>
    <row r="42" spans="1:12" ht="15.75">
      <c r="A42" s="13" t="s">
        <v>10</v>
      </c>
      <c r="B42" s="15"/>
      <c r="C42" s="20">
        <v>100</v>
      </c>
      <c r="D42" s="2">
        <v>16.8</v>
      </c>
      <c r="E42" s="2">
        <v>11.6</v>
      </c>
      <c r="F42" s="9">
        <v>5.2</v>
      </c>
      <c r="G42" s="2">
        <v>41.9</v>
      </c>
      <c r="H42" s="2">
        <v>13.2</v>
      </c>
      <c r="I42" s="9">
        <v>25.4</v>
      </c>
      <c r="J42" s="2">
        <v>27.8</v>
      </c>
      <c r="K42" s="2">
        <v>17.9</v>
      </c>
      <c r="L42" s="2">
        <v>9</v>
      </c>
    </row>
    <row r="43" spans="1:12" ht="15.75">
      <c r="A43" s="13" t="s">
        <v>11</v>
      </c>
      <c r="B43" s="15"/>
      <c r="C43" s="20">
        <v>100</v>
      </c>
      <c r="D43" s="2">
        <v>18.1</v>
      </c>
      <c r="E43" s="2">
        <v>12.3</v>
      </c>
      <c r="F43" s="9">
        <v>5.8</v>
      </c>
      <c r="G43" s="2">
        <v>40.7</v>
      </c>
      <c r="H43" s="2">
        <v>12.2</v>
      </c>
      <c r="I43" s="9">
        <v>25.3</v>
      </c>
      <c r="J43" s="2">
        <v>27.5</v>
      </c>
      <c r="K43" s="2">
        <v>17.7</v>
      </c>
      <c r="L43" s="2">
        <v>8.9</v>
      </c>
    </row>
    <row r="44" spans="1:12" ht="15.75">
      <c r="A44" s="13" t="s">
        <v>12</v>
      </c>
      <c r="B44" s="15"/>
      <c r="C44" s="20">
        <v>100</v>
      </c>
      <c r="D44" s="2">
        <v>23.1</v>
      </c>
      <c r="E44" s="2">
        <v>17.2</v>
      </c>
      <c r="F44" s="9">
        <v>6</v>
      </c>
      <c r="G44" s="2">
        <v>36.1</v>
      </c>
      <c r="H44" s="2">
        <v>8.8</v>
      </c>
      <c r="I44" s="9">
        <v>25</v>
      </c>
      <c r="J44" s="2">
        <v>27</v>
      </c>
      <c r="K44" s="2">
        <v>17.5</v>
      </c>
      <c r="L44" s="2">
        <v>8.6</v>
      </c>
    </row>
    <row r="45" spans="1:12" ht="15.75">
      <c r="A45" s="13" t="s">
        <v>13</v>
      </c>
      <c r="B45" s="15"/>
      <c r="C45" s="20">
        <v>100</v>
      </c>
      <c r="D45" s="2">
        <v>24</v>
      </c>
      <c r="E45" s="2">
        <v>17.4</v>
      </c>
      <c r="F45" s="9">
        <v>6.5</v>
      </c>
      <c r="G45" s="2">
        <v>36</v>
      </c>
      <c r="H45" s="2">
        <v>8.8</v>
      </c>
      <c r="I45" s="9">
        <v>24.9</v>
      </c>
      <c r="J45" s="2">
        <v>26.6</v>
      </c>
      <c r="K45" s="2">
        <v>17.3</v>
      </c>
      <c r="L45" s="2">
        <v>8.4</v>
      </c>
    </row>
    <row r="46" spans="1:12" ht="15.75">
      <c r="A46" s="13" t="s">
        <v>14</v>
      </c>
      <c r="B46" s="13"/>
      <c r="C46" s="19">
        <v>100</v>
      </c>
      <c r="D46" s="5">
        <v>24.919398058178423</v>
      </c>
      <c r="E46" s="5">
        <v>18.012696692068083</v>
      </c>
      <c r="F46" s="8">
        <v>6.90670136611034</v>
      </c>
      <c r="G46" s="5">
        <v>36.04327459828297</v>
      </c>
      <c r="H46" s="5">
        <v>8.941606196541118</v>
      </c>
      <c r="I46" s="8">
        <v>24.7889661372447</v>
      </c>
      <c r="J46" s="5">
        <v>25.735691964361585</v>
      </c>
      <c r="K46" s="5">
        <v>16.893730275686917</v>
      </c>
      <c r="L46" s="5">
        <v>8.15639841034358</v>
      </c>
    </row>
    <row r="47" spans="1:12" ht="15.75">
      <c r="A47" s="13" t="s">
        <v>15</v>
      </c>
      <c r="B47" s="13"/>
      <c r="C47" s="20">
        <v>100</v>
      </c>
      <c r="D47" s="2">
        <v>25.366042353722023</v>
      </c>
      <c r="E47" s="2">
        <v>17.72372596602576</v>
      </c>
      <c r="F47" s="9">
        <v>7.642306017049344</v>
      </c>
      <c r="G47" s="2">
        <v>36.30786302449547</v>
      </c>
      <c r="H47" s="2">
        <v>9.004708273702114</v>
      </c>
      <c r="I47" s="9">
        <v>24.851087880862007</v>
      </c>
      <c r="J47" s="2">
        <v>25.195196316346212</v>
      </c>
      <c r="K47" s="2">
        <v>16.635731026901457</v>
      </c>
      <c r="L47" s="2">
        <v>7.908593118038704</v>
      </c>
    </row>
    <row r="48" spans="1:12" ht="15.75">
      <c r="A48" s="13" t="s">
        <v>16</v>
      </c>
      <c r="B48" s="13"/>
      <c r="C48" s="19">
        <v>100</v>
      </c>
      <c r="D48" s="5">
        <v>23.908119381137276</v>
      </c>
      <c r="E48" s="5">
        <v>17.314215927966618</v>
      </c>
      <c r="F48" s="8">
        <v>6.593903453170662</v>
      </c>
      <c r="G48" s="5">
        <v>37.09650932085746</v>
      </c>
      <c r="H48" s="5">
        <v>9.290947843194338</v>
      </c>
      <c r="I48" s="8">
        <v>25.34400426935909</v>
      </c>
      <c r="J48" s="5">
        <v>25.645432526227268</v>
      </c>
      <c r="K48" s="5">
        <v>16.683043426463847</v>
      </c>
      <c r="L48" s="5">
        <v>8.316990583816589</v>
      </c>
    </row>
    <row r="49" spans="1:12" ht="15.75">
      <c r="A49" s="13" t="s">
        <v>51</v>
      </c>
      <c r="B49" s="13"/>
      <c r="C49" s="19">
        <v>100</v>
      </c>
      <c r="D49" s="5">
        <v>23.21922639955441</v>
      </c>
      <c r="E49" s="5">
        <v>17.477907221399562</v>
      </c>
      <c r="F49" s="8">
        <v>5.741319178154848</v>
      </c>
      <c r="G49" s="5">
        <v>37.70007656398302</v>
      </c>
      <c r="H49" s="5">
        <v>9.548262943685257</v>
      </c>
      <c r="I49" s="8">
        <v>25.699082363063635</v>
      </c>
      <c r="J49" s="5">
        <v>25.4983467945462</v>
      </c>
      <c r="K49" s="5">
        <v>16.78158431538946</v>
      </c>
      <c r="L49" s="5">
        <v>8.106010615109655</v>
      </c>
    </row>
    <row r="50" spans="1:12" ht="15.75">
      <c r="A50" s="13" t="s">
        <v>52</v>
      </c>
      <c r="B50" s="13"/>
      <c r="C50" s="19">
        <v>100</v>
      </c>
      <c r="D50" s="5">
        <v>23.234120948875518</v>
      </c>
      <c r="E50" s="5">
        <v>16.953539932502807</v>
      </c>
      <c r="F50" s="8">
        <v>6.280587967393594</v>
      </c>
      <c r="G50" s="5">
        <v>37.10746194872148</v>
      </c>
      <c r="H50" s="5">
        <v>9.391934424625076</v>
      </c>
      <c r="I50" s="8">
        <v>25.27396753706423</v>
      </c>
      <c r="J50" s="5">
        <v>25.570581500163765</v>
      </c>
      <c r="K50" s="5">
        <v>16.977354130046372</v>
      </c>
      <c r="L50" s="5">
        <v>8.020498004500924</v>
      </c>
    </row>
    <row r="51" spans="1:12" ht="15.75">
      <c r="A51" s="13" t="s">
        <v>59</v>
      </c>
      <c r="B51" s="13"/>
      <c r="C51" s="19">
        <v>100</v>
      </c>
      <c r="D51" s="5">
        <f>177.7/757.1*100</f>
        <v>23.471139875842027</v>
      </c>
      <c r="E51" s="5">
        <f>130.3/757.1*100</f>
        <v>17.210408136309603</v>
      </c>
      <c r="F51" s="8">
        <f>47.4/757.1*100</f>
        <v>6.260731739532425</v>
      </c>
      <c r="G51" s="5">
        <f>279.1/757.1*100</f>
        <v>36.86435081231013</v>
      </c>
      <c r="H51" s="5">
        <f>70.6/757.1*100</f>
        <v>9.325056135252938</v>
      </c>
      <c r="I51" s="8">
        <f>189.3/757.1*100</f>
        <v>25.003302073702287</v>
      </c>
      <c r="J51" s="5">
        <f>192.8/757.1*100</f>
        <v>25.46559239202219</v>
      </c>
      <c r="K51" s="5">
        <f>129.7/757.1*100</f>
        <v>17.13115836745476</v>
      </c>
      <c r="L51" s="5">
        <f>58.7/757.1*100</f>
        <v>7.753269052965263</v>
      </c>
    </row>
    <row r="52" spans="1:9" ht="15.75">
      <c r="A52" s="13" t="s">
        <v>44</v>
      </c>
      <c r="B52" s="13" t="s">
        <v>33</v>
      </c>
      <c r="C52" s="17"/>
      <c r="F52" s="6"/>
      <c r="I52" s="6"/>
    </row>
    <row r="53" spans="1:12" ht="15.75">
      <c r="A53" s="14" t="s">
        <v>46</v>
      </c>
      <c r="B53" s="13"/>
      <c r="C53" s="19">
        <v>100</v>
      </c>
      <c r="D53" s="5">
        <v>35.1</v>
      </c>
      <c r="E53" s="5">
        <v>29.64</v>
      </c>
      <c r="F53" s="8">
        <v>5.46</v>
      </c>
      <c r="G53" s="5">
        <v>34.35</v>
      </c>
      <c r="H53" s="5">
        <v>15.26</v>
      </c>
      <c r="I53" s="8">
        <v>18.45</v>
      </c>
      <c r="J53" s="5">
        <v>27.11</v>
      </c>
      <c r="K53" s="5">
        <v>16.63</v>
      </c>
      <c r="L53" s="5">
        <v>9.27</v>
      </c>
    </row>
    <row r="54" spans="1:12" ht="15.75">
      <c r="A54" s="13" t="s">
        <v>8</v>
      </c>
      <c r="B54" s="13"/>
      <c r="C54" s="19">
        <v>100</v>
      </c>
      <c r="D54" s="5">
        <v>32.38</v>
      </c>
      <c r="E54" s="5">
        <v>27.55</v>
      </c>
      <c r="F54" s="8">
        <v>4.83</v>
      </c>
      <c r="G54" s="5">
        <v>37.48</v>
      </c>
      <c r="H54" s="5">
        <v>16.18</v>
      </c>
      <c r="I54" s="8">
        <v>19.06</v>
      </c>
      <c r="J54" s="5">
        <v>26.73</v>
      </c>
      <c r="K54" s="5">
        <v>16.59</v>
      </c>
      <c r="L54" s="5">
        <v>9.18</v>
      </c>
    </row>
    <row r="55" spans="1:12" ht="15.75">
      <c r="A55" s="13" t="s">
        <v>9</v>
      </c>
      <c r="B55" s="15"/>
      <c r="C55" s="20">
        <v>100</v>
      </c>
      <c r="D55" s="2">
        <v>30.3</v>
      </c>
      <c r="E55" s="2">
        <v>27.5</v>
      </c>
      <c r="F55" s="9">
        <v>2.8</v>
      </c>
      <c r="G55" s="2">
        <v>39</v>
      </c>
      <c r="H55" s="2">
        <v>17.1</v>
      </c>
      <c r="I55" s="9">
        <v>19.4</v>
      </c>
      <c r="J55" s="2">
        <v>28</v>
      </c>
      <c r="K55" s="2">
        <v>17.4</v>
      </c>
      <c r="L55" s="2">
        <v>9.5</v>
      </c>
    </row>
    <row r="56" spans="1:12" ht="15.75">
      <c r="A56" s="13" t="s">
        <v>10</v>
      </c>
      <c r="B56" s="15"/>
      <c r="C56" s="20">
        <v>100</v>
      </c>
      <c r="D56" s="2">
        <v>28.6</v>
      </c>
      <c r="E56" s="2">
        <v>24.8</v>
      </c>
      <c r="F56" s="9">
        <v>3.8</v>
      </c>
      <c r="G56" s="2">
        <v>40.3</v>
      </c>
      <c r="H56" s="2">
        <v>17.7</v>
      </c>
      <c r="I56" s="9">
        <v>19.8</v>
      </c>
      <c r="J56" s="2">
        <v>28.1</v>
      </c>
      <c r="K56" s="2">
        <v>17.7</v>
      </c>
      <c r="L56" s="2">
        <v>9.3</v>
      </c>
    </row>
    <row r="57" spans="1:12" ht="15.75">
      <c r="A57" s="13" t="s">
        <v>11</v>
      </c>
      <c r="B57" s="15"/>
      <c r="C57" s="20">
        <v>100</v>
      </c>
      <c r="D57" s="2">
        <v>28.1</v>
      </c>
      <c r="E57" s="2">
        <v>24.1</v>
      </c>
      <c r="F57" s="9">
        <v>4.1</v>
      </c>
      <c r="G57" s="2">
        <v>41.2</v>
      </c>
      <c r="H57" s="2">
        <v>18.3</v>
      </c>
      <c r="I57" s="9">
        <v>20.2</v>
      </c>
      <c r="J57" s="2">
        <v>27.9</v>
      </c>
      <c r="K57" s="2">
        <v>17.8</v>
      </c>
      <c r="L57" s="2">
        <v>9.1</v>
      </c>
    </row>
    <row r="58" spans="1:12" ht="15.75">
      <c r="A58" s="13" t="s">
        <v>12</v>
      </c>
      <c r="B58" s="15"/>
      <c r="C58" s="20">
        <v>100</v>
      </c>
      <c r="D58" s="2">
        <v>29.4</v>
      </c>
      <c r="E58" s="2">
        <v>25</v>
      </c>
      <c r="F58" s="9">
        <v>4.4</v>
      </c>
      <c r="G58" s="2">
        <v>40.5</v>
      </c>
      <c r="H58" s="2">
        <v>17.9</v>
      </c>
      <c r="I58" s="9">
        <v>19.8</v>
      </c>
      <c r="J58" s="2">
        <v>27.4</v>
      </c>
      <c r="K58" s="2">
        <v>17.9</v>
      </c>
      <c r="L58" s="2">
        <v>8.4</v>
      </c>
    </row>
    <row r="59" spans="1:12" ht="15.75">
      <c r="A59" s="13" t="s">
        <v>13</v>
      </c>
      <c r="B59" s="15"/>
      <c r="C59" s="20">
        <v>100</v>
      </c>
      <c r="D59" s="2">
        <v>29.8</v>
      </c>
      <c r="E59" s="2">
        <v>25.1</v>
      </c>
      <c r="F59" s="9">
        <v>4.8</v>
      </c>
      <c r="G59" s="2">
        <v>39.3</v>
      </c>
      <c r="H59" s="2">
        <v>17.3</v>
      </c>
      <c r="I59" s="9">
        <v>19.3</v>
      </c>
      <c r="J59" s="2">
        <v>28</v>
      </c>
      <c r="K59" s="2">
        <v>18.4</v>
      </c>
      <c r="L59" s="2">
        <v>8.7</v>
      </c>
    </row>
    <row r="60" spans="1:12" ht="15.75">
      <c r="A60" s="13" t="s">
        <v>14</v>
      </c>
      <c r="B60" s="13"/>
      <c r="C60" s="19">
        <v>100</v>
      </c>
      <c r="D60" s="5">
        <v>30.148046855647042</v>
      </c>
      <c r="E60" s="5">
        <v>25.31444459925191</v>
      </c>
      <c r="F60" s="8">
        <v>4.8336138863387</v>
      </c>
      <c r="G60" s="5">
        <v>39.03815016908775</v>
      </c>
      <c r="H60" s="5">
        <v>17.1580627956477</v>
      </c>
      <c r="I60" s="8">
        <v>19.21791188084797</v>
      </c>
      <c r="J60" s="5">
        <v>28.11622593444852</v>
      </c>
      <c r="K60" s="5">
        <v>18.365425387282936</v>
      </c>
      <c r="L60" s="5">
        <v>8.80665846833178</v>
      </c>
    </row>
    <row r="61" spans="1:12" ht="15.75">
      <c r="A61" s="13" t="s">
        <v>15</v>
      </c>
      <c r="B61" s="13"/>
      <c r="C61" s="20">
        <v>100</v>
      </c>
      <c r="D61" s="2">
        <v>28.788155080824584</v>
      </c>
      <c r="E61" s="2">
        <v>27.12797833221734</v>
      </c>
      <c r="F61" s="9">
        <v>1.6601767486072445</v>
      </c>
      <c r="G61" s="2">
        <v>39.756775200138534</v>
      </c>
      <c r="H61" s="2">
        <v>17.498742922025638</v>
      </c>
      <c r="I61" s="9">
        <v>19.537692581264153</v>
      </c>
      <c r="J61" s="2">
        <v>28.776094866276026</v>
      </c>
      <c r="K61" s="2">
        <v>18.205691430347485</v>
      </c>
      <c r="L61" s="2">
        <v>9.442036228256116</v>
      </c>
    </row>
    <row r="62" spans="1:12" ht="15.75">
      <c r="A62" s="13" t="s">
        <v>16</v>
      </c>
      <c r="B62" s="13"/>
      <c r="C62" s="19">
        <v>100</v>
      </c>
      <c r="D62" s="5">
        <v>27.968970501232615</v>
      </c>
      <c r="E62" s="5">
        <v>25.109509362981306</v>
      </c>
      <c r="F62" s="8">
        <v>2.859461138251302</v>
      </c>
      <c r="G62" s="5">
        <v>40.273671881705894</v>
      </c>
      <c r="H62" s="5">
        <v>17.631607364862305</v>
      </c>
      <c r="I62" s="8">
        <v>19.774954336487706</v>
      </c>
      <c r="J62" s="5">
        <v>29.17439262221623</v>
      </c>
      <c r="K62" s="5">
        <v>18.048116743533964</v>
      </c>
      <c r="L62" s="5">
        <v>10.09553572829495</v>
      </c>
    </row>
    <row r="63" spans="1:12" ht="15.75">
      <c r="A63" s="13" t="s">
        <v>51</v>
      </c>
      <c r="B63" s="13"/>
      <c r="C63" s="19">
        <v>100</v>
      </c>
      <c r="D63" s="5">
        <v>27.435847151210353</v>
      </c>
      <c r="E63" s="5">
        <v>23.88925792384013</v>
      </c>
      <c r="F63" s="8">
        <v>3.5465892273702204</v>
      </c>
      <c r="G63" s="5">
        <v>40.5088571718652</v>
      </c>
      <c r="H63" s="5">
        <v>17.70432412223998</v>
      </c>
      <c r="I63" s="8">
        <v>19.86986308343403</v>
      </c>
      <c r="J63" s="5">
        <v>29.405399531638032</v>
      </c>
      <c r="K63" s="5">
        <v>17.90318432282435</v>
      </c>
      <c r="L63" s="5">
        <v>10.515745295660748</v>
      </c>
    </row>
    <row r="64" spans="1:12" ht="15.75">
      <c r="A64" s="13" t="s">
        <v>52</v>
      </c>
      <c r="B64" s="13"/>
      <c r="C64" s="19">
        <v>100</v>
      </c>
      <c r="D64" s="5">
        <v>27.340693315882024</v>
      </c>
      <c r="E64" s="5">
        <v>22.81067482744692</v>
      </c>
      <c r="F64" s="8">
        <v>4.530018488435105</v>
      </c>
      <c r="G64" s="5">
        <v>40.954807466655176</v>
      </c>
      <c r="H64" s="5">
        <v>17.690110750756972</v>
      </c>
      <c r="I64" s="8">
        <v>19.945831900079217</v>
      </c>
      <c r="J64" s="5">
        <v>28.931598872117704</v>
      </c>
      <c r="K64" s="5">
        <v>18.01637571933862</v>
      </c>
      <c r="L64" s="5">
        <v>9.870264689851917</v>
      </c>
    </row>
    <row r="65" spans="1:12" ht="15.75">
      <c r="A65" s="13" t="s">
        <v>59</v>
      </c>
      <c r="B65" s="13"/>
      <c r="C65" s="19">
        <v>100</v>
      </c>
      <c r="D65" s="5">
        <f>220.1/780.1*100</f>
        <v>28.214331495962053</v>
      </c>
      <c r="E65" s="5">
        <f>179.5/780.1*100</f>
        <v>23.009870529419306</v>
      </c>
      <c r="F65" s="8">
        <f>40.5/780.1*100</f>
        <v>5.19164209716703</v>
      </c>
      <c r="G65" s="5">
        <f>311.6/780.1*100</f>
        <v>39.94359697474683</v>
      </c>
      <c r="H65" s="5">
        <f>136/780.1*100</f>
        <v>17.433662350980644</v>
      </c>
      <c r="I65" s="8">
        <f>150/780.1*100</f>
        <v>19.228304063581593</v>
      </c>
      <c r="J65" s="5">
        <f>226.6/780.1*100</f>
        <v>29.047558005383923</v>
      </c>
      <c r="K65" s="5">
        <f>140.1/780.1*100</f>
        <v>17.959235995385207</v>
      </c>
      <c r="L65" s="5">
        <f>77.5/780.1*100</f>
        <v>9.934623766183822</v>
      </c>
    </row>
    <row r="66" spans="1:9" ht="15.75">
      <c r="A66" s="13" t="s">
        <v>45</v>
      </c>
      <c r="B66" s="13" t="s">
        <v>34</v>
      </c>
      <c r="C66" s="17"/>
      <c r="F66" s="6"/>
      <c r="I66" s="6"/>
    </row>
    <row r="67" spans="1:12" ht="15.75">
      <c r="A67" s="14">
        <v>1980</v>
      </c>
      <c r="B67" s="13"/>
      <c r="C67" s="19">
        <v>100</v>
      </c>
      <c r="D67" s="5">
        <v>31.15</v>
      </c>
      <c r="E67" s="5">
        <v>23.07</v>
      </c>
      <c r="F67" s="8">
        <v>7.79</v>
      </c>
      <c r="G67" s="5">
        <v>38.03</v>
      </c>
      <c r="H67" s="5">
        <v>6.9</v>
      </c>
      <c r="I67" s="8">
        <v>28.39</v>
      </c>
      <c r="J67" s="5">
        <v>26.46</v>
      </c>
      <c r="K67" s="5">
        <v>15.62</v>
      </c>
      <c r="L67" s="5">
        <v>9.74</v>
      </c>
    </row>
    <row r="68" spans="1:12" ht="15.75">
      <c r="A68" s="13" t="s">
        <v>8</v>
      </c>
      <c r="B68" s="13"/>
      <c r="C68" s="19">
        <v>100</v>
      </c>
      <c r="D68" s="5">
        <v>36.48</v>
      </c>
      <c r="E68" s="5">
        <v>26.27</v>
      </c>
      <c r="F68" s="8">
        <v>10.04</v>
      </c>
      <c r="G68" s="5">
        <v>32.91</v>
      </c>
      <c r="H68" s="5">
        <v>6.32</v>
      </c>
      <c r="I68" s="8">
        <v>23.59</v>
      </c>
      <c r="J68" s="5">
        <v>28.02</v>
      </c>
      <c r="K68" s="5">
        <v>14.69</v>
      </c>
      <c r="L68" s="5">
        <v>10.58</v>
      </c>
    </row>
    <row r="69" spans="1:12" ht="15.75">
      <c r="A69" s="13" t="s">
        <v>9</v>
      </c>
      <c r="B69" s="15"/>
      <c r="C69" s="20">
        <v>100</v>
      </c>
      <c r="D69" s="2">
        <v>35.3</v>
      </c>
      <c r="E69" s="2">
        <v>26</v>
      </c>
      <c r="F69" s="9">
        <v>8.7</v>
      </c>
      <c r="G69" s="2">
        <v>31.5</v>
      </c>
      <c r="H69" s="2">
        <v>6.6</v>
      </c>
      <c r="I69" s="9">
        <v>20.7</v>
      </c>
      <c r="J69" s="2">
        <v>27.3</v>
      </c>
      <c r="K69" s="2">
        <v>13.8</v>
      </c>
      <c r="L69" s="2">
        <v>11.1</v>
      </c>
    </row>
    <row r="70" spans="1:12" ht="15.75">
      <c r="A70" s="13" t="s">
        <v>10</v>
      </c>
      <c r="B70" s="15"/>
      <c r="C70" s="20">
        <v>100</v>
      </c>
      <c r="D70" s="2">
        <v>34.6</v>
      </c>
      <c r="E70" s="2">
        <v>25</v>
      </c>
      <c r="F70" s="9">
        <v>9.2</v>
      </c>
      <c r="G70" s="2">
        <v>34.1</v>
      </c>
      <c r="H70" s="2">
        <v>6.8</v>
      </c>
      <c r="I70" s="9">
        <v>23.6</v>
      </c>
      <c r="J70" s="2">
        <v>25.8</v>
      </c>
      <c r="K70" s="2">
        <v>13</v>
      </c>
      <c r="L70" s="2">
        <v>9.7</v>
      </c>
    </row>
    <row r="71" spans="1:12" ht="15.75">
      <c r="A71" s="13" t="s">
        <v>11</v>
      </c>
      <c r="B71" s="15"/>
      <c r="C71" s="20">
        <v>100</v>
      </c>
      <c r="D71" s="2">
        <v>35.4</v>
      </c>
      <c r="E71" s="2">
        <v>25.3</v>
      </c>
      <c r="F71" s="9">
        <v>9.4</v>
      </c>
      <c r="G71" s="2">
        <v>33.5</v>
      </c>
      <c r="H71" s="2">
        <v>6.6</v>
      </c>
      <c r="I71" s="9">
        <v>23.5</v>
      </c>
      <c r="J71" s="2">
        <v>25.9</v>
      </c>
      <c r="K71" s="2">
        <v>12.6</v>
      </c>
      <c r="L71" s="2">
        <v>9.7</v>
      </c>
    </row>
    <row r="72" spans="1:12" ht="15.75">
      <c r="A72" s="13" t="s">
        <v>12</v>
      </c>
      <c r="B72" s="15"/>
      <c r="C72" s="20">
        <v>100</v>
      </c>
      <c r="D72" s="2">
        <v>32.6</v>
      </c>
      <c r="E72" s="2">
        <v>25</v>
      </c>
      <c r="F72" s="9">
        <v>7</v>
      </c>
      <c r="G72" s="2">
        <v>29.4</v>
      </c>
      <c r="H72" s="2">
        <v>6.3</v>
      </c>
      <c r="I72" s="9">
        <v>20.5</v>
      </c>
      <c r="J72" s="2">
        <v>27.4</v>
      </c>
      <c r="K72" s="2">
        <v>14.2</v>
      </c>
      <c r="L72" s="2">
        <v>10.2</v>
      </c>
    </row>
    <row r="73" spans="1:12" ht="15.75">
      <c r="A73" s="13" t="s">
        <v>13</v>
      </c>
      <c r="B73" s="15"/>
      <c r="C73" s="20">
        <v>100</v>
      </c>
      <c r="D73" s="2">
        <v>34</v>
      </c>
      <c r="E73" s="2">
        <v>26.4</v>
      </c>
      <c r="F73" s="9">
        <v>7.7</v>
      </c>
      <c r="G73" s="2">
        <v>28.5</v>
      </c>
      <c r="H73" s="2">
        <v>5.5</v>
      </c>
      <c r="I73" s="9">
        <v>20.1</v>
      </c>
      <c r="J73" s="2">
        <v>27.5</v>
      </c>
      <c r="K73" s="2">
        <v>13.7</v>
      </c>
      <c r="L73" s="2">
        <v>11.2</v>
      </c>
    </row>
    <row r="74" spans="1:12" ht="15.75">
      <c r="A74" s="13" t="s">
        <v>14</v>
      </c>
      <c r="B74" s="13"/>
      <c r="C74" s="19">
        <v>100</v>
      </c>
      <c r="D74" s="5">
        <v>33.163725254079175</v>
      </c>
      <c r="E74" s="5">
        <v>24.912647545151138</v>
      </c>
      <c r="F74" s="8">
        <v>6.802644377523912</v>
      </c>
      <c r="G74" s="5">
        <v>28.62704830040308</v>
      </c>
      <c r="H74" s="5">
        <v>5.435797672634128</v>
      </c>
      <c r="I74" s="8">
        <v>19.863972503253198</v>
      </c>
      <c r="J74" s="5">
        <v>27.841277605497854</v>
      </c>
      <c r="K74" s="5">
        <v>15.379496054779414</v>
      </c>
      <c r="L74" s="5">
        <v>9.668743360584884</v>
      </c>
    </row>
    <row r="75" spans="1:12" ht="15.75">
      <c r="A75" s="13" t="s">
        <v>15</v>
      </c>
      <c r="B75" s="13"/>
      <c r="C75" s="19">
        <v>100</v>
      </c>
      <c r="D75" s="2">
        <v>34.15045726776628</v>
      </c>
      <c r="E75" s="2">
        <v>25.55622315598222</v>
      </c>
      <c r="F75" s="9">
        <v>8.377463482724478</v>
      </c>
      <c r="G75" s="2">
        <v>28.63297915286955</v>
      </c>
      <c r="H75" s="2">
        <v>5.522171406437066</v>
      </c>
      <c r="I75" s="9">
        <v>19.967664583456134</v>
      </c>
      <c r="J75" s="2">
        <v>26.69664346686388</v>
      </c>
      <c r="K75" s="2">
        <v>14.857437864039676</v>
      </c>
      <c r="L75" s="2">
        <v>9.11660117522992</v>
      </c>
    </row>
    <row r="76" spans="1:12" ht="15.75">
      <c r="A76" s="13" t="s">
        <v>16</v>
      </c>
      <c r="B76" s="13"/>
      <c r="C76" s="19">
        <v>100</v>
      </c>
      <c r="D76" s="5">
        <v>32.533278125418626</v>
      </c>
      <c r="E76" s="5">
        <v>25.504953661886294</v>
      </c>
      <c r="F76" s="8">
        <v>7.5578241249549345</v>
      </c>
      <c r="G76" s="5">
        <v>29.381130611831296</v>
      </c>
      <c r="H76" s="5">
        <v>5.6003711368916544</v>
      </c>
      <c r="I76" s="8">
        <v>20.38937894083064</v>
      </c>
      <c r="J76" s="5">
        <v>26.90256484727942</v>
      </c>
      <c r="K76" s="5">
        <v>14.98663957741129</v>
      </c>
      <c r="L76" s="5">
        <v>9.002390377095026</v>
      </c>
    </row>
    <row r="77" spans="1:12" ht="15.75">
      <c r="A77" s="13" t="s">
        <v>51</v>
      </c>
      <c r="B77" s="13"/>
      <c r="C77" s="19">
        <v>100</v>
      </c>
      <c r="D77" s="5">
        <v>30.869179548351326</v>
      </c>
      <c r="E77" s="5">
        <v>25.10562226841138</v>
      </c>
      <c r="F77" s="8">
        <v>6.617259796755251</v>
      </c>
      <c r="G77" s="5">
        <v>29.455813318328637</v>
      </c>
      <c r="H77" s="5">
        <v>5.441710696416827</v>
      </c>
      <c r="I77" s="8">
        <v>20.64998573335994</v>
      </c>
      <c r="J77" s="5">
        <v>25.682247992683283</v>
      </c>
      <c r="K77" s="5">
        <v>14.181168788173135</v>
      </c>
      <c r="L77" s="5">
        <v>8.929823834775501</v>
      </c>
    </row>
    <row r="78" spans="1:12" ht="15.75">
      <c r="A78" s="13" t="s">
        <v>52</v>
      </c>
      <c r="B78" s="13"/>
      <c r="C78" s="19">
        <v>100</v>
      </c>
      <c r="D78" s="5" t="s">
        <v>29</v>
      </c>
      <c r="E78" s="5" t="s">
        <v>29</v>
      </c>
      <c r="F78" s="8" t="s">
        <v>29</v>
      </c>
      <c r="G78" s="5" t="s">
        <v>29</v>
      </c>
      <c r="H78" s="5" t="s">
        <v>29</v>
      </c>
      <c r="I78" s="8" t="s">
        <v>29</v>
      </c>
      <c r="J78" s="5" t="s">
        <v>29</v>
      </c>
      <c r="K78" s="5" t="s">
        <v>29</v>
      </c>
      <c r="L78" s="5" t="s">
        <v>29</v>
      </c>
    </row>
    <row r="79" spans="1:12" ht="15.75">
      <c r="A79" s="13" t="s">
        <v>59</v>
      </c>
      <c r="B79" s="13"/>
      <c r="C79" s="19">
        <v>100</v>
      </c>
      <c r="D79" s="5">
        <f>182.9/580.8*100</f>
        <v>31.491046831955927</v>
      </c>
      <c r="E79" s="5">
        <f>148.8/580.8*100</f>
        <v>25.619834710743806</v>
      </c>
      <c r="F79" s="8">
        <f>40/580.8*100</f>
        <v>6.887052341597796</v>
      </c>
      <c r="G79" s="5">
        <f>179.1/580.8*100</f>
        <v>30.836776859504134</v>
      </c>
      <c r="H79" s="5">
        <f>32.7/580.8*100</f>
        <v>5.630165289256199</v>
      </c>
      <c r="I79" s="8">
        <f>125.5/580.8*100</f>
        <v>21.60812672176309</v>
      </c>
      <c r="J79" s="5">
        <f>153.5/580.8*100</f>
        <v>26.429063360881543</v>
      </c>
      <c r="K79" s="5">
        <f>85.2/580.8*100</f>
        <v>14.669421487603307</v>
      </c>
      <c r="L79" s="5">
        <f>53.8/580.8*100</f>
        <v>9.263085399449036</v>
      </c>
    </row>
    <row r="80" spans="1:9" ht="15.75">
      <c r="A80" s="13" t="s">
        <v>47</v>
      </c>
      <c r="B80" s="13" t="s">
        <v>35</v>
      </c>
      <c r="C80" s="17"/>
      <c r="F80" s="6"/>
      <c r="I80" s="6"/>
    </row>
    <row r="81" spans="1:12" ht="15.75">
      <c r="A81" s="14">
        <v>1980</v>
      </c>
      <c r="B81" s="13"/>
      <c r="C81" s="19">
        <v>100</v>
      </c>
      <c r="D81" s="5">
        <v>46.12</v>
      </c>
      <c r="E81" s="5">
        <v>24.31</v>
      </c>
      <c r="F81" s="8">
        <v>21.81</v>
      </c>
      <c r="G81" s="5">
        <v>29.11</v>
      </c>
      <c r="H81" s="5">
        <v>10.24</v>
      </c>
      <c r="I81" s="8">
        <v>14.84</v>
      </c>
      <c r="J81" s="5">
        <v>16.34</v>
      </c>
      <c r="K81" s="5">
        <v>0</v>
      </c>
      <c r="L81" s="5">
        <v>14.13</v>
      </c>
    </row>
    <row r="82" spans="1:12" ht="15.75">
      <c r="A82" s="13" t="s">
        <v>8</v>
      </c>
      <c r="B82" s="13"/>
      <c r="C82" s="19">
        <v>100</v>
      </c>
      <c r="D82" s="5">
        <v>48.45</v>
      </c>
      <c r="E82" s="5">
        <v>26.85</v>
      </c>
      <c r="F82" s="8">
        <v>21.61</v>
      </c>
      <c r="G82" s="5">
        <v>29.01</v>
      </c>
      <c r="H82" s="5">
        <v>10.97</v>
      </c>
      <c r="I82" s="8">
        <v>15.03</v>
      </c>
      <c r="J82" s="5">
        <v>13.23</v>
      </c>
      <c r="K82" s="5">
        <v>4.26</v>
      </c>
      <c r="L82" s="5">
        <v>7.29</v>
      </c>
    </row>
    <row r="83" spans="1:12" ht="15.75">
      <c r="A83" s="13" t="s">
        <v>9</v>
      </c>
      <c r="B83" s="15"/>
      <c r="C83" s="20">
        <v>100</v>
      </c>
      <c r="D83" s="2">
        <v>36.7</v>
      </c>
      <c r="E83" s="2">
        <v>21.4</v>
      </c>
      <c r="F83" s="9">
        <v>15.3</v>
      </c>
      <c r="G83" s="2">
        <v>36.2</v>
      </c>
      <c r="H83" s="2">
        <v>14.1</v>
      </c>
      <c r="I83" s="9">
        <v>18.5</v>
      </c>
      <c r="J83" s="2">
        <v>15.2</v>
      </c>
      <c r="K83" s="2">
        <v>5.2</v>
      </c>
      <c r="L83" s="2">
        <v>8</v>
      </c>
    </row>
    <row r="84" spans="1:12" ht="15.75">
      <c r="A84" s="13" t="s">
        <v>10</v>
      </c>
      <c r="B84" s="15"/>
      <c r="C84" s="20">
        <v>100</v>
      </c>
      <c r="D84" s="2">
        <v>36.6</v>
      </c>
      <c r="E84" s="2">
        <v>20.2</v>
      </c>
      <c r="F84" s="9">
        <v>16.4</v>
      </c>
      <c r="G84" s="2">
        <v>36.5</v>
      </c>
      <c r="H84" s="2">
        <v>14.2</v>
      </c>
      <c r="I84" s="9">
        <v>18.6</v>
      </c>
      <c r="J84" s="2">
        <v>15.4</v>
      </c>
      <c r="K84" s="2">
        <v>5.3</v>
      </c>
      <c r="L84" s="2">
        <v>8</v>
      </c>
    </row>
    <row r="85" spans="1:12" ht="15.75">
      <c r="A85" s="13" t="s">
        <v>11</v>
      </c>
      <c r="B85" s="15"/>
      <c r="C85" s="20">
        <v>100</v>
      </c>
      <c r="D85" s="2">
        <v>35.5</v>
      </c>
      <c r="E85" s="2">
        <v>20.5</v>
      </c>
      <c r="F85" s="9">
        <v>15</v>
      </c>
      <c r="G85" s="2">
        <v>36.9</v>
      </c>
      <c r="H85" s="2">
        <v>14.4</v>
      </c>
      <c r="I85" s="9">
        <v>18.8</v>
      </c>
      <c r="J85" s="2">
        <v>16.5</v>
      </c>
      <c r="K85" s="2">
        <v>7</v>
      </c>
      <c r="L85" s="2">
        <v>7.6</v>
      </c>
    </row>
    <row r="86" spans="1:12" ht="15.75">
      <c r="A86" s="13" t="s">
        <v>12</v>
      </c>
      <c r="B86" s="15"/>
      <c r="C86" s="20">
        <v>100</v>
      </c>
      <c r="D86" s="2">
        <v>32.9</v>
      </c>
      <c r="E86" s="2">
        <v>19.2</v>
      </c>
      <c r="F86" s="9">
        <v>13.7</v>
      </c>
      <c r="G86" s="2">
        <v>36.9</v>
      </c>
      <c r="H86" s="2">
        <v>14.3</v>
      </c>
      <c r="I86" s="9">
        <v>18.8</v>
      </c>
      <c r="J86" s="2">
        <v>19.2</v>
      </c>
      <c r="K86" s="2">
        <v>9.1</v>
      </c>
      <c r="L86" s="2">
        <v>7.9</v>
      </c>
    </row>
    <row r="87" spans="1:12" ht="15.75">
      <c r="A87" s="13" t="s">
        <v>13</v>
      </c>
      <c r="B87" s="15"/>
      <c r="C87" s="20">
        <v>100</v>
      </c>
      <c r="D87" s="2">
        <v>31.4</v>
      </c>
      <c r="E87" s="2">
        <v>18.5</v>
      </c>
      <c r="F87" s="9">
        <v>13</v>
      </c>
      <c r="G87" s="2">
        <v>37.2</v>
      </c>
      <c r="H87" s="2">
        <v>14.4</v>
      </c>
      <c r="I87" s="9">
        <v>19.1</v>
      </c>
      <c r="J87" s="2">
        <v>20.1</v>
      </c>
      <c r="K87" s="2">
        <v>9.6</v>
      </c>
      <c r="L87" s="2">
        <v>8.2</v>
      </c>
    </row>
    <row r="88" spans="1:12" ht="15.75">
      <c r="A88" s="13" t="s">
        <v>14</v>
      </c>
      <c r="B88" s="13"/>
      <c r="C88" s="19">
        <v>100</v>
      </c>
      <c r="D88" s="5">
        <v>34.831524151162085</v>
      </c>
      <c r="E88" s="5">
        <v>21.074411444063628</v>
      </c>
      <c r="F88" s="8">
        <v>13.757122759506688</v>
      </c>
      <c r="G88" s="5">
        <v>35.134302687058984</v>
      </c>
      <c r="H88" s="5">
        <v>14.66764979219159</v>
      </c>
      <c r="I88" s="8">
        <v>16.431374973423946</v>
      </c>
      <c r="J88" s="5">
        <v>19.273924605933033</v>
      </c>
      <c r="K88" s="5">
        <v>9.075877085183604</v>
      </c>
      <c r="L88" s="5">
        <v>7.959577256024283</v>
      </c>
    </row>
    <row r="89" spans="1:12" ht="15.75">
      <c r="A89" s="13" t="s">
        <v>15</v>
      </c>
      <c r="B89" s="13"/>
      <c r="C89" s="20">
        <v>100</v>
      </c>
      <c r="D89" s="2">
        <v>33.43298653726935</v>
      </c>
      <c r="E89" s="2">
        <v>20.477410476907764</v>
      </c>
      <c r="F89" s="9">
        <v>12.955564556605554</v>
      </c>
      <c r="G89" s="2">
        <v>36.40751273494553</v>
      </c>
      <c r="H89" s="2">
        <v>15.425915638585575</v>
      </c>
      <c r="I89" s="9">
        <v>16.860388000984262</v>
      </c>
      <c r="J89" s="2">
        <v>19.373118920193036</v>
      </c>
      <c r="K89" s="2">
        <v>9.102807112036116</v>
      </c>
      <c r="L89" s="2">
        <v>7.994052097980251</v>
      </c>
    </row>
    <row r="90" spans="1:12" ht="15.75">
      <c r="A90" s="13" t="s">
        <v>16</v>
      </c>
      <c r="B90" s="13"/>
      <c r="C90" s="19">
        <v>100</v>
      </c>
      <c r="D90" s="5">
        <v>30.612812304296494</v>
      </c>
      <c r="E90" s="5">
        <v>18.429801328879382</v>
      </c>
      <c r="F90" s="8">
        <v>12.183023443089997</v>
      </c>
      <c r="G90" s="5">
        <v>38.18370692091742</v>
      </c>
      <c r="H90" s="5">
        <v>16.300459944920313</v>
      </c>
      <c r="I90" s="8">
        <v>17.566826414959312</v>
      </c>
      <c r="J90" s="5">
        <v>20.13389532615619</v>
      </c>
      <c r="K90" s="5">
        <v>9.548068053046956</v>
      </c>
      <c r="L90" s="5">
        <v>8.195874122883627</v>
      </c>
    </row>
    <row r="91" spans="1:12" ht="15.75">
      <c r="A91" s="13" t="s">
        <v>51</v>
      </c>
      <c r="B91" s="13"/>
      <c r="C91" s="19">
        <v>100</v>
      </c>
      <c r="D91" s="5">
        <v>30.5630841949558</v>
      </c>
      <c r="E91" s="5">
        <v>17.524507975176316</v>
      </c>
      <c r="F91" s="8">
        <v>13.038576219779479</v>
      </c>
      <c r="G91" s="5">
        <v>38.50820554335843</v>
      </c>
      <c r="H91" s="5">
        <v>16.519053779045368</v>
      </c>
      <c r="I91" s="8">
        <v>17.550505874825824</v>
      </c>
      <c r="J91" s="5">
        <v>20.324166994652128</v>
      </c>
      <c r="K91" s="5">
        <v>9.53998173851569</v>
      </c>
      <c r="L91" s="5">
        <v>8.372209714214298</v>
      </c>
    </row>
    <row r="92" spans="1:12" ht="15.75">
      <c r="A92" s="13" t="s">
        <v>52</v>
      </c>
      <c r="B92" s="13"/>
      <c r="C92" s="19">
        <v>100</v>
      </c>
      <c r="D92" s="5" t="s">
        <v>29</v>
      </c>
      <c r="E92" s="5" t="s">
        <v>29</v>
      </c>
      <c r="F92" s="8" t="s">
        <v>29</v>
      </c>
      <c r="G92" s="5" t="s">
        <v>29</v>
      </c>
      <c r="H92" s="5" t="s">
        <v>29</v>
      </c>
      <c r="I92" s="8" t="s">
        <v>29</v>
      </c>
      <c r="J92" s="5" t="s">
        <v>29</v>
      </c>
      <c r="K92" s="5" t="s">
        <v>29</v>
      </c>
      <c r="L92" s="5" t="s">
        <v>29</v>
      </c>
    </row>
    <row r="93" spans="1:12" ht="15.75">
      <c r="A93" s="13" t="s">
        <v>59</v>
      </c>
      <c r="B93" s="13"/>
      <c r="C93" s="19">
        <v>100</v>
      </c>
      <c r="D93" s="5">
        <f>4490.1/8493.6*100</f>
        <v>52.86450974851653</v>
      </c>
      <c r="E93" s="5">
        <f>2415.3/8493.6*100</f>
        <v>28.436705283978526</v>
      </c>
      <c r="F93" s="8">
        <f>2074.8/8493.6*100</f>
        <v>24.427804464538006</v>
      </c>
      <c r="G93" s="5" t="s">
        <v>29</v>
      </c>
      <c r="H93" s="5" t="s">
        <v>29</v>
      </c>
      <c r="I93" s="8" t="s">
        <v>29</v>
      </c>
      <c r="J93" s="5">
        <f>2656.1/8493.6*100</f>
        <v>31.271781105773755</v>
      </c>
      <c r="K93" s="5">
        <f>1300.8/8493.6*100</f>
        <v>15.31506075162475</v>
      </c>
      <c r="L93" s="5">
        <f>1049.6/8493.6*100</f>
        <v>12.357539794668925</v>
      </c>
    </row>
    <row r="94" spans="1:9" ht="15.75">
      <c r="A94" s="13" t="s">
        <v>48</v>
      </c>
      <c r="B94" s="13" t="s">
        <v>36</v>
      </c>
      <c r="C94" s="17"/>
      <c r="F94" s="6"/>
      <c r="I94" s="6"/>
    </row>
    <row r="95" spans="1:12" ht="15.75">
      <c r="A95" s="14">
        <v>1980</v>
      </c>
      <c r="B95" s="13"/>
      <c r="C95" s="19">
        <v>100</v>
      </c>
      <c r="D95" s="5">
        <v>32.85</v>
      </c>
      <c r="E95" s="5">
        <v>26.26</v>
      </c>
      <c r="F95" s="8">
        <v>6.59</v>
      </c>
      <c r="G95" s="5">
        <v>38.05</v>
      </c>
      <c r="H95" s="5">
        <v>15.74</v>
      </c>
      <c r="I95" s="8">
        <v>17.81</v>
      </c>
      <c r="J95" s="5">
        <v>25.25</v>
      </c>
      <c r="K95" s="5">
        <v>15.83</v>
      </c>
      <c r="L95" s="5">
        <v>7.32</v>
      </c>
    </row>
    <row r="96" spans="1:12" ht="15.75">
      <c r="A96" s="13" t="s">
        <v>8</v>
      </c>
      <c r="B96" s="13"/>
      <c r="C96" s="19">
        <v>100</v>
      </c>
      <c r="D96" s="5">
        <v>32.24</v>
      </c>
      <c r="E96" s="5">
        <v>24.69</v>
      </c>
      <c r="F96" s="8">
        <v>7.54</v>
      </c>
      <c r="G96" s="5">
        <v>37.39</v>
      </c>
      <c r="H96" s="5">
        <v>23.07</v>
      </c>
      <c r="I96" s="8">
        <v>7.5</v>
      </c>
      <c r="J96" s="5">
        <v>26.4</v>
      </c>
      <c r="K96" s="5">
        <v>16.47</v>
      </c>
      <c r="L96" s="5">
        <v>7.51</v>
      </c>
    </row>
    <row r="97" spans="1:12" ht="15.75">
      <c r="A97" s="13" t="s">
        <v>9</v>
      </c>
      <c r="B97" s="13"/>
      <c r="C97" s="20">
        <v>100</v>
      </c>
      <c r="D97" s="2">
        <v>26.3</v>
      </c>
      <c r="E97" s="2">
        <v>18.9</v>
      </c>
      <c r="F97" s="9">
        <v>7.5</v>
      </c>
      <c r="G97" s="2">
        <v>41.9</v>
      </c>
      <c r="H97" s="2">
        <v>26.6</v>
      </c>
      <c r="I97" s="9">
        <v>6.7</v>
      </c>
      <c r="J97" s="2">
        <v>27.3</v>
      </c>
      <c r="K97" s="2">
        <v>15.6</v>
      </c>
      <c r="L97" s="2">
        <v>9</v>
      </c>
    </row>
    <row r="98" spans="1:12" ht="15.75">
      <c r="A98" s="13" t="s">
        <v>10</v>
      </c>
      <c r="B98" s="13"/>
      <c r="C98" s="20">
        <v>100</v>
      </c>
      <c r="D98" s="2">
        <v>27.1</v>
      </c>
      <c r="E98" s="2">
        <v>17.5</v>
      </c>
      <c r="F98" s="9">
        <v>9.6</v>
      </c>
      <c r="G98" s="2">
        <v>39.7</v>
      </c>
      <c r="H98" s="2">
        <v>25.3</v>
      </c>
      <c r="I98" s="9">
        <v>6.6</v>
      </c>
      <c r="J98" s="2">
        <v>28.3</v>
      </c>
      <c r="K98" s="2">
        <v>16.1</v>
      </c>
      <c r="L98" s="2">
        <v>9.3</v>
      </c>
    </row>
    <row r="99" spans="1:12" ht="15.75">
      <c r="A99" s="13" t="s">
        <v>11</v>
      </c>
      <c r="B99" s="13"/>
      <c r="C99" s="20">
        <v>100</v>
      </c>
      <c r="D99" s="2">
        <v>26.1</v>
      </c>
      <c r="E99" s="2">
        <v>15.6</v>
      </c>
      <c r="F99" s="9">
        <v>10.5</v>
      </c>
      <c r="G99" s="2">
        <v>41.1</v>
      </c>
      <c r="H99" s="2">
        <v>26.6</v>
      </c>
      <c r="I99" s="9">
        <v>6.2</v>
      </c>
      <c r="J99" s="2">
        <v>27.8</v>
      </c>
      <c r="K99" s="2">
        <v>16</v>
      </c>
      <c r="L99" s="2">
        <v>9.3</v>
      </c>
    </row>
    <row r="100" spans="1:12" ht="15.75">
      <c r="A100" s="13" t="s">
        <v>12</v>
      </c>
      <c r="B100" s="13"/>
      <c r="C100" s="20">
        <v>100</v>
      </c>
      <c r="D100" s="2">
        <v>26.2</v>
      </c>
      <c r="E100" s="2">
        <v>15.4</v>
      </c>
      <c r="F100" s="9">
        <v>10.8</v>
      </c>
      <c r="G100" s="2">
        <v>38.3</v>
      </c>
      <c r="H100" s="2">
        <v>19.2</v>
      </c>
      <c r="I100" s="9">
        <v>11.5</v>
      </c>
      <c r="J100" s="2">
        <v>28.9</v>
      </c>
      <c r="K100" s="2">
        <v>17.2</v>
      </c>
      <c r="L100" s="2">
        <v>8.8</v>
      </c>
    </row>
    <row r="101" spans="1:12" ht="15.75">
      <c r="A101" s="13" t="s">
        <v>13</v>
      </c>
      <c r="B101" s="13"/>
      <c r="C101" s="20">
        <v>100</v>
      </c>
      <c r="D101" s="2">
        <v>25.5</v>
      </c>
      <c r="E101" s="2">
        <v>15.3</v>
      </c>
      <c r="F101" s="9">
        <v>10.2</v>
      </c>
      <c r="G101" s="2">
        <v>38.9</v>
      </c>
      <c r="H101" s="2">
        <v>19.6</v>
      </c>
      <c r="I101" s="9">
        <v>11.2</v>
      </c>
      <c r="J101" s="2">
        <v>28.9</v>
      </c>
      <c r="K101" s="2">
        <v>17.1</v>
      </c>
      <c r="L101" s="2">
        <v>9</v>
      </c>
    </row>
    <row r="102" spans="1:12" ht="15.75">
      <c r="A102" s="13" t="s">
        <v>14</v>
      </c>
      <c r="B102" s="13"/>
      <c r="C102" s="19">
        <v>100</v>
      </c>
      <c r="D102" s="5">
        <v>25.21883790278836</v>
      </c>
      <c r="E102" s="5">
        <v>15.122607920814996</v>
      </c>
      <c r="F102" s="8">
        <v>10.096219556528691</v>
      </c>
      <c r="G102" s="5">
        <v>38.88878521363352</v>
      </c>
      <c r="H102" s="5">
        <v>19.369590041281633</v>
      </c>
      <c r="I102" s="8">
        <v>11.261721718401024</v>
      </c>
      <c r="J102" s="5">
        <v>29.114107221736806</v>
      </c>
      <c r="K102" s="5">
        <v>17.403549259235668</v>
      </c>
      <c r="L102" s="5">
        <v>8.878829956514428</v>
      </c>
    </row>
    <row r="103" spans="1:12" ht="15.75">
      <c r="A103" s="13" t="s">
        <v>15</v>
      </c>
      <c r="B103" s="13"/>
      <c r="C103" s="20">
        <v>100</v>
      </c>
      <c r="D103" s="3">
        <v>26.495768731075625</v>
      </c>
      <c r="E103" s="3">
        <v>16.208984069644956</v>
      </c>
      <c r="F103" s="10">
        <v>10.286774147524612</v>
      </c>
      <c r="G103" s="3">
        <v>36.04175408541476</v>
      </c>
      <c r="H103" s="3">
        <v>17.114788618444358</v>
      </c>
      <c r="I103" s="10">
        <v>11.555949803668577</v>
      </c>
      <c r="J103" s="3">
        <v>30.868523289300747</v>
      </c>
      <c r="K103" s="3">
        <v>19.022347622748015</v>
      </c>
      <c r="L103" s="3">
        <v>9.099522847401273</v>
      </c>
    </row>
    <row r="104" spans="1:12" ht="15.75">
      <c r="A104" s="13" t="s">
        <v>16</v>
      </c>
      <c r="B104" s="13"/>
      <c r="C104" s="19">
        <v>100</v>
      </c>
      <c r="D104" s="5">
        <v>27.09381412118311</v>
      </c>
      <c r="E104" s="5">
        <v>18.271535769812104</v>
      </c>
      <c r="F104" s="8">
        <v>8.822278351371006</v>
      </c>
      <c r="G104" s="5">
        <v>35.466219136779664</v>
      </c>
      <c r="H104" s="5">
        <v>16.61184307559068</v>
      </c>
      <c r="I104" s="8">
        <v>11.687198555465402</v>
      </c>
      <c r="J104" s="5">
        <v>30.80863928286141</v>
      </c>
      <c r="K104" s="5">
        <v>19.194792312753854</v>
      </c>
      <c r="L104" s="5">
        <v>8.877301873041581</v>
      </c>
    </row>
    <row r="105" spans="1:12" ht="15.75">
      <c r="A105" s="13" t="s">
        <v>51</v>
      </c>
      <c r="B105" s="13"/>
      <c r="C105" s="19">
        <v>100</v>
      </c>
      <c r="D105" s="5">
        <v>25.474684125644487</v>
      </c>
      <c r="E105" s="5">
        <v>17.868397476254668</v>
      </c>
      <c r="F105" s="8">
        <v>7.606278484782846</v>
      </c>
      <c r="G105" s="5">
        <v>36.326924579524785</v>
      </c>
      <c r="H105" s="5">
        <v>17.380513222295225</v>
      </c>
      <c r="I105" s="8">
        <v>11.555956093029819</v>
      </c>
      <c r="J105" s="5">
        <v>31.75986388620432</v>
      </c>
      <c r="K105" s="5">
        <v>19.739300833679856</v>
      </c>
      <c r="L105" s="5">
        <v>9.13866907272191</v>
      </c>
    </row>
    <row r="106" spans="1:12" ht="15.75">
      <c r="A106" s="13" t="s">
        <v>52</v>
      </c>
      <c r="B106" s="13"/>
      <c r="C106" s="19">
        <v>100</v>
      </c>
      <c r="D106" s="5" t="s">
        <v>29</v>
      </c>
      <c r="E106" s="5" t="s">
        <v>29</v>
      </c>
      <c r="F106" s="8" t="s">
        <v>29</v>
      </c>
      <c r="G106" s="5" t="s">
        <v>29</v>
      </c>
      <c r="H106" s="5" t="s">
        <v>29</v>
      </c>
      <c r="I106" s="8" t="s">
        <v>29</v>
      </c>
      <c r="J106" s="5" t="s">
        <v>29</v>
      </c>
      <c r="K106" s="5" t="s">
        <v>29</v>
      </c>
      <c r="L106" s="5" t="s">
        <v>29</v>
      </c>
    </row>
    <row r="107" spans="1:12" ht="15.75">
      <c r="A107" s="13" t="s">
        <v>59</v>
      </c>
      <c r="B107" s="13"/>
      <c r="C107" s="19">
        <v>100</v>
      </c>
      <c r="D107" s="5">
        <f>54.8/197.7*100</f>
        <v>27.718765806777945</v>
      </c>
      <c r="E107" s="5">
        <f>35.5/197.7*100</f>
        <v>17.956499747091552</v>
      </c>
      <c r="F107" s="8">
        <f>19.4/197.7*100</f>
        <v>9.81284774911482</v>
      </c>
      <c r="G107" s="5">
        <f>67.1/197.7*100</f>
        <v>33.940313606474454</v>
      </c>
      <c r="H107" s="5">
        <f>32.7/197.7*100</f>
        <v>16.5402124430956</v>
      </c>
      <c r="I107" s="8">
        <f>21.2/197.7*100</f>
        <v>10.723318158826505</v>
      </c>
      <c r="J107" s="5">
        <f>62.7/197.7*100</f>
        <v>31.714719271623675</v>
      </c>
      <c r="K107" s="5">
        <f>38.6/197.7*100</f>
        <v>19.52453211937279</v>
      </c>
      <c r="L107" s="5">
        <f>18.3/197.7*100</f>
        <v>9.256449165402126</v>
      </c>
    </row>
    <row r="108" spans="1:9" ht="15.75">
      <c r="A108" s="13" t="s">
        <v>49</v>
      </c>
      <c r="B108" s="13" t="s">
        <v>37</v>
      </c>
      <c r="C108" s="17"/>
      <c r="F108" s="6"/>
      <c r="I108" s="6"/>
    </row>
    <row r="109" spans="1:12" ht="15.75">
      <c r="A109" s="14">
        <v>1980</v>
      </c>
      <c r="B109" s="13"/>
      <c r="C109" s="19">
        <v>100</v>
      </c>
      <c r="D109" s="5">
        <v>43.49</v>
      </c>
      <c r="E109" s="5">
        <v>41.04</v>
      </c>
      <c r="F109" s="8">
        <v>2.45</v>
      </c>
      <c r="G109" s="5">
        <v>28.8</v>
      </c>
      <c r="H109" s="5">
        <v>0.1</v>
      </c>
      <c r="I109" s="8">
        <v>27.62</v>
      </c>
      <c r="J109" s="5">
        <v>24.01</v>
      </c>
      <c r="K109" s="5">
        <v>13.36</v>
      </c>
      <c r="L109" s="5">
        <v>9.19</v>
      </c>
    </row>
    <row r="110" spans="1:12" ht="15.75">
      <c r="A110" s="13" t="s">
        <v>8</v>
      </c>
      <c r="B110" s="13"/>
      <c r="C110" s="19">
        <v>100</v>
      </c>
      <c r="D110" s="5">
        <v>41.64</v>
      </c>
      <c r="E110" s="5">
        <v>38.51</v>
      </c>
      <c r="F110" s="8">
        <v>3.13</v>
      </c>
      <c r="G110" s="5">
        <v>27.23</v>
      </c>
      <c r="H110" s="5">
        <v>0.11</v>
      </c>
      <c r="I110" s="8">
        <v>26.05</v>
      </c>
      <c r="J110" s="5">
        <v>24.96</v>
      </c>
      <c r="K110" s="5">
        <v>14.87</v>
      </c>
      <c r="L110" s="5">
        <v>9.15</v>
      </c>
    </row>
    <row r="111" spans="1:12" ht="15.75">
      <c r="A111" s="13" t="s">
        <v>9</v>
      </c>
      <c r="B111" s="13"/>
      <c r="C111" s="20">
        <v>100</v>
      </c>
      <c r="D111" s="2">
        <v>41.4</v>
      </c>
      <c r="E111" s="2">
        <v>35.3</v>
      </c>
      <c r="F111" s="9">
        <v>6.1</v>
      </c>
      <c r="G111" s="2">
        <v>29.1</v>
      </c>
      <c r="H111" s="2">
        <v>3.6</v>
      </c>
      <c r="I111" s="9">
        <v>25</v>
      </c>
      <c r="J111" s="2">
        <v>24.2</v>
      </c>
      <c r="K111" s="2">
        <v>15</v>
      </c>
      <c r="L111" s="2">
        <v>8.7</v>
      </c>
    </row>
    <row r="112" spans="1:12" ht="15.75">
      <c r="A112" s="13" t="s">
        <v>10</v>
      </c>
      <c r="B112" s="13"/>
      <c r="C112" s="20">
        <v>100</v>
      </c>
      <c r="D112" s="2">
        <v>41</v>
      </c>
      <c r="E112" s="2">
        <v>35.4</v>
      </c>
      <c r="F112" s="9">
        <v>5.6</v>
      </c>
      <c r="G112" s="2">
        <v>30</v>
      </c>
      <c r="H112" s="2">
        <v>4.5</v>
      </c>
      <c r="I112" s="9">
        <v>25</v>
      </c>
      <c r="J112" s="2">
        <v>22.7</v>
      </c>
      <c r="K112" s="2">
        <v>13.3</v>
      </c>
      <c r="L112" s="2">
        <v>8.7</v>
      </c>
    </row>
    <row r="113" spans="1:12" ht="15.75">
      <c r="A113" s="13" t="s">
        <v>11</v>
      </c>
      <c r="B113" s="13"/>
      <c r="C113" s="20">
        <v>100</v>
      </c>
      <c r="D113" s="2">
        <v>41.1</v>
      </c>
      <c r="E113" s="2">
        <v>35</v>
      </c>
      <c r="F113" s="9">
        <v>6.1</v>
      </c>
      <c r="G113" s="2">
        <v>29.3</v>
      </c>
      <c r="H113" s="2">
        <v>5</v>
      </c>
      <c r="I113" s="9">
        <v>23.8</v>
      </c>
      <c r="J113" s="2">
        <v>22.3</v>
      </c>
      <c r="K113" s="2">
        <v>13.5</v>
      </c>
      <c r="L113" s="2">
        <v>8.1</v>
      </c>
    </row>
    <row r="114" spans="1:12" ht="15.75">
      <c r="A114" s="13" t="s">
        <v>12</v>
      </c>
      <c r="B114" s="13"/>
      <c r="C114" s="20">
        <v>100</v>
      </c>
      <c r="D114" s="2">
        <v>40.7</v>
      </c>
      <c r="E114" s="2">
        <v>35</v>
      </c>
      <c r="F114" s="9">
        <v>5.7</v>
      </c>
      <c r="G114" s="2">
        <v>28.7</v>
      </c>
      <c r="H114" s="2">
        <v>5.8</v>
      </c>
      <c r="I114" s="9">
        <v>22.5</v>
      </c>
      <c r="J114" s="2">
        <v>21.6</v>
      </c>
      <c r="K114" s="2">
        <v>13.6</v>
      </c>
      <c r="L114" s="2">
        <v>7.3</v>
      </c>
    </row>
    <row r="115" spans="1:12" ht="15.75">
      <c r="A115" s="13" t="s">
        <v>13</v>
      </c>
      <c r="B115" s="13"/>
      <c r="C115" s="20">
        <v>100</v>
      </c>
      <c r="D115" s="2">
        <v>41.6</v>
      </c>
      <c r="E115" s="2">
        <v>35.6</v>
      </c>
      <c r="F115" s="9">
        <v>6</v>
      </c>
      <c r="G115" s="2">
        <v>25.3</v>
      </c>
      <c r="H115" s="2">
        <v>5.8</v>
      </c>
      <c r="I115" s="9">
        <v>19.1</v>
      </c>
      <c r="J115" s="2">
        <v>21.4</v>
      </c>
      <c r="K115" s="2">
        <v>13.8</v>
      </c>
      <c r="L115" s="2">
        <v>7</v>
      </c>
    </row>
    <row r="116" spans="1:12" ht="15.75">
      <c r="A116" s="13" t="s">
        <v>14</v>
      </c>
      <c r="B116" s="13"/>
      <c r="C116" s="19">
        <v>100</v>
      </c>
      <c r="D116" s="5">
        <v>40.243251591934886</v>
      </c>
      <c r="E116" s="5">
        <v>32.74111059974628</v>
      </c>
      <c r="F116" s="8">
        <v>7.502140992188615</v>
      </c>
      <c r="G116" s="5">
        <v>27.495818774254595</v>
      </c>
      <c r="H116" s="5">
        <v>5.32885797935241</v>
      </c>
      <c r="I116" s="8">
        <v>21.580143896371652</v>
      </c>
      <c r="J116" s="5">
        <v>24.237713746477823</v>
      </c>
      <c r="K116" s="5">
        <v>16.742528017937303</v>
      </c>
      <c r="L116" s="5">
        <v>6.867241456612097</v>
      </c>
    </row>
    <row r="117" spans="1:12" ht="15.75">
      <c r="A117" s="13" t="s">
        <v>15</v>
      </c>
      <c r="B117" s="13"/>
      <c r="C117" s="20">
        <v>100</v>
      </c>
      <c r="D117" s="3">
        <v>37.418978776733205</v>
      </c>
      <c r="E117" s="3">
        <v>31.721042665207587</v>
      </c>
      <c r="F117" s="10">
        <v>5.697936111525622</v>
      </c>
      <c r="G117" s="3">
        <v>29.450391501558403</v>
      </c>
      <c r="H117" s="3">
        <v>5.595669253527018</v>
      </c>
      <c r="I117" s="10">
        <v>23.341706451884363</v>
      </c>
      <c r="J117" s="3">
        <v>25.203219794909433</v>
      </c>
      <c r="K117" s="3">
        <v>17.578340198571016</v>
      </c>
      <c r="L117" s="3">
        <v>6.9726898373522115</v>
      </c>
    </row>
    <row r="118" spans="1:12" ht="15.75">
      <c r="A118" s="13" t="s">
        <v>16</v>
      </c>
      <c r="B118" s="13"/>
      <c r="C118" s="19">
        <v>100</v>
      </c>
      <c r="D118" s="5">
        <v>35.1662650200693</v>
      </c>
      <c r="E118" s="5">
        <v>30.42659420037017</v>
      </c>
      <c r="F118" s="8">
        <v>4.739663443043626</v>
      </c>
      <c r="G118" s="5">
        <v>30.142637223680623</v>
      </c>
      <c r="H118" s="5">
        <v>5.7836667421790295</v>
      </c>
      <c r="I118" s="8">
        <v>24.294454252527554</v>
      </c>
      <c r="J118" s="5">
        <v>26.41050689499678</v>
      </c>
      <c r="K118" s="5">
        <v>18.393815884137528</v>
      </c>
      <c r="L118" s="5">
        <v>7.322960821328625</v>
      </c>
    </row>
    <row r="119" spans="1:12" ht="15.75">
      <c r="A119" s="13" t="s">
        <v>51</v>
      </c>
      <c r="B119" s="13"/>
      <c r="C119" s="19">
        <v>100</v>
      </c>
      <c r="D119" s="5">
        <v>36.26554405012489</v>
      </c>
      <c r="E119" s="5">
        <v>31.277444282020518</v>
      </c>
      <c r="F119" s="8">
        <v>4.988099768104371</v>
      </c>
      <c r="G119" s="5">
        <v>29.111283703666547</v>
      </c>
      <c r="H119" s="5">
        <v>5.701073975516267</v>
      </c>
      <c r="I119" s="8">
        <v>22.87927811251361</v>
      </c>
      <c r="J119" s="5">
        <v>26.27421296874455</v>
      </c>
      <c r="K119" s="5">
        <v>18.358911087956923</v>
      </c>
      <c r="L119" s="5">
        <v>7.2399626927524485</v>
      </c>
    </row>
    <row r="120" spans="1:12" ht="15.75">
      <c r="A120" s="13" t="s">
        <v>52</v>
      </c>
      <c r="B120" s="13"/>
      <c r="C120" s="19">
        <v>100</v>
      </c>
      <c r="D120" s="5">
        <v>37.271256956831316</v>
      </c>
      <c r="E120" s="5">
        <v>31.154713942394302</v>
      </c>
      <c r="F120" s="8">
        <v>6.116543014437018</v>
      </c>
      <c r="G120" s="5">
        <v>28.55345316270438</v>
      </c>
      <c r="H120" s="5">
        <v>5.591803266337723</v>
      </c>
      <c r="I120" s="8">
        <v>22.641988394889864</v>
      </c>
      <c r="J120" s="5">
        <v>25.919647602036473</v>
      </c>
      <c r="K120" s="5">
        <v>18.284513855543302</v>
      </c>
      <c r="L120" s="5">
        <v>6.954225176160798</v>
      </c>
    </row>
    <row r="121" spans="1:12" ht="15.75">
      <c r="A121" s="13" t="s">
        <v>59</v>
      </c>
      <c r="B121" s="13"/>
      <c r="C121" s="19">
        <v>100</v>
      </c>
      <c r="D121" s="5">
        <f>520.2/1365.2*100</f>
        <v>38.104307061236455</v>
      </c>
      <c r="E121" s="5">
        <f>420.1/1365.2*100</f>
        <v>30.772048051567534</v>
      </c>
      <c r="F121" s="8">
        <f>100.1/1365.2*100</f>
        <v>7.332259009668912</v>
      </c>
      <c r="G121" s="5">
        <f>382/1365.2*100</f>
        <v>27.98124816876648</v>
      </c>
      <c r="H121" s="5">
        <f>74.2/1365.2*100</f>
        <v>5.435101084090243</v>
      </c>
      <c r="I121" s="8">
        <f>302.9/1365.2*100</f>
        <v>22.18722531497216</v>
      </c>
      <c r="J121" s="5">
        <f>354/1365.2*100</f>
        <v>25.93026662760035</v>
      </c>
      <c r="K121" s="5">
        <f>251.1/1365.2*100</f>
        <v>18.392909463814824</v>
      </c>
      <c r="L121" s="5">
        <f>91.9/1365.2*100</f>
        <v>6.73161441547026</v>
      </c>
    </row>
    <row r="122" spans="1:9" ht="15.75">
      <c r="A122" s="13" t="s">
        <v>50</v>
      </c>
      <c r="B122" s="13" t="s">
        <v>38</v>
      </c>
      <c r="C122" s="17"/>
      <c r="F122" s="6"/>
      <c r="I122" s="6"/>
    </row>
    <row r="123" spans="1:12" ht="15.75">
      <c r="A123" s="14">
        <v>1980</v>
      </c>
      <c r="B123" s="13"/>
      <c r="C123" s="19">
        <v>100</v>
      </c>
      <c r="D123" s="5">
        <v>37.77</v>
      </c>
      <c r="E123" s="5">
        <v>29.41</v>
      </c>
      <c r="F123" s="8">
        <v>8.36</v>
      </c>
      <c r="G123" s="5">
        <v>16.67</v>
      </c>
      <c r="H123" s="5">
        <v>6.44</v>
      </c>
      <c r="I123" s="8">
        <v>10.12</v>
      </c>
      <c r="J123" s="5">
        <v>29.2</v>
      </c>
      <c r="K123" s="5">
        <v>14.66</v>
      </c>
      <c r="L123" s="5">
        <v>13.28</v>
      </c>
    </row>
    <row r="124" spans="1:12" ht="15.75">
      <c r="A124" s="13" t="s">
        <v>8</v>
      </c>
      <c r="B124" s="13"/>
      <c r="C124" s="19">
        <v>100</v>
      </c>
      <c r="D124" s="5">
        <v>38.34</v>
      </c>
      <c r="E124" s="5">
        <v>27.13</v>
      </c>
      <c r="F124" s="8">
        <v>11.22</v>
      </c>
      <c r="G124" s="5">
        <v>16.7</v>
      </c>
      <c r="H124" s="5">
        <v>6.48</v>
      </c>
      <c r="I124" s="8">
        <v>9.74</v>
      </c>
      <c r="J124" s="5">
        <v>30.49</v>
      </c>
      <c r="K124" s="5">
        <v>16.39</v>
      </c>
      <c r="L124" s="5">
        <v>12.44</v>
      </c>
    </row>
    <row r="125" spans="1:12" ht="15.75">
      <c r="A125" s="13" t="s">
        <v>9</v>
      </c>
      <c r="B125" s="15"/>
      <c r="C125" s="20">
        <v>100</v>
      </c>
      <c r="D125" s="2">
        <v>36.5</v>
      </c>
      <c r="E125" s="2">
        <v>27.1</v>
      </c>
      <c r="F125" s="9">
        <v>9.4</v>
      </c>
      <c r="G125" s="2">
        <v>17.6</v>
      </c>
      <c r="H125" s="2">
        <v>7.5</v>
      </c>
      <c r="I125" s="9">
        <v>9.7</v>
      </c>
      <c r="J125" s="2">
        <v>35.4</v>
      </c>
      <c r="K125" s="2">
        <v>19.1</v>
      </c>
      <c r="L125" s="2">
        <v>14.6</v>
      </c>
    </row>
    <row r="126" spans="1:12" ht="15.75">
      <c r="A126" s="13" t="s">
        <v>10</v>
      </c>
      <c r="B126" s="15"/>
      <c r="C126" s="20">
        <v>100</v>
      </c>
      <c r="D126" s="2">
        <v>36.6</v>
      </c>
      <c r="E126" s="2">
        <v>25.9</v>
      </c>
      <c r="F126" s="9">
        <v>10.7</v>
      </c>
      <c r="G126" s="2">
        <v>17.5</v>
      </c>
      <c r="H126" s="2">
        <v>7.2</v>
      </c>
      <c r="I126" s="9">
        <v>9.6</v>
      </c>
      <c r="J126" s="2">
        <v>35.1</v>
      </c>
      <c r="K126" s="2">
        <v>19.2</v>
      </c>
      <c r="L126" s="2">
        <v>14.3</v>
      </c>
    </row>
    <row r="127" spans="1:12" ht="15.75">
      <c r="A127" s="13" t="s">
        <v>11</v>
      </c>
      <c r="B127" s="15"/>
      <c r="C127" s="20">
        <v>100</v>
      </c>
      <c r="D127" s="2">
        <v>37</v>
      </c>
      <c r="E127" s="2">
        <v>24.8</v>
      </c>
      <c r="F127" s="9">
        <v>12.2</v>
      </c>
      <c r="G127" s="2">
        <v>17.3</v>
      </c>
      <c r="H127" s="2">
        <v>7.6</v>
      </c>
      <c r="I127" s="9">
        <v>9.6</v>
      </c>
      <c r="J127" s="2">
        <v>35.1</v>
      </c>
      <c r="K127" s="2">
        <v>19.2</v>
      </c>
      <c r="L127" s="2">
        <v>14.2</v>
      </c>
    </row>
    <row r="128" spans="1:12" ht="15.75">
      <c r="A128" s="13" t="s">
        <v>12</v>
      </c>
      <c r="B128" s="15"/>
      <c r="C128" s="20">
        <v>100</v>
      </c>
      <c r="D128" s="2">
        <v>38.5</v>
      </c>
      <c r="E128" s="2">
        <v>27.5</v>
      </c>
      <c r="F128" s="9">
        <v>10.9</v>
      </c>
      <c r="G128" s="2">
        <v>17.6</v>
      </c>
      <c r="H128" s="2">
        <v>7.3</v>
      </c>
      <c r="I128" s="9">
        <v>9.4</v>
      </c>
      <c r="J128" s="2">
        <v>32.7</v>
      </c>
      <c r="K128" s="2">
        <v>18</v>
      </c>
      <c r="L128" s="2">
        <v>13.1</v>
      </c>
    </row>
    <row r="129" spans="1:12" ht="15.75">
      <c r="A129" s="13" t="s">
        <v>13</v>
      </c>
      <c r="B129" s="15"/>
      <c r="C129" s="20">
        <v>100</v>
      </c>
      <c r="D129" s="2">
        <v>39.1</v>
      </c>
      <c r="E129" s="2">
        <v>28.9</v>
      </c>
      <c r="F129" s="9">
        <v>10.3</v>
      </c>
      <c r="G129" s="2">
        <v>17</v>
      </c>
      <c r="H129" s="2">
        <v>7</v>
      </c>
      <c r="I129" s="9">
        <v>9.3</v>
      </c>
      <c r="J129" s="2">
        <v>32.2</v>
      </c>
      <c r="K129" s="2">
        <v>18.8</v>
      </c>
      <c r="L129" s="2">
        <v>11.9</v>
      </c>
    </row>
    <row r="130" spans="1:12" ht="15.75">
      <c r="A130" s="13" t="s">
        <v>14</v>
      </c>
      <c r="B130" s="13"/>
      <c r="C130" s="19">
        <v>100</v>
      </c>
      <c r="D130" s="5">
        <v>39.059038174469464</v>
      </c>
      <c r="E130" s="5">
        <v>29.327341929063405</v>
      </c>
      <c r="F130" s="8">
        <v>9.731696245406058</v>
      </c>
      <c r="G130" s="5">
        <v>16.92581163304322</v>
      </c>
      <c r="H130" s="5">
        <v>6.847365411643519</v>
      </c>
      <c r="I130" s="8">
        <v>9.524488664635584</v>
      </c>
      <c r="J130" s="5">
        <v>32.04207877576318</v>
      </c>
      <c r="K130" s="5">
        <v>18.25469433362723</v>
      </c>
      <c r="L130" s="5">
        <v>12.333013976063482</v>
      </c>
    </row>
    <row r="131" spans="1:12" ht="15.75">
      <c r="A131" s="13" t="s">
        <v>15</v>
      </c>
      <c r="B131" s="13"/>
      <c r="C131" s="20">
        <v>100</v>
      </c>
      <c r="D131" s="2">
        <v>39.709970860692124</v>
      </c>
      <c r="E131" s="2">
        <v>30.152584654180657</v>
      </c>
      <c r="F131" s="9">
        <v>9.557386206511465</v>
      </c>
      <c r="G131" s="2">
        <v>17.013963605770304</v>
      </c>
      <c r="H131" s="2">
        <v>6.843786781396484</v>
      </c>
      <c r="I131" s="9">
        <v>9.598778899018383</v>
      </c>
      <c r="J131" s="2">
        <v>31.346782040934514</v>
      </c>
      <c r="K131" s="2">
        <v>18.262001287576478</v>
      </c>
      <c r="L131" s="2">
        <v>11.825387944761777</v>
      </c>
    </row>
    <row r="132" spans="1:12" ht="15.75">
      <c r="A132" s="13" t="s">
        <v>16</v>
      </c>
      <c r="B132" s="13"/>
      <c r="C132" s="19">
        <v>100</v>
      </c>
      <c r="D132" s="5">
        <v>37.99807502919837</v>
      </c>
      <c r="E132" s="5">
        <v>29.83093286220359</v>
      </c>
      <c r="F132" s="8">
        <v>8.167142166994779</v>
      </c>
      <c r="G132" s="5">
        <v>17.065586079808977</v>
      </c>
      <c r="H132" s="5">
        <v>6.846385905070716</v>
      </c>
      <c r="I132" s="8">
        <v>9.605574524879838</v>
      </c>
      <c r="J132" s="5">
        <v>32.57614837609433</v>
      </c>
      <c r="K132" s="5">
        <v>19.256279842391024</v>
      </c>
      <c r="L132" s="5">
        <v>11.991583383658847</v>
      </c>
    </row>
    <row r="133" spans="1:12" ht="15.75">
      <c r="A133" s="13" t="s">
        <v>51</v>
      </c>
      <c r="B133" s="13"/>
      <c r="C133" s="19">
        <v>100</v>
      </c>
      <c r="D133" s="5">
        <v>36.49591948706914</v>
      </c>
      <c r="E133" s="5">
        <v>28.675037283992705</v>
      </c>
      <c r="F133" s="8">
        <v>7.8208822030764305</v>
      </c>
      <c r="G133" s="5">
        <v>18.516623397673253</v>
      </c>
      <c r="H133" s="5">
        <v>7.52438014488825</v>
      </c>
      <c r="I133" s="8">
        <v>10.277424577347167</v>
      </c>
      <c r="J133" s="5">
        <v>32.71163847428592</v>
      </c>
      <c r="K133" s="5">
        <v>19.825470858868556</v>
      </c>
      <c r="L133" s="5">
        <v>11.61665814328045</v>
      </c>
    </row>
    <row r="134" spans="1:12" ht="15.75">
      <c r="A134" s="13" t="s">
        <v>52</v>
      </c>
      <c r="B134" s="13"/>
      <c r="C134" s="19">
        <v>100</v>
      </c>
      <c r="D134" s="5" t="s">
        <v>29</v>
      </c>
      <c r="E134" s="5" t="s">
        <v>29</v>
      </c>
      <c r="F134" s="8" t="s">
        <v>29</v>
      </c>
      <c r="G134" s="5" t="s">
        <v>29</v>
      </c>
      <c r="H134" s="5" t="s">
        <v>29</v>
      </c>
      <c r="I134" s="8" t="s">
        <v>29</v>
      </c>
      <c r="J134" s="5" t="s">
        <v>29</v>
      </c>
      <c r="K134" s="5" t="s">
        <v>29</v>
      </c>
      <c r="L134" s="5" t="s">
        <v>29</v>
      </c>
    </row>
    <row r="135" spans="1:12" ht="15.75">
      <c r="A135" s="13" t="s">
        <v>59</v>
      </c>
      <c r="B135" s="13"/>
      <c r="C135" s="19">
        <v>100</v>
      </c>
      <c r="D135" s="5">
        <f>172.8/449.4*100</f>
        <v>38.45126835781042</v>
      </c>
      <c r="E135" s="5">
        <f>131.1/449.4*100</f>
        <v>29.172229639519358</v>
      </c>
      <c r="F135" s="8">
        <f>41.7/449.4*100</f>
        <v>9.279038718291057</v>
      </c>
      <c r="G135" s="5">
        <f>85/449.4*100</f>
        <v>18.914107699154428</v>
      </c>
      <c r="H135" s="5">
        <f>35/449.4*100</f>
        <v>7.788161993769471</v>
      </c>
      <c r="I135" s="8">
        <f>47.2/449.4*100</f>
        <v>10.5028927458834</v>
      </c>
      <c r="J135" s="5">
        <f>136/449.4*100</f>
        <v>30.262572318647084</v>
      </c>
      <c r="K135" s="5">
        <f>83.5/449.4*100</f>
        <v>18.58032932799288</v>
      </c>
      <c r="L135" s="5">
        <f>47.3/449.4*100</f>
        <v>10.52514463729417</v>
      </c>
    </row>
    <row r="136" spans="1:12" ht="15.75">
      <c r="A136" s="7"/>
      <c r="B136" s="7"/>
      <c r="C136" s="18"/>
      <c r="D136" s="4"/>
      <c r="E136" s="4"/>
      <c r="F136" s="7"/>
      <c r="G136" s="4"/>
      <c r="H136" s="4"/>
      <c r="I136" s="7"/>
      <c r="J136" s="4"/>
      <c r="K136" s="4"/>
      <c r="L136" s="4"/>
    </row>
    <row r="137" spans="1:1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2" ht="15.75">
      <c r="A138" s="1" t="s">
        <v>27</v>
      </c>
      <c r="B138" s="1"/>
    </row>
    <row r="139" spans="1:2" ht="15.75">
      <c r="A139" s="1" t="s">
        <v>28</v>
      </c>
      <c r="B139" s="1"/>
    </row>
  </sheetData>
  <mergeCells count="15">
    <mergeCell ref="J5:L5"/>
    <mergeCell ref="J6:J9"/>
    <mergeCell ref="K6:K9"/>
    <mergeCell ref="L6:L9"/>
    <mergeCell ref="G5:I5"/>
    <mergeCell ref="G6:G9"/>
    <mergeCell ref="H6:H9"/>
    <mergeCell ref="I6:I9"/>
    <mergeCell ref="A5:A9"/>
    <mergeCell ref="B5:B9"/>
    <mergeCell ref="C5:C9"/>
    <mergeCell ref="D5:F5"/>
    <mergeCell ref="D6:D9"/>
    <mergeCell ref="E6:E9"/>
    <mergeCell ref="F6:F9"/>
  </mergeCells>
  <hyperlinks>
    <hyperlink ref="A3" location="Notes!A1" display="[See notes]"/>
  </hyperlinks>
  <printOptions/>
  <pageMargins left="0.5" right="0.5" top="0.5" bottom="0.5" header="0.5" footer="0.5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2" t="s">
        <v>61</v>
      </c>
    </row>
    <row r="3" ht="15.75">
      <c r="A3" s="41" t="s">
        <v>62</v>
      </c>
    </row>
    <row r="5" ht="15.75">
      <c r="A5" s="1" t="s">
        <v>39</v>
      </c>
    </row>
    <row r="6" ht="15.75">
      <c r="A6" s="1" t="s">
        <v>65</v>
      </c>
    </row>
    <row r="7" ht="15.75">
      <c r="A7" s="1"/>
    </row>
    <row r="8" ht="15.75">
      <c r="A8" s="1" t="s">
        <v>40</v>
      </c>
    </row>
    <row r="9" ht="15.75">
      <c r="A9" s="1" t="s">
        <v>17</v>
      </c>
    </row>
    <row r="10" ht="15.75">
      <c r="A10" s="1" t="s">
        <v>18</v>
      </c>
    </row>
    <row r="11" ht="15.75">
      <c r="A11" s="1" t="s">
        <v>19</v>
      </c>
    </row>
    <row r="12" ht="15.75">
      <c r="A12" s="1" t="s">
        <v>20</v>
      </c>
    </row>
    <row r="13" ht="15.75">
      <c r="A13" s="1" t="s">
        <v>21</v>
      </c>
    </row>
    <row r="14" ht="15.75">
      <c r="A14" s="1" t="s">
        <v>22</v>
      </c>
    </row>
    <row r="15" ht="15.75">
      <c r="A15" s="1" t="s">
        <v>23</v>
      </c>
    </row>
    <row r="16" ht="15.75">
      <c r="A16" s="1" t="s">
        <v>24</v>
      </c>
    </row>
    <row r="17" ht="15.75">
      <c r="A17" s="1" t="s">
        <v>25</v>
      </c>
    </row>
    <row r="18" ht="15.75">
      <c r="A18" s="1" t="s">
        <v>26</v>
      </c>
    </row>
    <row r="20" ht="15.75">
      <c r="A20" s="1" t="s">
        <v>27</v>
      </c>
    </row>
    <row r="21" ht="15.75">
      <c r="A21" s="1" t="s">
        <v>28</v>
      </c>
    </row>
    <row r="22" ht="15.75">
      <c r="A22" s="1"/>
    </row>
    <row r="23" ht="15.75">
      <c r="A23" s="1" t="s">
        <v>63</v>
      </c>
    </row>
    <row r="24" ht="15.75">
      <c r="A24" s="21" t="s">
        <v>60</v>
      </c>
    </row>
  </sheetData>
  <hyperlinks>
    <hyperlink ref="A3" location="Data!A1" display="[Back to data]"/>
    <hyperlink ref="A24" r:id="rId1" display="http://dx.doi.org/10.1787/60380627721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Distribution of Tax Receipts by Country</dc:title>
  <dc:subject/>
  <dc:creator>US Census Bureau</dc:creator>
  <cp:keywords/>
  <dc:description/>
  <cp:lastModifiedBy>mulli320</cp:lastModifiedBy>
  <cp:lastPrinted>2007-07-09T16:26:56Z</cp:lastPrinted>
  <dcterms:modified xsi:type="dcterms:W3CDTF">2007-11-13T15:17:05Z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