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2120" windowHeight="7020" activeTab="0"/>
  </bookViews>
  <sheets>
    <sheet name="data" sheetId="1" r:id="rId1"/>
    <sheet name="notes" sheetId="2" r:id="rId2"/>
    <sheet name="2003" sheetId="3" r:id="rId3"/>
    <sheet name="2002" sheetId="4" r:id="rId4"/>
    <sheet name="2001" sheetId="5" r:id="rId5"/>
    <sheet name="2000" sheetId="6" r:id="rId6"/>
  </sheets>
  <definedNames>
    <definedName name="INTERNET">'data'!$A$83:$A$83</definedName>
    <definedName name="_xlnm.Print_Area" localSheetId="0">'data'!$A$1:$L$83</definedName>
    <definedName name="SOURCE">'data'!$A$78:$A$78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<sst xmlns="http://schemas.openxmlformats.org/spreadsheetml/2006/main" count="1278" uniqueCount="297">
  <si>
    <t>[In millions of dollars. For year ending Sept. 30. Data for grants,</t>
  </si>
  <si>
    <t>salaries and wages and direct payments</t>
  </si>
  <si>
    <t>to individuals are on an expenditures basis;</t>
  </si>
  <si>
    <t>procurement is on obligation basis]</t>
  </si>
  <si>
    <t>5-DIGIT</t>
  </si>
  <si>
    <t>2-DIGIT</t>
  </si>
  <si>
    <t>Resident</t>
  </si>
  <si>
    <t>State</t>
  </si>
  <si>
    <t>POST OFFICE</t>
  </si>
  <si>
    <t>FIPS</t>
  </si>
  <si>
    <t>population</t>
  </si>
  <si>
    <t xml:space="preserve">       Federal funds</t>
  </si>
  <si>
    <t>ABBREVIATION</t>
  </si>
  <si>
    <t>CODE</t>
  </si>
  <si>
    <t>April 1, 2000</t>
  </si>
  <si>
    <t>Per capita \1</t>
  </si>
  <si>
    <t>Direct</t>
  </si>
  <si>
    <t>Salaries</t>
  </si>
  <si>
    <t>Total</t>
  </si>
  <si>
    <t xml:space="preserve">  (dol.)</t>
  </si>
  <si>
    <t>Defense</t>
  </si>
  <si>
    <t>Non-defense</t>
  </si>
  <si>
    <t>payments</t>
  </si>
  <si>
    <t>Procurement</t>
  </si>
  <si>
    <t>Grants</t>
  </si>
  <si>
    <t>and Wages</t>
  </si>
  <si>
    <t xml:space="preserve">    United States \2</t>
  </si>
  <si>
    <t>US</t>
  </si>
  <si>
    <t>00000</t>
  </si>
  <si>
    <t>00</t>
  </si>
  <si>
    <t>from 2001 table</t>
  </si>
  <si>
    <t xml:space="preserve">Alabama </t>
  </si>
  <si>
    <t>AL</t>
  </si>
  <si>
    <t>01000</t>
  </si>
  <si>
    <t>01</t>
  </si>
  <si>
    <t xml:space="preserve">Alaska </t>
  </si>
  <si>
    <t>AK</t>
  </si>
  <si>
    <t>02000</t>
  </si>
  <si>
    <t>02</t>
  </si>
  <si>
    <t xml:space="preserve">Arizona </t>
  </si>
  <si>
    <t>AZ</t>
  </si>
  <si>
    <t>04000</t>
  </si>
  <si>
    <t>04</t>
  </si>
  <si>
    <t xml:space="preserve">Arkansas </t>
  </si>
  <si>
    <t>AR</t>
  </si>
  <si>
    <t>05000</t>
  </si>
  <si>
    <t>05</t>
  </si>
  <si>
    <t xml:space="preserve">California </t>
  </si>
  <si>
    <t>CA</t>
  </si>
  <si>
    <t>06000</t>
  </si>
  <si>
    <t>06</t>
  </si>
  <si>
    <t xml:space="preserve">Colorado </t>
  </si>
  <si>
    <t>CO</t>
  </si>
  <si>
    <t>08000</t>
  </si>
  <si>
    <t>08</t>
  </si>
  <si>
    <t>Connecticut</t>
  </si>
  <si>
    <t>CT</t>
  </si>
  <si>
    <t>09000</t>
  </si>
  <si>
    <t>09</t>
  </si>
  <si>
    <t xml:space="preserve">Delaware </t>
  </si>
  <si>
    <t>DE</t>
  </si>
  <si>
    <t>10000</t>
  </si>
  <si>
    <t>10</t>
  </si>
  <si>
    <t xml:space="preserve">District of Columbia </t>
  </si>
  <si>
    <t>DC</t>
  </si>
  <si>
    <t>11000</t>
  </si>
  <si>
    <t>11</t>
  </si>
  <si>
    <t xml:space="preserve">Florida </t>
  </si>
  <si>
    <t>FL</t>
  </si>
  <si>
    <t>12000</t>
  </si>
  <si>
    <t>12</t>
  </si>
  <si>
    <t xml:space="preserve">Georgia </t>
  </si>
  <si>
    <t>GA</t>
  </si>
  <si>
    <t>13000</t>
  </si>
  <si>
    <t>13</t>
  </si>
  <si>
    <t xml:space="preserve">Hawaii </t>
  </si>
  <si>
    <t>HI</t>
  </si>
  <si>
    <t>15000</t>
  </si>
  <si>
    <t>15</t>
  </si>
  <si>
    <t xml:space="preserve">Idaho </t>
  </si>
  <si>
    <t>ID</t>
  </si>
  <si>
    <t>16000</t>
  </si>
  <si>
    <t>16</t>
  </si>
  <si>
    <t>Illinois</t>
  </si>
  <si>
    <t>IL</t>
  </si>
  <si>
    <t>17000</t>
  </si>
  <si>
    <t>17</t>
  </si>
  <si>
    <t>Indiana</t>
  </si>
  <si>
    <t>IN</t>
  </si>
  <si>
    <t>18000</t>
  </si>
  <si>
    <t>18</t>
  </si>
  <si>
    <t>Iowa</t>
  </si>
  <si>
    <t>IA</t>
  </si>
  <si>
    <t>19000</t>
  </si>
  <si>
    <t>19</t>
  </si>
  <si>
    <t xml:space="preserve">Kansas </t>
  </si>
  <si>
    <t>KS</t>
  </si>
  <si>
    <t>20000</t>
  </si>
  <si>
    <t>20</t>
  </si>
  <si>
    <t xml:space="preserve">Kentucky </t>
  </si>
  <si>
    <t>KY</t>
  </si>
  <si>
    <t>21000</t>
  </si>
  <si>
    <t>21</t>
  </si>
  <si>
    <t xml:space="preserve">Louisiana </t>
  </si>
  <si>
    <t>LA</t>
  </si>
  <si>
    <t>22000</t>
  </si>
  <si>
    <t>22</t>
  </si>
  <si>
    <t>Maine</t>
  </si>
  <si>
    <t>ME</t>
  </si>
  <si>
    <t>23000</t>
  </si>
  <si>
    <t>23</t>
  </si>
  <si>
    <t xml:space="preserve">Maryland </t>
  </si>
  <si>
    <t>MD</t>
  </si>
  <si>
    <t>24000</t>
  </si>
  <si>
    <t>24</t>
  </si>
  <si>
    <t>Massachusetts</t>
  </si>
  <si>
    <t>MA</t>
  </si>
  <si>
    <t>25000</t>
  </si>
  <si>
    <t>25</t>
  </si>
  <si>
    <t>Michigan</t>
  </si>
  <si>
    <t>MI</t>
  </si>
  <si>
    <t>26000</t>
  </si>
  <si>
    <t>26</t>
  </si>
  <si>
    <t>Minnesota</t>
  </si>
  <si>
    <t>MN</t>
  </si>
  <si>
    <t>27000</t>
  </si>
  <si>
    <t>27</t>
  </si>
  <si>
    <t xml:space="preserve">Mississippi </t>
  </si>
  <si>
    <t>MS</t>
  </si>
  <si>
    <t>28000</t>
  </si>
  <si>
    <t>28</t>
  </si>
  <si>
    <t>Missouri</t>
  </si>
  <si>
    <t>MO</t>
  </si>
  <si>
    <t>29000</t>
  </si>
  <si>
    <t>29</t>
  </si>
  <si>
    <t xml:space="preserve">Montana </t>
  </si>
  <si>
    <t>MT</t>
  </si>
  <si>
    <t>30000</t>
  </si>
  <si>
    <t>30</t>
  </si>
  <si>
    <t>Nebraska</t>
  </si>
  <si>
    <t>NE</t>
  </si>
  <si>
    <t>31000</t>
  </si>
  <si>
    <t>31</t>
  </si>
  <si>
    <t xml:space="preserve">Nevada </t>
  </si>
  <si>
    <t>NV</t>
  </si>
  <si>
    <t>32000</t>
  </si>
  <si>
    <t>32</t>
  </si>
  <si>
    <t>New Hampshire</t>
  </si>
  <si>
    <t>NH</t>
  </si>
  <si>
    <t>33000</t>
  </si>
  <si>
    <t>33</t>
  </si>
  <si>
    <t>New Jersey</t>
  </si>
  <si>
    <t>NJ</t>
  </si>
  <si>
    <t>34000</t>
  </si>
  <si>
    <t>34</t>
  </si>
  <si>
    <t xml:space="preserve">New Mexico </t>
  </si>
  <si>
    <t>NM</t>
  </si>
  <si>
    <t>35000</t>
  </si>
  <si>
    <t>35</t>
  </si>
  <si>
    <t>New York</t>
  </si>
  <si>
    <t>NY</t>
  </si>
  <si>
    <t>36000</t>
  </si>
  <si>
    <t>36</t>
  </si>
  <si>
    <t xml:space="preserve">North Carolina </t>
  </si>
  <si>
    <t>NC</t>
  </si>
  <si>
    <t>37000</t>
  </si>
  <si>
    <t>37</t>
  </si>
  <si>
    <t>North Dakota</t>
  </si>
  <si>
    <t>ND</t>
  </si>
  <si>
    <t>38000</t>
  </si>
  <si>
    <t>38</t>
  </si>
  <si>
    <t>Ohio</t>
  </si>
  <si>
    <t>OH</t>
  </si>
  <si>
    <t>39000</t>
  </si>
  <si>
    <t>39</t>
  </si>
  <si>
    <t xml:space="preserve">Oklahoma </t>
  </si>
  <si>
    <t>OK</t>
  </si>
  <si>
    <t>40000</t>
  </si>
  <si>
    <t>40</t>
  </si>
  <si>
    <t xml:space="preserve">Oregon </t>
  </si>
  <si>
    <t>OR</t>
  </si>
  <si>
    <t>41000</t>
  </si>
  <si>
    <t>41</t>
  </si>
  <si>
    <t>Pennsylvania</t>
  </si>
  <si>
    <t>PA</t>
  </si>
  <si>
    <t>42000</t>
  </si>
  <si>
    <t>42</t>
  </si>
  <si>
    <t>Rhode Island</t>
  </si>
  <si>
    <t>RI</t>
  </si>
  <si>
    <t>44000</t>
  </si>
  <si>
    <t>44</t>
  </si>
  <si>
    <t xml:space="preserve">South Carolina </t>
  </si>
  <si>
    <t>SC</t>
  </si>
  <si>
    <t>45000</t>
  </si>
  <si>
    <t>45</t>
  </si>
  <si>
    <t>South Dakota</t>
  </si>
  <si>
    <t>SD</t>
  </si>
  <si>
    <t>46000</t>
  </si>
  <si>
    <t>46</t>
  </si>
  <si>
    <t xml:space="preserve">Tennessee </t>
  </si>
  <si>
    <t>TN</t>
  </si>
  <si>
    <t>47000</t>
  </si>
  <si>
    <t>47</t>
  </si>
  <si>
    <t xml:space="preserve">Texas </t>
  </si>
  <si>
    <t>TX</t>
  </si>
  <si>
    <t>48000</t>
  </si>
  <si>
    <t>48</t>
  </si>
  <si>
    <t xml:space="preserve">Utah </t>
  </si>
  <si>
    <t>UT</t>
  </si>
  <si>
    <t>49000</t>
  </si>
  <si>
    <t>49</t>
  </si>
  <si>
    <t>Vermont</t>
  </si>
  <si>
    <t>VT</t>
  </si>
  <si>
    <t>50000</t>
  </si>
  <si>
    <t>50</t>
  </si>
  <si>
    <t xml:space="preserve">Virginia </t>
  </si>
  <si>
    <t>VA</t>
  </si>
  <si>
    <t>51000</t>
  </si>
  <si>
    <t>51</t>
  </si>
  <si>
    <t xml:space="preserve">Washington </t>
  </si>
  <si>
    <t>WA</t>
  </si>
  <si>
    <t>53000</t>
  </si>
  <si>
    <t>53</t>
  </si>
  <si>
    <t xml:space="preserve">West Virginia </t>
  </si>
  <si>
    <t>WV</t>
  </si>
  <si>
    <t>54000</t>
  </si>
  <si>
    <t>54</t>
  </si>
  <si>
    <t>Wisconsin</t>
  </si>
  <si>
    <t>WI</t>
  </si>
  <si>
    <t>55000</t>
  </si>
  <si>
    <t>55</t>
  </si>
  <si>
    <t xml:space="preserve">Wyoming </t>
  </si>
  <si>
    <t>WY</t>
  </si>
  <si>
    <t>56000</t>
  </si>
  <si>
    <t>56</t>
  </si>
  <si>
    <t>Outlying areas:</t>
  </si>
  <si>
    <t xml:space="preserve">  American Samoa</t>
  </si>
  <si>
    <t>(X)</t>
  </si>
  <si>
    <t xml:space="preserve">  Federated States of Micronesia</t>
  </si>
  <si>
    <t xml:space="preserve">  Guam</t>
  </si>
  <si>
    <t xml:space="preserve">  Marshall Islands</t>
  </si>
  <si>
    <t xml:space="preserve">  Northern Marianas</t>
  </si>
  <si>
    <t xml:space="preserve">  Palau</t>
  </si>
  <si>
    <t xml:space="preserve">  Puerto Rico</t>
  </si>
  <si>
    <t xml:space="preserve">  Virgin Islands</t>
  </si>
  <si>
    <t>Undistributed</t>
  </si>
  <si>
    <t xml:space="preserve">Total </t>
  </si>
  <si>
    <t>July 1, 2002</t>
  </si>
  <si>
    <t>Per capita \2</t>
  </si>
  <si>
    <t>-</t>
  </si>
  <si>
    <t>SYMBOLS</t>
  </si>
  <si>
    <t xml:space="preserve">X Not applicable. </t>
  </si>
  <si>
    <t>FOOTNOTES</t>
  </si>
  <si>
    <t>\1 Based on the U.S. Census Bureau resident population as of July 1.</t>
  </si>
  <si>
    <t>\2 Includes data for outlying areas and undistributed, not shown separately.</t>
  </si>
  <si>
    <t xml:space="preserve">Source: U.S. Census Bureau, </t>
  </si>
  <si>
    <t>Federal Funds -- Summary Distribution by State: 2000</t>
  </si>
  <si>
    <t>Federal Funds -- Summary Distribution by State: 2001</t>
  </si>
  <si>
    <t>(NA)</t>
  </si>
  <si>
    <t>AS</t>
  </si>
  <si>
    <t>FM</t>
  </si>
  <si>
    <t>GU</t>
  </si>
  <si>
    <t>MH</t>
  </si>
  <si>
    <t>MP</t>
  </si>
  <si>
    <t>PW</t>
  </si>
  <si>
    <t>PR</t>
  </si>
  <si>
    <t>VI</t>
  </si>
  <si>
    <t>Federal Funds -- Summary Distribution by State and Island Areas</t>
  </si>
  <si>
    <t>No. 470. Federal Funds -- Summary Distribution by State and Island Areas: 2003</t>
  </si>
  <si>
    <t>Federal funds</t>
  </si>
  <si>
    <t>&lt;http://www.census.gov/govs/www/cffr.html&gt;</t>
  </si>
  <si>
    <t>Consolidated Federal Federal Funds Report, 2003. See Internet site</t>
  </si>
  <si>
    <t>Data for grants, salaries and wages and direct payments</t>
  </si>
  <si>
    <t>Consolidated Federal Federal Funds Report, 2004. See Internet site</t>
  </si>
  <si>
    <t xml:space="preserve">State and </t>
  </si>
  <si>
    <t>\2 Revised since originally published.</t>
  </si>
  <si>
    <t xml:space="preserve">            Federal funds</t>
  </si>
  <si>
    <t xml:space="preserve">                   Agency</t>
  </si>
  <si>
    <t>Object category</t>
  </si>
  <si>
    <t xml:space="preserve">  (dollars)</t>
  </si>
  <si>
    <t>\1 Based on the U.S. Census Bureau estimated resident population as of July 1.</t>
  </si>
  <si>
    <t>&lt;http://www.census.gov/govs/www/cffr.html&gt;.</t>
  </si>
  <si>
    <r>
      <t>[</t>
    </r>
    <r>
      <rPr>
        <b/>
        <sz val="12"/>
        <rFont val="Courier New"/>
        <family val="3"/>
      </rPr>
      <t>In millions of dollars (2,161,948 represents $2,161,948,000,000), except as indicated. For year ending Sept. 30</t>
    </r>
    <r>
      <rPr>
        <sz val="12"/>
        <rFont val="Courier New"/>
        <family val="0"/>
      </rPr>
      <t xml:space="preserve">. </t>
    </r>
  </si>
  <si>
    <t>Island areas:</t>
  </si>
  <si>
    <t>Island area</t>
  </si>
  <si>
    <t>Iowa \2</t>
  </si>
  <si>
    <t>(million dollars)</t>
  </si>
  <si>
    <t>(percent)</t>
  </si>
  <si>
    <r>
      <t>Table. 465.</t>
    </r>
    <r>
      <rPr>
        <b/>
        <sz val="12"/>
        <rFont val="Courier New"/>
        <family val="0"/>
      </rPr>
      <t xml:space="preserve"> Federal Funds -- Summary Distribution by State and Island Areas: 2004</t>
    </r>
  </si>
  <si>
    <t>[Back to data]</t>
  </si>
  <si>
    <t>HEADNOTE</t>
  </si>
  <si>
    <t>SYMBOL</t>
  </si>
  <si>
    <t>For more information</t>
  </si>
  <si>
    <t>http://www.census.gov/govs/www/cffr.html</t>
  </si>
  <si>
    <t>[See notes]</t>
  </si>
  <si>
    <t>FIPS means Federal Information Processing Standards]</t>
  </si>
  <si>
    <t>procurement data are on an obligation basis]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</si>
</sst>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E+00"/>
    <numFmt numFmtId="173" formatCode="0.0000000E+00"/>
    <numFmt numFmtId="174" formatCode="0.00000E+00"/>
    <numFmt numFmtId="175" formatCode="mmmm\ d\,\ yyyy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NumberFormat="1" applyFont="1" applyAlignment="1">
      <alignment/>
    </xf>
    <xf numFmtId="0" fontId="0" fillId="0" borderId="1" xfId="0" applyFont="1" applyAlignment="1">
      <alignment/>
    </xf>
    <xf numFmtId="0" fontId="0" fillId="0" borderId="2" xfId="0" applyNumberFormat="1" applyFont="1" applyAlignment="1">
      <alignment/>
    </xf>
    <xf numFmtId="0" fontId="4" fillId="0" borderId="3" xfId="0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3" xfId="0" applyNumberFormat="1" applyFont="1" applyAlignment="1">
      <alignment/>
    </xf>
    <xf numFmtId="0" fontId="5" fillId="0" borderId="0" xfId="0" applyFont="1" applyAlignment="1">
      <alignment/>
    </xf>
    <xf numFmtId="0" fontId="0" fillId="0" borderId="4" xfId="0" applyNumberFormat="1" applyFont="1" applyAlignment="1">
      <alignment/>
    </xf>
    <xf numFmtId="0" fontId="0" fillId="0" borderId="5" xfId="0" applyNumberFormat="1" applyFont="1" applyAlignment="1">
      <alignment/>
    </xf>
    <xf numFmtId="0" fontId="0" fillId="0" borderId="3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3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3" xfId="0" applyNumberFormat="1" applyFont="1" applyAlignment="1">
      <alignment horizontal="right"/>
    </xf>
    <xf numFmtId="3" fontId="4" fillId="0" borderId="3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3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3" xfId="0" applyNumberFormat="1" applyFont="1" applyAlignment="1">
      <alignment/>
    </xf>
    <xf numFmtId="3" fontId="5" fillId="0" borderId="3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3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6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right"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8" xfId="0" applyNumberFormat="1" applyFont="1" applyBorder="1" applyAlignment="1">
      <alignment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 quotePrefix="1">
      <alignment/>
    </xf>
    <xf numFmtId="3" fontId="0" fillId="0" borderId="6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NumberFormat="1" applyBorder="1" applyAlignment="1">
      <alignment/>
    </xf>
    <xf numFmtId="0" fontId="0" fillId="0" borderId="0" xfId="0" applyFont="1" applyAlignment="1">
      <alignment/>
    </xf>
    <xf numFmtId="3" fontId="0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Alignment="1" quotePrefix="1">
      <alignment/>
    </xf>
    <xf numFmtId="3" fontId="4" fillId="0" borderId="6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 horizontal="right"/>
    </xf>
    <xf numFmtId="0" fontId="7" fillId="0" borderId="0" xfId="16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www/cffr.html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showGridLines="0" tabSelected="1" showOutlineSymbols="0" zoomScale="75" zoomScaleNormal="75" workbookViewId="0" topLeftCell="A1">
      <pane xSplit="4" ySplit="12" topLeftCell="E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1" sqref="A1"/>
    </sheetView>
  </sheetViews>
  <sheetFormatPr defaultColWidth="21" defaultRowHeight="15.75"/>
  <cols>
    <col min="1" max="1" width="26.69921875" style="0" customWidth="1"/>
    <col min="2" max="2" width="10.19921875" style="0" hidden="1" customWidth="1"/>
    <col min="3" max="3" width="10.5" style="0" hidden="1" customWidth="1"/>
    <col min="4" max="4" width="12.8984375" style="0" hidden="1" customWidth="1"/>
    <col min="5" max="5" width="17.09765625" style="0" customWidth="1"/>
    <col min="6" max="12" width="21" style="0" customWidth="1"/>
    <col min="13" max="17" width="21" style="57" customWidth="1"/>
  </cols>
  <sheetData>
    <row r="1" spans="1:12" ht="16.5">
      <c r="A1" s="84" t="s">
        <v>288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s="84" customFormat="1" ht="15.75">
      <c r="A3" s="93" t="s">
        <v>294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N3" s="95"/>
      <c r="O3" s="95"/>
      <c r="P3" s="95"/>
      <c r="Q3" s="95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76"/>
      <c r="B5" s="77"/>
      <c r="C5" s="77"/>
      <c r="D5" s="77"/>
      <c r="E5" s="78"/>
      <c r="F5" s="59"/>
      <c r="G5" s="78"/>
      <c r="H5" s="59"/>
      <c r="I5" s="78"/>
      <c r="J5" s="59"/>
      <c r="K5" s="59"/>
      <c r="L5" s="59"/>
    </row>
    <row r="6" spans="1:12" ht="15.75">
      <c r="A6" s="38"/>
      <c r="B6" s="44"/>
      <c r="C6" s="47" t="s">
        <v>4</v>
      </c>
      <c r="D6" s="47" t="s">
        <v>5</v>
      </c>
      <c r="E6" s="83" t="s">
        <v>276</v>
      </c>
      <c r="F6" s="48"/>
      <c r="G6" s="83" t="s">
        <v>277</v>
      </c>
      <c r="H6" s="38"/>
      <c r="I6" s="53"/>
      <c r="J6" s="79" t="s">
        <v>278</v>
      </c>
      <c r="K6" s="38"/>
      <c r="L6" s="38"/>
    </row>
    <row r="7" spans="1:12" ht="15.75">
      <c r="A7" s="70" t="s">
        <v>274</v>
      </c>
      <c r="B7" s="47" t="s">
        <v>8</v>
      </c>
      <c r="C7" s="47" t="s">
        <v>9</v>
      </c>
      <c r="D7" s="47" t="s">
        <v>9</v>
      </c>
      <c r="E7" s="80"/>
      <c r="F7" s="71"/>
      <c r="G7" s="80"/>
      <c r="H7" s="66"/>
      <c r="I7" s="80"/>
      <c r="J7" s="66"/>
      <c r="K7" s="66"/>
      <c r="L7" s="66"/>
    </row>
    <row r="8" spans="1:12" ht="15.75">
      <c r="A8" s="81" t="s">
        <v>284</v>
      </c>
      <c r="B8" s="47" t="s">
        <v>12</v>
      </c>
      <c r="C8" s="47" t="s">
        <v>13</v>
      </c>
      <c r="D8" s="47" t="s">
        <v>13</v>
      </c>
      <c r="E8" s="53"/>
      <c r="F8" s="48"/>
      <c r="G8" s="53"/>
      <c r="H8" s="38"/>
      <c r="I8" s="53"/>
      <c r="J8" s="38"/>
      <c r="K8" s="38"/>
      <c r="L8" s="38"/>
    </row>
    <row r="9" spans="1:12" ht="15.75">
      <c r="A9" s="47"/>
      <c r="B9" s="47"/>
      <c r="C9" s="38"/>
      <c r="D9" s="46"/>
      <c r="E9" s="53"/>
      <c r="F9" s="82" t="s">
        <v>15</v>
      </c>
      <c r="G9" s="53"/>
      <c r="H9" s="38"/>
      <c r="I9" s="72" t="s">
        <v>16</v>
      </c>
      <c r="J9" s="38"/>
      <c r="K9" s="38"/>
      <c r="L9" s="45" t="s">
        <v>17</v>
      </c>
    </row>
    <row r="10" spans="1:12" ht="15.75">
      <c r="A10" s="38"/>
      <c r="B10" s="38"/>
      <c r="C10" s="38"/>
      <c r="D10" s="38"/>
      <c r="E10" s="72" t="s">
        <v>18</v>
      </c>
      <c r="F10" s="82" t="s">
        <v>279</v>
      </c>
      <c r="G10" s="72" t="s">
        <v>20</v>
      </c>
      <c r="H10" s="45" t="s">
        <v>21</v>
      </c>
      <c r="I10" s="72" t="s">
        <v>22</v>
      </c>
      <c r="J10" s="45" t="s">
        <v>23</v>
      </c>
      <c r="K10" s="45" t="s">
        <v>24</v>
      </c>
      <c r="L10" s="45" t="s">
        <v>25</v>
      </c>
    </row>
    <row r="11" spans="1:12" ht="15.75">
      <c r="A11" s="91"/>
      <c r="B11" s="66"/>
      <c r="C11" s="66"/>
      <c r="D11" s="66"/>
      <c r="E11" s="92" t="s">
        <v>286</v>
      </c>
      <c r="F11" s="64" t="s">
        <v>287</v>
      </c>
      <c r="G11" s="92" t="s">
        <v>286</v>
      </c>
      <c r="H11" s="64" t="s">
        <v>286</v>
      </c>
      <c r="I11" s="92" t="s">
        <v>286</v>
      </c>
      <c r="J11" s="64" t="s">
        <v>286</v>
      </c>
      <c r="K11" s="64" t="s">
        <v>286</v>
      </c>
      <c r="L11" s="64" t="s">
        <v>286</v>
      </c>
    </row>
    <row r="12" spans="1:17" s="90" customFormat="1" ht="16.5">
      <c r="A12" s="86" t="s">
        <v>26</v>
      </c>
      <c r="B12" s="86" t="s">
        <v>27</v>
      </c>
      <c r="C12" s="86" t="s">
        <v>28</v>
      </c>
      <c r="D12" s="86" t="s">
        <v>29</v>
      </c>
      <c r="E12" s="88">
        <v>2161948.213714</v>
      </c>
      <c r="F12" s="87">
        <v>7221.753374812744</v>
      </c>
      <c r="G12" s="88">
        <v>347689.432455</v>
      </c>
      <c r="H12" s="87">
        <v>1814258.781259</v>
      </c>
      <c r="I12" s="88">
        <v>1136513.812615</v>
      </c>
      <c r="J12" s="87">
        <v>339680.774613</v>
      </c>
      <c r="K12" s="87">
        <v>460152.282229</v>
      </c>
      <c r="L12" s="87">
        <v>225601.344257</v>
      </c>
      <c r="M12" s="89"/>
      <c r="N12" s="89"/>
      <c r="O12" s="89"/>
      <c r="P12" s="89"/>
      <c r="Q12" s="89"/>
    </row>
    <row r="13" spans="1:12" ht="15.75">
      <c r="A13" s="44" t="s">
        <v>31</v>
      </c>
      <c r="B13" s="44" t="s">
        <v>32</v>
      </c>
      <c r="C13" s="44" t="s">
        <v>33</v>
      </c>
      <c r="D13" s="44" t="s">
        <v>34</v>
      </c>
      <c r="E13" s="73">
        <v>39047.473417</v>
      </c>
      <c r="F13" s="40">
        <v>8619.405007789974</v>
      </c>
      <c r="G13" s="73">
        <v>8724.909519</v>
      </c>
      <c r="H13" s="40">
        <v>30322.563898</v>
      </c>
      <c r="I13" s="73">
        <v>20947.44622</v>
      </c>
      <c r="J13" s="40">
        <v>7599.861671</v>
      </c>
      <c r="K13" s="40">
        <v>7007.81853</v>
      </c>
      <c r="L13" s="40">
        <v>3492.346996</v>
      </c>
    </row>
    <row r="14" spans="1:12" ht="15.75">
      <c r="A14" s="44" t="s">
        <v>35</v>
      </c>
      <c r="B14" s="44" t="s">
        <v>36</v>
      </c>
      <c r="C14" s="44" t="s">
        <v>37</v>
      </c>
      <c r="D14" s="44" t="s">
        <v>38</v>
      </c>
      <c r="E14" s="73">
        <v>8445.389259</v>
      </c>
      <c r="F14" s="40">
        <v>12885.166735069077</v>
      </c>
      <c r="G14" s="73">
        <v>2521.571647</v>
      </c>
      <c r="H14" s="40">
        <v>5923.817612</v>
      </c>
      <c r="I14" s="73">
        <v>1800.340961</v>
      </c>
      <c r="J14" s="40">
        <v>1699.743891</v>
      </c>
      <c r="K14" s="40">
        <v>3216.864722</v>
      </c>
      <c r="L14" s="40">
        <v>1728.439685</v>
      </c>
    </row>
    <row r="15" spans="1:12" ht="15.75">
      <c r="A15" s="44" t="s">
        <v>39</v>
      </c>
      <c r="B15" s="44" t="s">
        <v>40</v>
      </c>
      <c r="C15" s="44" t="s">
        <v>41</v>
      </c>
      <c r="D15" s="44" t="s">
        <v>42</v>
      </c>
      <c r="E15" s="73">
        <v>41979.302612</v>
      </c>
      <c r="F15" s="40">
        <v>7308.585626255912</v>
      </c>
      <c r="G15" s="73">
        <v>11135.168098</v>
      </c>
      <c r="H15" s="40">
        <v>30844.134514</v>
      </c>
      <c r="I15" s="73">
        <v>20211.023335</v>
      </c>
      <c r="J15" s="40">
        <v>9796.77936</v>
      </c>
      <c r="K15" s="40">
        <v>8363.599803</v>
      </c>
      <c r="L15" s="40">
        <v>3607.900114</v>
      </c>
    </row>
    <row r="16" spans="1:12" ht="15.75">
      <c r="A16" s="44" t="s">
        <v>43</v>
      </c>
      <c r="B16" s="44" t="s">
        <v>44</v>
      </c>
      <c r="C16" s="44" t="s">
        <v>45</v>
      </c>
      <c r="D16" s="44" t="s">
        <v>46</v>
      </c>
      <c r="E16" s="73">
        <v>19488.822049</v>
      </c>
      <c r="F16" s="40">
        <v>7080.075828962058</v>
      </c>
      <c r="G16" s="73">
        <v>1595.615287</v>
      </c>
      <c r="H16" s="40">
        <v>17893.206762</v>
      </c>
      <c r="I16" s="73">
        <v>12449.041996</v>
      </c>
      <c r="J16" s="40">
        <v>847.533503</v>
      </c>
      <c r="K16" s="40">
        <v>4682.79773</v>
      </c>
      <c r="L16" s="40">
        <v>1509.44882</v>
      </c>
    </row>
    <row r="17" spans="1:12" ht="15.75">
      <c r="A17" s="44" t="s">
        <v>47</v>
      </c>
      <c r="B17" s="44" t="s">
        <v>48</v>
      </c>
      <c r="C17" s="44" t="s">
        <v>49</v>
      </c>
      <c r="D17" s="44" t="s">
        <v>50</v>
      </c>
      <c r="E17" s="73">
        <v>232387.168181</v>
      </c>
      <c r="F17" s="40">
        <v>6474.298476486148</v>
      </c>
      <c r="G17" s="73">
        <v>42723.436318</v>
      </c>
      <c r="H17" s="40">
        <v>189663.731863</v>
      </c>
      <c r="I17" s="73">
        <v>115569.836453</v>
      </c>
      <c r="J17" s="40">
        <v>40253.978984</v>
      </c>
      <c r="K17" s="40">
        <v>54534.048421</v>
      </c>
      <c r="L17" s="40">
        <v>22029.304323</v>
      </c>
    </row>
    <row r="18" spans="1:12" ht="15.75">
      <c r="A18" s="44" t="s">
        <v>51</v>
      </c>
      <c r="B18" s="44" t="s">
        <v>52</v>
      </c>
      <c r="C18" s="44" t="s">
        <v>53</v>
      </c>
      <c r="D18" s="44" t="s">
        <v>54</v>
      </c>
      <c r="E18" s="73">
        <v>30060.329209</v>
      </c>
      <c r="F18" s="40">
        <v>6532.86165306538</v>
      </c>
      <c r="G18" s="73">
        <v>6181.902519</v>
      </c>
      <c r="H18" s="40">
        <v>23878.42669</v>
      </c>
      <c r="I18" s="73">
        <v>14212.391873</v>
      </c>
      <c r="J18" s="40">
        <v>5747.03337</v>
      </c>
      <c r="K18" s="40">
        <v>5643.49811</v>
      </c>
      <c r="L18" s="40">
        <v>4457.405856</v>
      </c>
    </row>
    <row r="19" spans="1:12" ht="15.75">
      <c r="A19" s="44" t="s">
        <v>55</v>
      </c>
      <c r="B19" s="44" t="s">
        <v>56</v>
      </c>
      <c r="C19" s="44" t="s">
        <v>57</v>
      </c>
      <c r="D19" s="44" t="s">
        <v>58</v>
      </c>
      <c r="E19" s="73">
        <v>30303.984461</v>
      </c>
      <c r="F19" s="40">
        <v>8649.374889685021</v>
      </c>
      <c r="G19" s="73">
        <v>9734.653433</v>
      </c>
      <c r="H19" s="40">
        <v>20569.331028</v>
      </c>
      <c r="I19" s="73">
        <v>13637.347712</v>
      </c>
      <c r="J19" s="40">
        <v>9508.964161</v>
      </c>
      <c r="K19" s="40">
        <v>5555.682895</v>
      </c>
      <c r="L19" s="40">
        <v>1601.989693</v>
      </c>
    </row>
    <row r="20" spans="1:12" ht="15.75">
      <c r="A20" s="44" t="s">
        <v>59</v>
      </c>
      <c r="B20" s="44" t="s">
        <v>60</v>
      </c>
      <c r="C20" s="44" t="s">
        <v>61</v>
      </c>
      <c r="D20" s="44" t="s">
        <v>62</v>
      </c>
      <c r="E20" s="73">
        <v>5253.14746</v>
      </c>
      <c r="F20" s="40">
        <v>6326.3188914741</v>
      </c>
      <c r="G20" s="73">
        <v>629.412974</v>
      </c>
      <c r="H20" s="40">
        <v>4623.734486</v>
      </c>
      <c r="I20" s="73">
        <v>3253.09944</v>
      </c>
      <c r="J20" s="40">
        <v>265.274536</v>
      </c>
      <c r="K20" s="40">
        <v>1241.091853</v>
      </c>
      <c r="L20" s="40">
        <v>493.681631</v>
      </c>
    </row>
    <row r="21" spans="1:12" ht="15.75">
      <c r="A21" s="44" t="s">
        <v>63</v>
      </c>
      <c r="B21" s="44" t="s">
        <v>64</v>
      </c>
      <c r="C21" s="44" t="s">
        <v>65</v>
      </c>
      <c r="D21" s="44" t="s">
        <v>66</v>
      </c>
      <c r="E21" s="73">
        <v>37629.654793</v>
      </c>
      <c r="F21" s="40">
        <v>67982.09793088996</v>
      </c>
      <c r="G21" s="73">
        <v>5263.566478</v>
      </c>
      <c r="H21" s="40">
        <v>32366.088315</v>
      </c>
      <c r="I21" s="73">
        <v>4552.268001</v>
      </c>
      <c r="J21" s="40">
        <v>13346.641329</v>
      </c>
      <c r="K21" s="40">
        <v>4204.86155</v>
      </c>
      <c r="L21" s="40">
        <v>15525.883913</v>
      </c>
    </row>
    <row r="22" spans="1:12" ht="15.75">
      <c r="A22" s="44" t="s">
        <v>67</v>
      </c>
      <c r="B22" s="44" t="s">
        <v>68</v>
      </c>
      <c r="C22" s="44" t="s">
        <v>69</v>
      </c>
      <c r="D22" s="44" t="s">
        <v>70</v>
      </c>
      <c r="E22" s="73">
        <v>121933.501661</v>
      </c>
      <c r="F22" s="40">
        <v>7008.816074128416</v>
      </c>
      <c r="G22" s="73">
        <v>17419.058289</v>
      </c>
      <c r="H22" s="40">
        <v>104514.443372</v>
      </c>
      <c r="I22" s="73">
        <v>80482.145274</v>
      </c>
      <c r="J22" s="40">
        <v>11447.151852</v>
      </c>
      <c r="K22" s="40">
        <v>19609.518983</v>
      </c>
      <c r="L22" s="40">
        <v>10394.685552</v>
      </c>
    </row>
    <row r="23" spans="1:12" ht="15.75">
      <c r="A23" s="44" t="s">
        <v>71</v>
      </c>
      <c r="B23" s="44" t="s">
        <v>72</v>
      </c>
      <c r="C23" s="44" t="s">
        <v>73</v>
      </c>
      <c r="D23" s="44" t="s">
        <v>74</v>
      </c>
      <c r="E23" s="73">
        <v>55152.91119</v>
      </c>
      <c r="F23" s="40">
        <v>6246.51928566243</v>
      </c>
      <c r="G23" s="73">
        <v>10174.922261</v>
      </c>
      <c r="H23" s="40">
        <v>44977.988929</v>
      </c>
      <c r="I23" s="73">
        <v>29257.209529</v>
      </c>
      <c r="J23" s="40">
        <v>5812.510197</v>
      </c>
      <c r="K23" s="40">
        <v>11758.731279</v>
      </c>
      <c r="L23" s="40">
        <v>8324.460185</v>
      </c>
    </row>
    <row r="24" spans="1:12" ht="15.75">
      <c r="A24" s="44" t="s">
        <v>75</v>
      </c>
      <c r="B24" s="44" t="s">
        <v>76</v>
      </c>
      <c r="C24" s="44" t="s">
        <v>77</v>
      </c>
      <c r="D24" s="44" t="s">
        <v>78</v>
      </c>
      <c r="E24" s="73">
        <v>12187.069216</v>
      </c>
      <c r="F24" s="40">
        <v>9650.525178169839</v>
      </c>
      <c r="G24" s="73">
        <v>4772.062483</v>
      </c>
      <c r="H24" s="40">
        <v>7415.006733</v>
      </c>
      <c r="I24" s="73">
        <v>4808.846986</v>
      </c>
      <c r="J24" s="40">
        <v>2066.038375</v>
      </c>
      <c r="K24" s="40">
        <v>2158.312982</v>
      </c>
      <c r="L24" s="40">
        <v>3153.870873</v>
      </c>
    </row>
    <row r="25" spans="1:12" ht="15.75">
      <c r="A25" s="44" t="s">
        <v>79</v>
      </c>
      <c r="B25" s="44" t="s">
        <v>80</v>
      </c>
      <c r="C25" s="44" t="s">
        <v>81</v>
      </c>
      <c r="D25" s="44" t="s">
        <v>82</v>
      </c>
      <c r="E25" s="73">
        <v>8968.20438</v>
      </c>
      <c r="F25" s="40">
        <v>6436.839862136482</v>
      </c>
      <c r="G25" s="73">
        <v>743.659364</v>
      </c>
      <c r="H25" s="40">
        <v>8224.545016</v>
      </c>
      <c r="I25" s="73">
        <v>4702.35307</v>
      </c>
      <c r="J25" s="40">
        <v>1373.203219</v>
      </c>
      <c r="K25" s="40">
        <v>1994.705592</v>
      </c>
      <c r="L25" s="40">
        <v>897.942499</v>
      </c>
    </row>
    <row r="26" spans="1:12" ht="15.75">
      <c r="A26" s="44" t="s">
        <v>83</v>
      </c>
      <c r="B26" s="44" t="s">
        <v>84</v>
      </c>
      <c r="C26" s="44" t="s">
        <v>85</v>
      </c>
      <c r="D26" s="44" t="s">
        <v>86</v>
      </c>
      <c r="E26" s="73">
        <v>76828.359658</v>
      </c>
      <c r="F26" s="40">
        <v>6042.989727248716</v>
      </c>
      <c r="G26" s="73">
        <v>5918.268292</v>
      </c>
      <c r="H26" s="40">
        <v>70910.091366</v>
      </c>
      <c r="I26" s="73">
        <v>46707.667308</v>
      </c>
      <c r="J26" s="40">
        <v>6582.809769</v>
      </c>
      <c r="K26" s="40">
        <v>16531.174539</v>
      </c>
      <c r="L26" s="40">
        <v>7006.708042</v>
      </c>
    </row>
    <row r="27" spans="1:12" ht="15.75">
      <c r="A27" s="44" t="s">
        <v>87</v>
      </c>
      <c r="B27" s="44" t="s">
        <v>88</v>
      </c>
      <c r="C27" s="44" t="s">
        <v>89</v>
      </c>
      <c r="D27" s="44" t="s">
        <v>90</v>
      </c>
      <c r="E27" s="73">
        <v>37918.4523</v>
      </c>
      <c r="F27" s="40">
        <v>6079.043342045595</v>
      </c>
      <c r="G27" s="73">
        <v>4465.013896</v>
      </c>
      <c r="H27" s="40">
        <v>33453.438404</v>
      </c>
      <c r="I27" s="73">
        <v>24022.581822</v>
      </c>
      <c r="J27" s="40">
        <v>4002.129173</v>
      </c>
      <c r="K27" s="40">
        <v>7436.310203</v>
      </c>
      <c r="L27" s="40">
        <v>2457.431102</v>
      </c>
    </row>
    <row r="28" spans="1:12" ht="15.75">
      <c r="A28" s="54" t="s">
        <v>285</v>
      </c>
      <c r="B28" s="44" t="s">
        <v>92</v>
      </c>
      <c r="C28" s="44" t="s">
        <v>93</v>
      </c>
      <c r="D28" s="44" t="s">
        <v>94</v>
      </c>
      <c r="E28" s="73">
        <v>19217.898782</v>
      </c>
      <c r="F28" s="40">
        <v>6504.727538889628</v>
      </c>
      <c r="G28" s="73">
        <v>1261.590749</v>
      </c>
      <c r="H28" s="40">
        <v>17956.308033</v>
      </c>
      <c r="I28" s="73">
        <v>12330.556828</v>
      </c>
      <c r="J28" s="40">
        <v>1599.245511</v>
      </c>
      <c r="K28" s="40">
        <v>4038.677058</v>
      </c>
      <c r="L28" s="40">
        <v>1249.419385</v>
      </c>
    </row>
    <row r="29" spans="1:12" ht="15.75">
      <c r="A29" s="44" t="s">
        <v>95</v>
      </c>
      <c r="B29" s="44" t="s">
        <v>96</v>
      </c>
      <c r="C29" s="44" t="s">
        <v>97</v>
      </c>
      <c r="D29" s="44" t="s">
        <v>98</v>
      </c>
      <c r="E29" s="73">
        <v>19130.677067</v>
      </c>
      <c r="F29" s="40">
        <v>6993.479466291745</v>
      </c>
      <c r="G29" s="73">
        <v>2947.945009</v>
      </c>
      <c r="H29" s="40">
        <v>16182.732058</v>
      </c>
      <c r="I29" s="73">
        <v>11212.509447</v>
      </c>
      <c r="J29" s="40">
        <v>2241.633355</v>
      </c>
      <c r="K29" s="40">
        <v>3468.608029</v>
      </c>
      <c r="L29" s="40">
        <v>2207.926236</v>
      </c>
    </row>
    <row r="30" spans="1:12" ht="15.75">
      <c r="A30" s="44" t="s">
        <v>99</v>
      </c>
      <c r="B30" s="44" t="s">
        <v>100</v>
      </c>
      <c r="C30" s="44" t="s">
        <v>101</v>
      </c>
      <c r="D30" s="44" t="s">
        <v>102</v>
      </c>
      <c r="E30" s="73">
        <v>31713.542537</v>
      </c>
      <c r="F30" s="40">
        <v>7649.334101558109</v>
      </c>
      <c r="G30" s="73">
        <v>5131.74083</v>
      </c>
      <c r="H30" s="40">
        <v>26581.801707</v>
      </c>
      <c r="I30" s="73">
        <v>17102.1455</v>
      </c>
      <c r="J30" s="40">
        <v>4636.86784</v>
      </c>
      <c r="K30" s="40">
        <v>6743.285213</v>
      </c>
      <c r="L30" s="40">
        <v>3231.243984</v>
      </c>
    </row>
    <row r="31" spans="1:12" ht="15.75">
      <c r="A31" s="44" t="s">
        <v>103</v>
      </c>
      <c r="B31" s="44" t="s">
        <v>104</v>
      </c>
      <c r="C31" s="44" t="s">
        <v>105</v>
      </c>
      <c r="D31" s="44" t="s">
        <v>106</v>
      </c>
      <c r="E31" s="73">
        <v>32954.059274</v>
      </c>
      <c r="F31" s="40">
        <v>7297.55042307292</v>
      </c>
      <c r="G31" s="73">
        <v>4432.725707</v>
      </c>
      <c r="H31" s="40">
        <v>28521.333567</v>
      </c>
      <c r="I31" s="73">
        <v>18930.869866</v>
      </c>
      <c r="J31" s="40">
        <v>3418.393066</v>
      </c>
      <c r="K31" s="40">
        <v>7786.692524</v>
      </c>
      <c r="L31" s="40">
        <v>2818.103818</v>
      </c>
    </row>
    <row r="32" spans="1:12" ht="15.75">
      <c r="A32" s="44" t="s">
        <v>107</v>
      </c>
      <c r="B32" s="44" t="s">
        <v>108</v>
      </c>
      <c r="C32" s="44" t="s">
        <v>109</v>
      </c>
      <c r="D32" s="44" t="s">
        <v>110</v>
      </c>
      <c r="E32" s="73">
        <v>10864.550698</v>
      </c>
      <c r="F32" s="40">
        <v>8247.884573426669</v>
      </c>
      <c r="G32" s="73">
        <v>2296.735977</v>
      </c>
      <c r="H32" s="40">
        <v>8567.814721</v>
      </c>
      <c r="I32" s="73">
        <v>5438.241599</v>
      </c>
      <c r="J32" s="40">
        <v>1711.353641</v>
      </c>
      <c r="K32" s="40">
        <v>2757.941855</v>
      </c>
      <c r="L32" s="40">
        <v>957.013603</v>
      </c>
    </row>
    <row r="33" spans="1:12" ht="15.75">
      <c r="A33" s="44" t="s">
        <v>111</v>
      </c>
      <c r="B33" s="44" t="s">
        <v>112</v>
      </c>
      <c r="C33" s="44" t="s">
        <v>113</v>
      </c>
      <c r="D33" s="44" t="s">
        <v>114</v>
      </c>
      <c r="E33" s="73">
        <v>64725.924237</v>
      </c>
      <c r="F33" s="40">
        <v>11645.420799315156</v>
      </c>
      <c r="G33" s="73">
        <v>13795.973604</v>
      </c>
      <c r="H33" s="40">
        <v>50929.950633</v>
      </c>
      <c r="I33" s="73">
        <v>24562.081664</v>
      </c>
      <c r="J33" s="40">
        <v>20803.834843</v>
      </c>
      <c r="K33" s="40">
        <v>8836.90973</v>
      </c>
      <c r="L33" s="40">
        <v>10523.098</v>
      </c>
    </row>
    <row r="34" spans="1:12" ht="15.75">
      <c r="A34" s="44" t="s">
        <v>115</v>
      </c>
      <c r="B34" s="44" t="s">
        <v>116</v>
      </c>
      <c r="C34" s="44" t="s">
        <v>117</v>
      </c>
      <c r="D34" s="44" t="s">
        <v>118</v>
      </c>
      <c r="E34" s="73">
        <v>53120.4452</v>
      </c>
      <c r="F34" s="40">
        <v>8278.719520985334</v>
      </c>
      <c r="G34" s="73">
        <v>8239.779445</v>
      </c>
      <c r="H34" s="40">
        <v>44880.665755</v>
      </c>
      <c r="I34" s="73">
        <v>26559.972435</v>
      </c>
      <c r="J34" s="40">
        <v>9127.095695</v>
      </c>
      <c r="K34" s="40">
        <v>13876.126329</v>
      </c>
      <c r="L34" s="40">
        <v>3557.250741</v>
      </c>
    </row>
    <row r="35" spans="1:12" ht="15.75">
      <c r="A35" s="44" t="s">
        <v>119</v>
      </c>
      <c r="B35" s="44" t="s">
        <v>120</v>
      </c>
      <c r="C35" s="44" t="s">
        <v>121</v>
      </c>
      <c r="D35" s="44" t="s">
        <v>122</v>
      </c>
      <c r="E35" s="73">
        <v>60488.499952</v>
      </c>
      <c r="F35" s="40">
        <v>5981.48649430118</v>
      </c>
      <c r="G35" s="73">
        <v>3782.700343</v>
      </c>
      <c r="H35" s="40">
        <v>56705.799609</v>
      </c>
      <c r="I35" s="73">
        <v>39531.716452</v>
      </c>
      <c r="J35" s="40">
        <v>4119.314672</v>
      </c>
      <c r="K35" s="40">
        <v>13227.411134</v>
      </c>
      <c r="L35" s="40">
        <v>3610.057694</v>
      </c>
    </row>
    <row r="36" spans="1:12" ht="15.75">
      <c r="A36" s="44" t="s">
        <v>123</v>
      </c>
      <c r="B36" s="44" t="s">
        <v>124</v>
      </c>
      <c r="C36" s="44" t="s">
        <v>125</v>
      </c>
      <c r="D36" s="44" t="s">
        <v>126</v>
      </c>
      <c r="E36" s="73">
        <v>28790.740641</v>
      </c>
      <c r="F36" s="40">
        <v>5644.183041891347</v>
      </c>
      <c r="G36" s="73">
        <v>2111.920912</v>
      </c>
      <c r="H36" s="40">
        <v>26678.819729</v>
      </c>
      <c r="I36" s="73">
        <v>16950.051796</v>
      </c>
      <c r="J36" s="40">
        <v>2329.460508</v>
      </c>
      <c r="K36" s="40">
        <v>7208.780603</v>
      </c>
      <c r="L36" s="40">
        <v>2302.447734</v>
      </c>
    </row>
    <row r="37" spans="1:12" ht="15.75">
      <c r="A37" s="44" t="s">
        <v>127</v>
      </c>
      <c r="B37" s="44" t="s">
        <v>128</v>
      </c>
      <c r="C37" s="44" t="s">
        <v>129</v>
      </c>
      <c r="D37" s="44" t="s">
        <v>130</v>
      </c>
      <c r="E37" s="73">
        <v>22337.696897</v>
      </c>
      <c r="F37" s="40">
        <v>7694.784195543454</v>
      </c>
      <c r="G37" s="73">
        <v>3624.433956</v>
      </c>
      <c r="H37" s="40">
        <v>18713.262941</v>
      </c>
      <c r="I37" s="73">
        <v>12492.602395</v>
      </c>
      <c r="J37" s="40">
        <v>2372.435573</v>
      </c>
      <c r="K37" s="40">
        <v>5378.932298</v>
      </c>
      <c r="L37" s="40">
        <v>2093.726631</v>
      </c>
    </row>
    <row r="38" spans="1:12" ht="15.75">
      <c r="A38" s="44" t="s">
        <v>131</v>
      </c>
      <c r="B38" s="44" t="s">
        <v>132</v>
      </c>
      <c r="C38" s="44" t="s">
        <v>133</v>
      </c>
      <c r="D38" s="44" t="s">
        <v>134</v>
      </c>
      <c r="E38" s="73">
        <v>45730.136968</v>
      </c>
      <c r="F38" s="40">
        <v>7946.685074143931</v>
      </c>
      <c r="G38" s="73">
        <v>8584.751883</v>
      </c>
      <c r="H38" s="40">
        <v>37145.385085</v>
      </c>
      <c r="I38" s="73">
        <v>24963.110081</v>
      </c>
      <c r="J38" s="40">
        <v>7991.154777</v>
      </c>
      <c r="K38" s="40">
        <v>8734.296428</v>
      </c>
      <c r="L38" s="40">
        <v>4041.575682</v>
      </c>
    </row>
    <row r="39" spans="1:12" ht="15.75">
      <c r="A39" s="44" t="s">
        <v>135</v>
      </c>
      <c r="B39" s="44" t="s">
        <v>136</v>
      </c>
      <c r="C39" s="44" t="s">
        <v>137</v>
      </c>
      <c r="D39" s="44" t="s">
        <v>138</v>
      </c>
      <c r="E39" s="73">
        <v>7493.566885</v>
      </c>
      <c r="F39" s="40">
        <v>8084.852578315073</v>
      </c>
      <c r="G39" s="73">
        <v>657.789271</v>
      </c>
      <c r="H39" s="40">
        <v>6835.777614</v>
      </c>
      <c r="I39" s="73">
        <v>4023.120928</v>
      </c>
      <c r="J39" s="40">
        <v>587.088038</v>
      </c>
      <c r="K39" s="40">
        <v>1997.362415</v>
      </c>
      <c r="L39" s="40">
        <v>885.995504</v>
      </c>
    </row>
    <row r="40" spans="1:12" ht="15.75">
      <c r="A40" s="44" t="s">
        <v>139</v>
      </c>
      <c r="B40" s="44" t="s">
        <v>140</v>
      </c>
      <c r="C40" s="44" t="s">
        <v>141</v>
      </c>
      <c r="D40" s="44" t="s">
        <v>142</v>
      </c>
      <c r="E40" s="73">
        <v>11794.83449</v>
      </c>
      <c r="F40" s="40">
        <v>6750.652461575972</v>
      </c>
      <c r="G40" s="73">
        <v>1320.604108</v>
      </c>
      <c r="H40" s="40">
        <v>10474.230382</v>
      </c>
      <c r="I40" s="73">
        <v>7268.465187</v>
      </c>
      <c r="J40" s="40">
        <v>697.175147</v>
      </c>
      <c r="K40" s="40">
        <v>2530.935956</v>
      </c>
      <c r="L40" s="40">
        <v>1298.2582</v>
      </c>
    </row>
    <row r="41" spans="1:12" ht="15.75">
      <c r="A41" s="44" t="s">
        <v>143</v>
      </c>
      <c r="B41" s="44" t="s">
        <v>144</v>
      </c>
      <c r="C41" s="44" t="s">
        <v>145</v>
      </c>
      <c r="D41" s="44" t="s">
        <v>146</v>
      </c>
      <c r="E41" s="73">
        <v>12769.413397</v>
      </c>
      <c r="F41" s="40">
        <v>5469.235910930879</v>
      </c>
      <c r="G41" s="73">
        <v>1611.72468</v>
      </c>
      <c r="H41" s="40">
        <v>11157.688717</v>
      </c>
      <c r="I41" s="73">
        <v>7501.027051</v>
      </c>
      <c r="J41" s="40">
        <v>1599.503401</v>
      </c>
      <c r="K41" s="40">
        <v>2321.63049</v>
      </c>
      <c r="L41" s="40">
        <v>1347.252455</v>
      </c>
    </row>
    <row r="42" spans="1:12" ht="15.75">
      <c r="A42" s="44" t="s">
        <v>147</v>
      </c>
      <c r="B42" s="44" t="s">
        <v>148</v>
      </c>
      <c r="C42" s="44" t="s">
        <v>149</v>
      </c>
      <c r="D42" s="44" t="s">
        <v>150</v>
      </c>
      <c r="E42" s="73">
        <v>7958.518016</v>
      </c>
      <c r="F42" s="40">
        <v>6124.292432474029</v>
      </c>
      <c r="G42" s="73">
        <v>1125.159551</v>
      </c>
      <c r="H42" s="40">
        <v>6833.358465</v>
      </c>
      <c r="I42" s="73">
        <v>4440.023833</v>
      </c>
      <c r="J42" s="40">
        <v>985.477682</v>
      </c>
      <c r="K42" s="40">
        <v>1878.736621</v>
      </c>
      <c r="L42" s="40">
        <v>654.27988</v>
      </c>
    </row>
    <row r="43" spans="1:12" ht="15.75">
      <c r="A43" s="44" t="s">
        <v>151</v>
      </c>
      <c r="B43" s="44" t="s">
        <v>152</v>
      </c>
      <c r="C43" s="44" t="s">
        <v>153</v>
      </c>
      <c r="D43" s="44" t="s">
        <v>154</v>
      </c>
      <c r="E43" s="73">
        <v>55264.349586</v>
      </c>
      <c r="F43" s="40">
        <v>6353.0426835457765</v>
      </c>
      <c r="G43" s="73">
        <v>5842.922509</v>
      </c>
      <c r="H43" s="40">
        <v>49421.427077</v>
      </c>
      <c r="I43" s="73">
        <v>33471.096129</v>
      </c>
      <c r="J43" s="40">
        <v>6132.289322</v>
      </c>
      <c r="K43" s="40">
        <v>11333.179859</v>
      </c>
      <c r="L43" s="40">
        <v>4327.784276</v>
      </c>
    </row>
    <row r="44" spans="1:12" ht="15.75">
      <c r="A44" s="44" t="s">
        <v>155</v>
      </c>
      <c r="B44" s="44" t="s">
        <v>156</v>
      </c>
      <c r="C44" s="44" t="s">
        <v>157</v>
      </c>
      <c r="D44" s="44" t="s">
        <v>158</v>
      </c>
      <c r="E44" s="73">
        <v>19863.967382</v>
      </c>
      <c r="F44" s="40">
        <v>10436.65327861402</v>
      </c>
      <c r="G44" s="73">
        <v>2470.649598</v>
      </c>
      <c r="H44" s="40">
        <v>17393.317784</v>
      </c>
      <c r="I44" s="73">
        <v>7156.618524</v>
      </c>
      <c r="J44" s="40">
        <v>5972.835383</v>
      </c>
      <c r="K44" s="40">
        <v>4662.535558</v>
      </c>
      <c r="L44" s="40">
        <v>2071.977917</v>
      </c>
    </row>
    <row r="45" spans="1:12" ht="15.75">
      <c r="A45" s="44" t="s">
        <v>159</v>
      </c>
      <c r="B45" s="44" t="s">
        <v>160</v>
      </c>
      <c r="C45" s="44" t="s">
        <v>161</v>
      </c>
      <c r="D45" s="44" t="s">
        <v>162</v>
      </c>
      <c r="E45" s="73">
        <v>143902.576084</v>
      </c>
      <c r="F45" s="40">
        <v>7484.366643768417</v>
      </c>
      <c r="G45" s="73">
        <v>7554.928309</v>
      </c>
      <c r="H45" s="40">
        <v>136347.647775</v>
      </c>
      <c r="I45" s="73">
        <v>75934.914572</v>
      </c>
      <c r="J45" s="40">
        <v>8888.841725</v>
      </c>
      <c r="K45" s="40">
        <v>50008.574279</v>
      </c>
      <c r="L45" s="40">
        <v>9070.245508</v>
      </c>
    </row>
    <row r="46" spans="1:12" ht="15.75">
      <c r="A46" s="44" t="s">
        <v>163</v>
      </c>
      <c r="B46" s="44" t="s">
        <v>164</v>
      </c>
      <c r="C46" s="44" t="s">
        <v>165</v>
      </c>
      <c r="D46" s="44" t="s">
        <v>166</v>
      </c>
      <c r="E46" s="73">
        <v>55233.419632</v>
      </c>
      <c r="F46" s="40">
        <v>6466.6889701132895</v>
      </c>
      <c r="G46" s="73">
        <v>8679.32223</v>
      </c>
      <c r="H46" s="40">
        <v>46554.097402</v>
      </c>
      <c r="I46" s="73">
        <v>31528.756172</v>
      </c>
      <c r="J46" s="40">
        <v>3933.055222</v>
      </c>
      <c r="K46" s="40">
        <v>12574.492174</v>
      </c>
      <c r="L46" s="40">
        <v>7197.116064</v>
      </c>
    </row>
    <row r="47" spans="1:12" ht="15.75">
      <c r="A47" s="44" t="s">
        <v>167</v>
      </c>
      <c r="B47" s="44" t="s">
        <v>168</v>
      </c>
      <c r="C47" s="44" t="s">
        <v>169</v>
      </c>
      <c r="D47" s="44" t="s">
        <v>170</v>
      </c>
      <c r="E47" s="73">
        <v>6034.799466</v>
      </c>
      <c r="F47" s="40">
        <v>9513.11934435326</v>
      </c>
      <c r="G47" s="73">
        <v>832.512073</v>
      </c>
      <c r="H47" s="40">
        <v>5202.287393</v>
      </c>
      <c r="I47" s="73">
        <v>3230.263814</v>
      </c>
      <c r="J47" s="40">
        <v>502.63091</v>
      </c>
      <c r="K47" s="40">
        <v>1515.252867</v>
      </c>
      <c r="L47" s="40">
        <v>786.651875</v>
      </c>
    </row>
    <row r="48" spans="1:12" ht="15.75">
      <c r="A48" s="44" t="s">
        <v>171</v>
      </c>
      <c r="B48" s="44" t="s">
        <v>172</v>
      </c>
      <c r="C48" s="44" t="s">
        <v>173</v>
      </c>
      <c r="D48" s="44" t="s">
        <v>174</v>
      </c>
      <c r="E48" s="73">
        <v>73195.28958</v>
      </c>
      <c r="F48" s="40">
        <v>6387.574772377826</v>
      </c>
      <c r="G48" s="73">
        <v>7538.88971</v>
      </c>
      <c r="H48" s="40">
        <v>65656.39987</v>
      </c>
      <c r="I48" s="73">
        <v>44169.802323</v>
      </c>
      <c r="J48" s="40">
        <v>6935.684936</v>
      </c>
      <c r="K48" s="40">
        <v>16513.740236</v>
      </c>
      <c r="L48" s="40">
        <v>5576.062085</v>
      </c>
    </row>
    <row r="49" spans="1:12" ht="15.75">
      <c r="A49" s="44" t="s">
        <v>175</v>
      </c>
      <c r="B49" s="44" t="s">
        <v>176</v>
      </c>
      <c r="C49" s="44" t="s">
        <v>177</v>
      </c>
      <c r="D49" s="44" t="s">
        <v>178</v>
      </c>
      <c r="E49" s="73">
        <v>26643.911519</v>
      </c>
      <c r="F49" s="40">
        <v>7561.660494109213</v>
      </c>
      <c r="G49" s="73">
        <v>4278.60688</v>
      </c>
      <c r="H49" s="40">
        <v>22365.304639</v>
      </c>
      <c r="I49" s="73">
        <v>15106.583101</v>
      </c>
      <c r="J49" s="40">
        <v>2803.947706</v>
      </c>
      <c r="K49" s="40">
        <v>5270.580647</v>
      </c>
      <c r="L49" s="40">
        <v>3462.800065</v>
      </c>
    </row>
    <row r="50" spans="1:12" ht="15.75">
      <c r="A50" s="44" t="s">
        <v>179</v>
      </c>
      <c r="B50" s="44" t="s">
        <v>180</v>
      </c>
      <c r="C50" s="44" t="s">
        <v>181</v>
      </c>
      <c r="D50" s="44" t="s">
        <v>182</v>
      </c>
      <c r="E50" s="73">
        <v>21870.89611</v>
      </c>
      <c r="F50" s="40">
        <v>6084.39917976646</v>
      </c>
      <c r="G50" s="73">
        <v>1310.988271</v>
      </c>
      <c r="H50" s="40">
        <v>20559.907839</v>
      </c>
      <c r="I50" s="73">
        <v>13500.224391</v>
      </c>
      <c r="J50" s="40">
        <v>1282.768424</v>
      </c>
      <c r="K50" s="40">
        <v>5184.929407</v>
      </c>
      <c r="L50" s="40">
        <v>1902.973888</v>
      </c>
    </row>
    <row r="51" spans="1:12" ht="15.75">
      <c r="A51" s="44" t="s">
        <v>183</v>
      </c>
      <c r="B51" s="44" t="s">
        <v>184</v>
      </c>
      <c r="C51" s="44" t="s">
        <v>185</v>
      </c>
      <c r="D51" s="44" t="s">
        <v>186</v>
      </c>
      <c r="E51" s="73">
        <v>94900.254196</v>
      </c>
      <c r="F51" s="40">
        <v>7649.364870341597</v>
      </c>
      <c r="G51" s="73">
        <v>9036.602822</v>
      </c>
      <c r="H51" s="40">
        <v>85863.651374</v>
      </c>
      <c r="I51" s="73">
        <v>59064.238661</v>
      </c>
      <c r="J51" s="40">
        <v>9311.176505</v>
      </c>
      <c r="K51" s="40">
        <v>19915.825904</v>
      </c>
      <c r="L51" s="40">
        <v>6609.013126</v>
      </c>
    </row>
    <row r="52" spans="1:12" ht="15.75">
      <c r="A52" s="44" t="s">
        <v>187</v>
      </c>
      <c r="B52" s="44" t="s">
        <v>188</v>
      </c>
      <c r="C52" s="44" t="s">
        <v>189</v>
      </c>
      <c r="D52" s="44" t="s">
        <v>190</v>
      </c>
      <c r="E52" s="73">
        <v>8245.211285</v>
      </c>
      <c r="F52" s="40">
        <v>7629.989936444599</v>
      </c>
      <c r="G52" s="73">
        <v>1022.076508</v>
      </c>
      <c r="H52" s="40">
        <v>7223.134777</v>
      </c>
      <c r="I52" s="73">
        <v>4529.054965</v>
      </c>
      <c r="J52" s="40">
        <v>558.527233</v>
      </c>
      <c r="K52" s="40">
        <v>2329.088411</v>
      </c>
      <c r="L52" s="40">
        <v>828.540676</v>
      </c>
    </row>
    <row r="53" spans="1:12" ht="15.75">
      <c r="A53" s="44" t="s">
        <v>191</v>
      </c>
      <c r="B53" s="44" t="s">
        <v>192</v>
      </c>
      <c r="C53" s="44" t="s">
        <v>193</v>
      </c>
      <c r="D53" s="44" t="s">
        <v>194</v>
      </c>
      <c r="E53" s="73">
        <v>30051.171144</v>
      </c>
      <c r="F53" s="40">
        <v>7158.333582019158</v>
      </c>
      <c r="G53" s="73">
        <v>4881.317118</v>
      </c>
      <c r="H53" s="40">
        <v>25169.854026</v>
      </c>
      <c r="I53" s="73">
        <v>16557.282567</v>
      </c>
      <c r="J53" s="40">
        <v>4192.799529</v>
      </c>
      <c r="K53" s="40">
        <v>6145.105576</v>
      </c>
      <c r="L53" s="40">
        <v>3155.983472</v>
      </c>
    </row>
    <row r="54" spans="1:12" ht="15.75">
      <c r="A54" s="44" t="s">
        <v>195</v>
      </c>
      <c r="B54" s="44" t="s">
        <v>196</v>
      </c>
      <c r="C54" s="44" t="s">
        <v>197</v>
      </c>
      <c r="D54" s="44" t="s">
        <v>198</v>
      </c>
      <c r="E54" s="73">
        <v>6601.735665</v>
      </c>
      <c r="F54" s="40">
        <v>8563.862045213087</v>
      </c>
      <c r="G54" s="73">
        <v>657.747392</v>
      </c>
      <c r="H54" s="40">
        <v>5943.988273</v>
      </c>
      <c r="I54" s="73">
        <v>3778.529244</v>
      </c>
      <c r="J54" s="40">
        <v>437.778555</v>
      </c>
      <c r="K54" s="40">
        <v>1620.406951</v>
      </c>
      <c r="L54" s="40">
        <v>765.020915</v>
      </c>
    </row>
    <row r="55" spans="1:12" ht="15.75">
      <c r="A55" s="44" t="s">
        <v>199</v>
      </c>
      <c r="B55" s="44" t="s">
        <v>200</v>
      </c>
      <c r="C55" s="44" t="s">
        <v>201</v>
      </c>
      <c r="D55" s="44" t="s">
        <v>202</v>
      </c>
      <c r="E55" s="73">
        <v>45440.543055</v>
      </c>
      <c r="F55" s="40">
        <v>7700.531380307143</v>
      </c>
      <c r="G55" s="73">
        <v>3770.238679</v>
      </c>
      <c r="H55" s="40">
        <v>41670.304376</v>
      </c>
      <c r="I55" s="73">
        <v>23983.258079</v>
      </c>
      <c r="J55" s="40">
        <v>8118.171427</v>
      </c>
      <c r="K55" s="40">
        <v>9863.362375</v>
      </c>
      <c r="L55" s="40">
        <v>3475.751174</v>
      </c>
    </row>
    <row r="56" spans="1:12" ht="15.75">
      <c r="A56" s="44" t="s">
        <v>203</v>
      </c>
      <c r="B56" s="44" t="s">
        <v>204</v>
      </c>
      <c r="C56" s="44" t="s">
        <v>205</v>
      </c>
      <c r="D56" s="44" t="s">
        <v>206</v>
      </c>
      <c r="E56" s="73">
        <v>141858.480359</v>
      </c>
      <c r="F56" s="40">
        <v>6307.618567869787</v>
      </c>
      <c r="G56" s="73">
        <v>31895.036294</v>
      </c>
      <c r="H56" s="40">
        <v>109963.444065</v>
      </c>
      <c r="I56" s="73">
        <v>72407.140083</v>
      </c>
      <c r="J56" s="40">
        <v>26968.708371</v>
      </c>
      <c r="K56" s="40">
        <v>27792.386203</v>
      </c>
      <c r="L56" s="40">
        <v>14690.245702</v>
      </c>
    </row>
    <row r="57" spans="1:12" ht="15.75">
      <c r="A57" s="44" t="s">
        <v>207</v>
      </c>
      <c r="B57" s="44" t="s">
        <v>208</v>
      </c>
      <c r="C57" s="44" t="s">
        <v>209</v>
      </c>
      <c r="D57" s="44" t="s">
        <v>210</v>
      </c>
      <c r="E57" s="73">
        <v>13683.623405</v>
      </c>
      <c r="F57" s="40">
        <v>5727.668491389216</v>
      </c>
      <c r="G57" s="73">
        <v>3305.301143</v>
      </c>
      <c r="H57" s="40">
        <v>10378.322262</v>
      </c>
      <c r="I57" s="73">
        <v>6281.667319</v>
      </c>
      <c r="J57" s="40">
        <v>2303.926076</v>
      </c>
      <c r="K57" s="40">
        <v>2947.85707</v>
      </c>
      <c r="L57" s="40">
        <v>2150.17294</v>
      </c>
    </row>
    <row r="58" spans="1:12" ht="15.75">
      <c r="A58" s="44" t="s">
        <v>211</v>
      </c>
      <c r="B58" s="44" t="s">
        <v>212</v>
      </c>
      <c r="C58" s="44" t="s">
        <v>213</v>
      </c>
      <c r="D58" s="44" t="s">
        <v>214</v>
      </c>
      <c r="E58" s="73">
        <v>4632.933269</v>
      </c>
      <c r="F58" s="40">
        <v>7455.7096930449925</v>
      </c>
      <c r="G58" s="73">
        <v>622.98608</v>
      </c>
      <c r="H58" s="40">
        <v>4009.947189</v>
      </c>
      <c r="I58" s="73">
        <v>2263.711029</v>
      </c>
      <c r="J58" s="40">
        <v>540.709053</v>
      </c>
      <c r="K58" s="40">
        <v>1423.455493</v>
      </c>
      <c r="L58" s="40">
        <v>405.057694</v>
      </c>
    </row>
    <row r="59" spans="1:12" ht="15.75">
      <c r="A59" s="44" t="s">
        <v>215</v>
      </c>
      <c r="B59" s="44" t="s">
        <v>216</v>
      </c>
      <c r="C59" s="44" t="s">
        <v>217</v>
      </c>
      <c r="D59" s="44" t="s">
        <v>218</v>
      </c>
      <c r="E59" s="73">
        <v>90637.94603</v>
      </c>
      <c r="F59" s="40">
        <v>12150.140483150615</v>
      </c>
      <c r="G59" s="73">
        <v>38532.911219</v>
      </c>
      <c r="H59" s="40">
        <v>52105.034811</v>
      </c>
      <c r="I59" s="73">
        <v>30979.28442</v>
      </c>
      <c r="J59" s="40">
        <v>35325.139945</v>
      </c>
      <c r="K59" s="40">
        <v>7991.078545</v>
      </c>
      <c r="L59" s="40">
        <v>16342.44312</v>
      </c>
    </row>
    <row r="60" spans="1:12" ht="15.75">
      <c r="A60" s="44" t="s">
        <v>219</v>
      </c>
      <c r="B60" s="44" t="s">
        <v>220</v>
      </c>
      <c r="C60" s="44" t="s">
        <v>221</v>
      </c>
      <c r="D60" s="44" t="s">
        <v>222</v>
      </c>
      <c r="E60" s="73">
        <v>44840.841963</v>
      </c>
      <c r="F60" s="40">
        <v>7227.9778037225</v>
      </c>
      <c r="G60" s="73">
        <v>8320.571461</v>
      </c>
      <c r="H60" s="40">
        <v>36520.270502</v>
      </c>
      <c r="I60" s="73">
        <v>22754.369214</v>
      </c>
      <c r="J60" s="40">
        <v>6945.805385</v>
      </c>
      <c r="K60" s="40">
        <v>9082.684615</v>
      </c>
      <c r="L60" s="40">
        <v>6057.982749</v>
      </c>
    </row>
    <row r="61" spans="1:12" ht="15.75">
      <c r="A61" s="44" t="s">
        <v>223</v>
      </c>
      <c r="B61" s="44" t="s">
        <v>224</v>
      </c>
      <c r="C61" s="44" t="s">
        <v>225</v>
      </c>
      <c r="D61" s="44" t="s">
        <v>226</v>
      </c>
      <c r="E61" s="73">
        <v>15183.495792</v>
      </c>
      <c r="F61" s="40">
        <v>8363.931107651732</v>
      </c>
      <c r="G61" s="73">
        <v>734.036693</v>
      </c>
      <c r="H61" s="40">
        <v>14449.459099</v>
      </c>
      <c r="I61" s="73">
        <v>9084.101294</v>
      </c>
      <c r="J61" s="40">
        <v>1040.790559</v>
      </c>
      <c r="K61" s="40">
        <v>3700.591855</v>
      </c>
      <c r="L61" s="40">
        <v>1358.012084</v>
      </c>
    </row>
    <row r="62" spans="1:12" ht="15.75">
      <c r="A62" s="44" t="s">
        <v>227</v>
      </c>
      <c r="B62" s="44" t="s">
        <v>228</v>
      </c>
      <c r="C62" s="44" t="s">
        <v>229</v>
      </c>
      <c r="D62" s="44" t="s">
        <v>230</v>
      </c>
      <c r="E62" s="73">
        <v>31553.876703</v>
      </c>
      <c r="F62" s="40">
        <v>5727.668866148027</v>
      </c>
      <c r="G62" s="73">
        <v>2414.222431</v>
      </c>
      <c r="H62" s="40">
        <v>29139.654272</v>
      </c>
      <c r="I62" s="73">
        <v>19533.882293</v>
      </c>
      <c r="J62" s="40">
        <v>2640.908682</v>
      </c>
      <c r="K62" s="40">
        <v>7483.9904</v>
      </c>
      <c r="L62" s="40">
        <v>1895.095328</v>
      </c>
    </row>
    <row r="63" spans="1:12" ht="15.75">
      <c r="A63" s="44" t="s">
        <v>231</v>
      </c>
      <c r="B63" s="44" t="s">
        <v>232</v>
      </c>
      <c r="C63" s="44" t="s">
        <v>233</v>
      </c>
      <c r="D63" s="44" t="s">
        <v>234</v>
      </c>
      <c r="E63" s="73">
        <v>4393.307757</v>
      </c>
      <c r="F63" s="40">
        <v>8673.35879485676</v>
      </c>
      <c r="G63" s="73">
        <v>412.265114</v>
      </c>
      <c r="H63" s="40">
        <v>3981.042643</v>
      </c>
      <c r="I63" s="73">
        <v>1833.89484</v>
      </c>
      <c r="J63" s="40">
        <v>402.578888</v>
      </c>
      <c r="K63" s="40">
        <v>1635.620042</v>
      </c>
      <c r="L63" s="40">
        <v>521.213987</v>
      </c>
    </row>
    <row r="64" spans="1:12" ht="15.75">
      <c r="A64" s="44"/>
      <c r="B64" s="44"/>
      <c r="C64" s="44"/>
      <c r="D64" s="44"/>
      <c r="E64" s="73"/>
      <c r="F64" s="40"/>
      <c r="G64" s="73"/>
      <c r="H64" s="40"/>
      <c r="I64" s="73"/>
      <c r="J64" s="40"/>
      <c r="K64" s="40"/>
      <c r="L64" s="40"/>
    </row>
    <row r="65" spans="1:12" ht="15.75">
      <c r="A65" s="69" t="s">
        <v>283</v>
      </c>
      <c r="B65" s="44"/>
      <c r="C65" s="44"/>
      <c r="D65" s="44"/>
      <c r="E65" s="73"/>
      <c r="F65" s="40"/>
      <c r="G65" s="73"/>
      <c r="H65" s="40"/>
      <c r="I65" s="73"/>
      <c r="J65" s="40"/>
      <c r="K65" s="40"/>
      <c r="L65" s="40"/>
    </row>
    <row r="66" spans="1:12" ht="15.75">
      <c r="A66" s="44" t="s">
        <v>236</v>
      </c>
      <c r="B66" s="49" t="s">
        <v>259</v>
      </c>
      <c r="C66" s="50">
        <v>60000</v>
      </c>
      <c r="D66" s="50">
        <v>60</v>
      </c>
      <c r="E66" s="73">
        <v>261.933808</v>
      </c>
      <c r="F66" s="40">
        <v>4528.279648710324</v>
      </c>
      <c r="G66" s="73">
        <v>10.259974</v>
      </c>
      <c r="H66" s="40">
        <v>251.673834</v>
      </c>
      <c r="I66" s="73">
        <v>58.046196</v>
      </c>
      <c r="J66" s="40">
        <v>16.603413</v>
      </c>
      <c r="K66" s="40">
        <v>178.058889</v>
      </c>
      <c r="L66" s="40">
        <v>9.22531</v>
      </c>
    </row>
    <row r="67" spans="1:12" ht="15.75">
      <c r="A67" s="44" t="s">
        <v>238</v>
      </c>
      <c r="B67" s="49" t="s">
        <v>260</v>
      </c>
      <c r="C67" s="50">
        <v>64000</v>
      </c>
      <c r="D67" s="50">
        <v>64</v>
      </c>
      <c r="E67" s="73">
        <v>103.158254</v>
      </c>
      <c r="F67" s="40">
        <v>953.9059763461343</v>
      </c>
      <c r="G67" s="85">
        <v>0</v>
      </c>
      <c r="H67" s="40">
        <v>103.158254</v>
      </c>
      <c r="I67" s="73">
        <v>9.154651</v>
      </c>
      <c r="J67" s="40">
        <v>0.089908</v>
      </c>
      <c r="K67" s="40">
        <v>93.913695</v>
      </c>
      <c r="L67" s="56">
        <v>0</v>
      </c>
    </row>
    <row r="68" spans="1:12" ht="15.75">
      <c r="A68" s="44" t="s">
        <v>239</v>
      </c>
      <c r="B68" s="49" t="s">
        <v>261</v>
      </c>
      <c r="C68" s="50">
        <v>66000</v>
      </c>
      <c r="D68" s="50">
        <v>66</v>
      </c>
      <c r="E68" s="73">
        <v>1249.430179</v>
      </c>
      <c r="F68" s="40">
        <v>7637.430568545109</v>
      </c>
      <c r="G68" s="73">
        <v>659.677565</v>
      </c>
      <c r="H68" s="40">
        <v>589.752614</v>
      </c>
      <c r="I68" s="73">
        <v>306.134579</v>
      </c>
      <c r="J68" s="40">
        <v>354.599098</v>
      </c>
      <c r="K68" s="40">
        <v>268.70077</v>
      </c>
      <c r="L68" s="40">
        <v>319.995732</v>
      </c>
    </row>
    <row r="69" spans="1:12" ht="15.75">
      <c r="A69" s="44" t="s">
        <v>240</v>
      </c>
      <c r="B69" s="49" t="s">
        <v>262</v>
      </c>
      <c r="C69" s="50">
        <v>68000</v>
      </c>
      <c r="D69" s="50">
        <v>68</v>
      </c>
      <c r="E69" s="73">
        <v>217.808729</v>
      </c>
      <c r="F69" s="40">
        <v>3859.8722110971307</v>
      </c>
      <c r="G69" s="73">
        <v>158.014099</v>
      </c>
      <c r="H69" s="40">
        <v>59.79463</v>
      </c>
      <c r="I69" s="73">
        <v>3.410517</v>
      </c>
      <c r="J69" s="40">
        <v>158.014099</v>
      </c>
      <c r="K69" s="40">
        <v>56.384113</v>
      </c>
      <c r="L69" s="56">
        <v>0</v>
      </c>
    </row>
    <row r="70" spans="1:12" ht="15.75">
      <c r="A70" s="44" t="s">
        <v>241</v>
      </c>
      <c r="B70" s="49" t="s">
        <v>263</v>
      </c>
      <c r="C70" s="50">
        <v>69000</v>
      </c>
      <c r="D70" s="50">
        <v>69</v>
      </c>
      <c r="E70" s="73">
        <v>213.207879</v>
      </c>
      <c r="F70" s="40">
        <v>2800.613156615744</v>
      </c>
      <c r="G70" s="73">
        <v>5.170623</v>
      </c>
      <c r="H70" s="40">
        <v>208.037256</v>
      </c>
      <c r="I70" s="73">
        <v>42.237196</v>
      </c>
      <c r="J70" s="40">
        <v>8.599155</v>
      </c>
      <c r="K70" s="40">
        <v>156.107323</v>
      </c>
      <c r="L70" s="40">
        <v>6.264205</v>
      </c>
    </row>
    <row r="71" spans="1:12" ht="15.75">
      <c r="A71" s="44" t="s">
        <v>242</v>
      </c>
      <c r="B71" s="49" t="s">
        <v>264</v>
      </c>
      <c r="C71" s="50">
        <v>70000</v>
      </c>
      <c r="D71" s="50">
        <v>70</v>
      </c>
      <c r="E71" s="73">
        <v>50.611063</v>
      </c>
      <c r="F71" s="40">
        <v>2566.8744230866764</v>
      </c>
      <c r="G71" s="74">
        <v>0</v>
      </c>
      <c r="H71" s="40">
        <v>50.611063</v>
      </c>
      <c r="I71" s="73">
        <v>3.208543</v>
      </c>
      <c r="J71" s="56">
        <v>0</v>
      </c>
      <c r="K71" s="40">
        <v>47.40252</v>
      </c>
      <c r="L71" s="56">
        <v>0</v>
      </c>
    </row>
    <row r="72" spans="1:12" ht="15.75">
      <c r="A72" s="44" t="s">
        <v>243</v>
      </c>
      <c r="B72" s="49" t="s">
        <v>265</v>
      </c>
      <c r="C72" s="50">
        <v>72000</v>
      </c>
      <c r="D72" s="50">
        <v>72</v>
      </c>
      <c r="E72" s="73">
        <v>15478.58916</v>
      </c>
      <c r="F72" s="40">
        <v>3990.837038343373</v>
      </c>
      <c r="G72" s="73">
        <v>732.198041</v>
      </c>
      <c r="H72" s="40">
        <v>14746.391119</v>
      </c>
      <c r="I72" s="73">
        <v>8667.211644</v>
      </c>
      <c r="J72" s="40">
        <v>461.612834</v>
      </c>
      <c r="K72" s="40">
        <v>5323.856444</v>
      </c>
      <c r="L72" s="40">
        <v>1025.908238</v>
      </c>
    </row>
    <row r="73" spans="1:12" ht="15.75">
      <c r="A73" s="44" t="s">
        <v>244</v>
      </c>
      <c r="B73" s="49" t="s">
        <v>266</v>
      </c>
      <c r="C73" s="50">
        <v>78000</v>
      </c>
      <c r="D73" s="50">
        <v>78</v>
      </c>
      <c r="E73" s="73">
        <v>591.745738</v>
      </c>
      <c r="F73" s="40">
        <v>5438.13974304777</v>
      </c>
      <c r="G73" s="73">
        <v>26.281436</v>
      </c>
      <c r="H73" s="40">
        <v>565.464302</v>
      </c>
      <c r="I73" s="73">
        <v>241.046151</v>
      </c>
      <c r="J73" s="40">
        <v>21.226932</v>
      </c>
      <c r="K73" s="40">
        <v>263.364459</v>
      </c>
      <c r="L73" s="40">
        <v>66.108196</v>
      </c>
    </row>
    <row r="74" spans="1:12" ht="15.75">
      <c r="A74" s="44"/>
      <c r="B74" s="45"/>
      <c r="C74" s="45"/>
      <c r="D74" s="45"/>
      <c r="E74" s="73"/>
      <c r="F74" s="40"/>
      <c r="G74" s="73"/>
      <c r="H74" s="40"/>
      <c r="I74" s="73"/>
      <c r="J74" s="40"/>
      <c r="K74" s="40"/>
      <c r="L74" s="40"/>
    </row>
    <row r="75" spans="1:12" ht="15.75">
      <c r="A75" s="69" t="s">
        <v>245</v>
      </c>
      <c r="B75" s="45" t="s">
        <v>237</v>
      </c>
      <c r="C75" s="45" t="s">
        <v>237</v>
      </c>
      <c r="D75" s="45" t="s">
        <v>237</v>
      </c>
      <c r="E75" s="73">
        <v>23074.824035</v>
      </c>
      <c r="F75" s="41" t="s">
        <v>237</v>
      </c>
      <c r="G75" s="73">
        <v>9054.9013</v>
      </c>
      <c r="H75" s="40">
        <v>14019.922735</v>
      </c>
      <c r="I75" s="73">
        <v>114.595062</v>
      </c>
      <c r="J75" s="40">
        <v>18851.268199</v>
      </c>
      <c r="K75" s="40">
        <v>44.411674</v>
      </c>
      <c r="L75" s="40">
        <v>4064.5491</v>
      </c>
    </row>
    <row r="76" spans="1:12" ht="16.5">
      <c r="A76" s="68"/>
      <c r="B76" s="67"/>
      <c r="C76" s="67"/>
      <c r="D76" s="67"/>
      <c r="E76" s="75"/>
      <c r="F76" s="63"/>
      <c r="G76" s="75"/>
      <c r="H76" s="63"/>
      <c r="I76" s="75"/>
      <c r="J76" s="63"/>
      <c r="K76" s="63"/>
      <c r="L76" s="63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 t="s">
        <v>255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52" t="s">
        <v>273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52" t="s">
        <v>281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52" r:id="rId1"/>
  <headerFooter alignWithMargins="0">
    <oddFooter>&amp;C&amp;D</oddFooter>
  </headerFooter>
  <rowBreaks count="1" manualBreakCount="1">
    <brk id="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75" zoomScaleNormal="75" workbookViewId="0" topLeftCell="A1">
      <selection activeCell="A1" sqref="A1"/>
    </sheetView>
  </sheetViews>
  <sheetFormatPr defaultColWidth="21" defaultRowHeight="15.75"/>
  <cols>
    <col min="1" max="1" width="26.69921875" style="0" customWidth="1"/>
    <col min="2" max="2" width="10.19921875" style="0" customWidth="1"/>
    <col min="3" max="3" width="10.5" style="0" customWidth="1"/>
    <col min="4" max="4" width="12.8984375" style="0" customWidth="1"/>
    <col min="5" max="5" width="21" style="0" customWidth="1"/>
    <col min="6" max="6" width="17.09765625" style="0" customWidth="1"/>
    <col min="7" max="13" width="21" style="0" customWidth="1"/>
    <col min="14" max="18" width="21" style="57" customWidth="1"/>
  </cols>
  <sheetData>
    <row r="1" spans="1:13" ht="16.5">
      <c r="A1" s="84" t="s">
        <v>288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8" s="84" customFormat="1" ht="15.75">
      <c r="A3" s="93" t="s">
        <v>289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  <c r="O3" s="95"/>
      <c r="P3" s="95"/>
      <c r="Q3" s="95"/>
      <c r="R3" s="95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52" t="s">
        <v>290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>
      <c r="A6" s="52" t="s">
        <v>282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52" t="s">
        <v>272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>
      <c r="A8" s="1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>
      <c r="A9" s="52" t="s">
        <v>296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hidden="1">
      <c r="A10" s="52" t="s">
        <v>295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>
      <c r="A11" s="5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>
      <c r="A12" s="52" t="s">
        <v>291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>
      <c r="A13" s="1" t="s">
        <v>251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1" t="s">
        <v>252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52" t="s">
        <v>280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1" t="s">
        <v>275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>
      <c r="A19" s="1" t="s">
        <v>255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>
      <c r="A20" s="52" t="s">
        <v>273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A21" s="52" t="s">
        <v>281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A23" s="1" t="s">
        <v>292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>
      <c r="A24" s="93" t="s">
        <v>293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hyperlinks>
    <hyperlink ref="A3" location="data!A1" display="[Back to data]"/>
    <hyperlink ref="A24" r:id="rId1" display="http://www.census.gov/govs/www/cffr.html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showGridLines="0" zoomScale="87" zoomScaleNormal="87" workbookViewId="0" topLeftCell="A1">
      <selection activeCell="D20" sqref="D20"/>
    </sheetView>
  </sheetViews>
  <sheetFormatPr defaultColWidth="8.796875" defaultRowHeight="15.75"/>
  <cols>
    <col min="1" max="1" width="35.5" style="0" customWidth="1"/>
    <col min="2" max="2" width="13.5" style="0" customWidth="1"/>
    <col min="5" max="5" width="24.8984375" style="0" customWidth="1"/>
    <col min="6" max="6" width="13.59765625" style="0" customWidth="1"/>
    <col min="7" max="7" width="15.3984375" style="0" customWidth="1"/>
    <col min="8" max="9" width="16.5" style="0" customWidth="1"/>
    <col min="10" max="10" width="15.19921875" style="0" customWidth="1"/>
    <col min="11" max="11" width="16.5" style="0" customWidth="1"/>
    <col min="12" max="12" width="13.8984375" style="0" customWidth="1"/>
    <col min="13" max="13" width="13.59765625" style="0" customWidth="1"/>
  </cols>
  <sheetData>
    <row r="1" ht="15.75">
      <c r="A1" t="s">
        <v>268</v>
      </c>
    </row>
    <row r="3" ht="15.75">
      <c r="A3" t="s">
        <v>0</v>
      </c>
    </row>
    <row r="4" ht="15.75">
      <c r="A4" t="s">
        <v>1</v>
      </c>
    </row>
    <row r="5" ht="15.75">
      <c r="A5" t="s">
        <v>2</v>
      </c>
    </row>
    <row r="6" ht="15.75">
      <c r="A6" t="s">
        <v>3</v>
      </c>
    </row>
    <row r="9" spans="1:13" ht="15.75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2:13" ht="15.75">
      <c r="B10" s="61"/>
      <c r="C10" s="61" t="s">
        <v>4</v>
      </c>
      <c r="D10" s="61" t="s">
        <v>5</v>
      </c>
      <c r="E10" s="61" t="s">
        <v>6</v>
      </c>
      <c r="F10" s="61"/>
      <c r="G10" s="61"/>
      <c r="H10" s="61"/>
      <c r="I10" s="61"/>
      <c r="J10" s="61"/>
      <c r="K10" s="61"/>
      <c r="L10" s="61"/>
      <c r="M10" s="61"/>
    </row>
    <row r="11" spans="1:13" ht="15.75">
      <c r="A11" s="58" t="s">
        <v>7</v>
      </c>
      <c r="B11" s="61" t="s">
        <v>8</v>
      </c>
      <c r="C11" s="61" t="s">
        <v>9</v>
      </c>
      <c r="D11" s="61" t="s">
        <v>9</v>
      </c>
      <c r="E11" s="61" t="s">
        <v>10</v>
      </c>
      <c r="F11" s="96" t="s">
        <v>269</v>
      </c>
      <c r="G11" s="96"/>
      <c r="H11" s="61"/>
      <c r="I11" s="61"/>
      <c r="J11" s="61"/>
      <c r="K11" s="61"/>
      <c r="L11" s="61"/>
      <c r="M11" s="61"/>
    </row>
    <row r="12" spans="1:13" ht="15.75">
      <c r="A12" s="55"/>
      <c r="B12" s="61" t="s">
        <v>12</v>
      </c>
      <c r="C12" s="61" t="s">
        <v>13</v>
      </c>
      <c r="D12" s="61" t="s">
        <v>13</v>
      </c>
      <c r="E12" s="62">
        <v>37803</v>
      </c>
      <c r="F12" s="64"/>
      <c r="G12" s="64"/>
      <c r="H12" s="61"/>
      <c r="I12" s="61"/>
      <c r="J12" s="61"/>
      <c r="K12" s="61"/>
      <c r="L12" s="61"/>
      <c r="M12" s="61"/>
    </row>
    <row r="13" spans="1:13" ht="15.75">
      <c r="A13" s="55"/>
      <c r="B13" s="61"/>
      <c r="C13" s="61"/>
      <c r="D13" s="61"/>
      <c r="E13" s="61"/>
      <c r="F13" s="61"/>
      <c r="G13" s="61" t="s">
        <v>248</v>
      </c>
      <c r="H13" s="61"/>
      <c r="I13" s="61"/>
      <c r="J13" s="61" t="s">
        <v>16</v>
      </c>
      <c r="K13" s="61"/>
      <c r="L13" s="61"/>
      <c r="M13" s="61" t="s">
        <v>17</v>
      </c>
    </row>
    <row r="14" spans="2:13" ht="15.75">
      <c r="B14" s="61"/>
      <c r="C14" s="61"/>
      <c r="D14" s="61"/>
      <c r="E14" s="61"/>
      <c r="F14" s="61" t="s">
        <v>18</v>
      </c>
      <c r="G14" s="61" t="s">
        <v>19</v>
      </c>
      <c r="H14" s="61" t="s">
        <v>20</v>
      </c>
      <c r="I14" s="61" t="s">
        <v>21</v>
      </c>
      <c r="J14" s="61" t="s">
        <v>22</v>
      </c>
      <c r="K14" s="61" t="s">
        <v>23</v>
      </c>
      <c r="L14" s="61" t="s">
        <v>24</v>
      </c>
      <c r="M14" s="61" t="s">
        <v>25</v>
      </c>
    </row>
    <row r="15" spans="1:13" ht="15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5.75">
      <c r="A16" t="s">
        <v>26</v>
      </c>
      <c r="B16" t="s">
        <v>27</v>
      </c>
      <c r="C16">
        <v>0</v>
      </c>
      <c r="D16">
        <v>0</v>
      </c>
      <c r="E16" s="57">
        <v>281421906</v>
      </c>
      <c r="F16" s="57">
        <v>2061486</v>
      </c>
      <c r="G16" s="57">
        <v>6910</v>
      </c>
      <c r="H16" s="57">
        <v>319507</v>
      </c>
      <c r="I16" s="57">
        <v>1741979</v>
      </c>
      <c r="J16" s="57">
        <v>1082358</v>
      </c>
      <c r="K16" s="57">
        <v>327413</v>
      </c>
      <c r="L16" s="57">
        <v>441038</v>
      </c>
      <c r="M16" s="57">
        <v>210677</v>
      </c>
    </row>
    <row r="18" spans="1:13" ht="15.75">
      <c r="A18" t="s">
        <v>31</v>
      </c>
      <c r="B18" t="s">
        <v>32</v>
      </c>
      <c r="C18">
        <v>1000</v>
      </c>
      <c r="D18">
        <v>1</v>
      </c>
      <c r="E18" s="57">
        <v>4447100</v>
      </c>
      <c r="F18" s="57">
        <v>36871</v>
      </c>
      <c r="G18" s="57">
        <v>8192</v>
      </c>
      <c r="H18" s="57">
        <v>7907</v>
      </c>
      <c r="I18" s="57">
        <v>28964</v>
      </c>
      <c r="J18" s="57">
        <v>19930</v>
      </c>
      <c r="K18" s="57">
        <v>7067</v>
      </c>
      <c r="L18" s="57">
        <v>6649</v>
      </c>
      <c r="M18" s="57">
        <v>3224</v>
      </c>
    </row>
    <row r="19" spans="1:13" ht="15.75">
      <c r="A19" t="s">
        <v>35</v>
      </c>
      <c r="B19" t="s">
        <v>36</v>
      </c>
      <c r="C19">
        <v>2000</v>
      </c>
      <c r="D19">
        <v>2</v>
      </c>
      <c r="E19" s="57">
        <v>626932</v>
      </c>
      <c r="F19" s="57">
        <v>7944</v>
      </c>
      <c r="G19" s="57">
        <v>12244</v>
      </c>
      <c r="H19" s="57">
        <v>2307</v>
      </c>
      <c r="I19" s="57">
        <v>5636</v>
      </c>
      <c r="J19" s="57">
        <v>1625</v>
      </c>
      <c r="K19" s="57">
        <v>1680</v>
      </c>
      <c r="L19" s="57">
        <v>3022</v>
      </c>
      <c r="M19" s="57">
        <v>1617</v>
      </c>
    </row>
    <row r="20" spans="1:13" ht="15.75">
      <c r="A20" t="s">
        <v>39</v>
      </c>
      <c r="B20" t="s">
        <v>40</v>
      </c>
      <c r="C20">
        <v>4000</v>
      </c>
      <c r="D20">
        <v>4</v>
      </c>
      <c r="E20" s="57">
        <v>5130632</v>
      </c>
      <c r="F20" s="57">
        <v>37801</v>
      </c>
      <c r="G20" s="57">
        <v>6773</v>
      </c>
      <c r="H20" s="57">
        <v>9885</v>
      </c>
      <c r="I20" s="57">
        <v>27916</v>
      </c>
      <c r="J20" s="57">
        <v>18675</v>
      </c>
      <c r="K20" s="57">
        <v>8557</v>
      </c>
      <c r="L20" s="57">
        <v>7235</v>
      </c>
      <c r="M20" s="57">
        <v>3335</v>
      </c>
    </row>
    <row r="21" spans="1:13" ht="15.75">
      <c r="A21" t="s">
        <v>43</v>
      </c>
      <c r="B21" t="s">
        <v>44</v>
      </c>
      <c r="C21">
        <v>5000</v>
      </c>
      <c r="D21">
        <v>5</v>
      </c>
      <c r="E21" s="57">
        <v>2673400</v>
      </c>
      <c r="F21" s="57">
        <v>18340</v>
      </c>
      <c r="G21" s="57">
        <v>6729</v>
      </c>
      <c r="H21" s="57">
        <v>1445</v>
      </c>
      <c r="I21" s="57">
        <v>16895</v>
      </c>
      <c r="J21" s="57">
        <v>11596</v>
      </c>
      <c r="K21">
        <v>864</v>
      </c>
      <c r="L21" s="57">
        <v>4541</v>
      </c>
      <c r="M21" s="57">
        <v>1339</v>
      </c>
    </row>
    <row r="22" spans="1:13" ht="15.75">
      <c r="A22" t="s">
        <v>47</v>
      </c>
      <c r="B22" t="s">
        <v>48</v>
      </c>
      <c r="C22">
        <v>6000</v>
      </c>
      <c r="D22">
        <v>6</v>
      </c>
      <c r="E22" s="57">
        <v>33871648</v>
      </c>
      <c r="F22" s="57">
        <v>219706</v>
      </c>
      <c r="G22" s="57">
        <v>6192</v>
      </c>
      <c r="H22" s="57">
        <v>39240</v>
      </c>
      <c r="I22" s="57">
        <v>180466</v>
      </c>
      <c r="J22" s="57">
        <v>110716</v>
      </c>
      <c r="K22" s="57">
        <v>37050</v>
      </c>
      <c r="L22" s="57">
        <v>51329</v>
      </c>
      <c r="M22" s="57">
        <v>20611</v>
      </c>
    </row>
    <row r="23" spans="1:13" ht="15.75">
      <c r="A23" t="s">
        <v>51</v>
      </c>
      <c r="B23" t="s">
        <v>52</v>
      </c>
      <c r="C23">
        <v>8000</v>
      </c>
      <c r="D23">
        <v>8</v>
      </c>
      <c r="E23" s="57">
        <v>4301261</v>
      </c>
      <c r="F23" s="57">
        <v>28874</v>
      </c>
      <c r="G23" s="57">
        <v>6345</v>
      </c>
      <c r="H23" s="57">
        <v>5184</v>
      </c>
      <c r="I23" s="57">
        <v>23690</v>
      </c>
      <c r="J23" s="57">
        <v>13389</v>
      </c>
      <c r="K23" s="57">
        <v>5142</v>
      </c>
      <c r="L23" s="57">
        <v>6014</v>
      </c>
      <c r="M23" s="57">
        <v>4329</v>
      </c>
    </row>
    <row r="24" spans="1:13" ht="15.75">
      <c r="A24" t="s">
        <v>55</v>
      </c>
      <c r="B24" t="s">
        <v>56</v>
      </c>
      <c r="C24">
        <v>9000</v>
      </c>
      <c r="D24">
        <v>9</v>
      </c>
      <c r="E24" s="57">
        <v>3405565</v>
      </c>
      <c r="F24" s="57">
        <v>28595</v>
      </c>
      <c r="G24" s="57">
        <v>8209</v>
      </c>
      <c r="H24" s="57">
        <v>8545</v>
      </c>
      <c r="I24" s="57">
        <v>20050</v>
      </c>
      <c r="J24" s="57">
        <v>13219</v>
      </c>
      <c r="K24" s="57">
        <v>8484</v>
      </c>
      <c r="L24" s="57">
        <v>5376</v>
      </c>
      <c r="M24" s="57">
        <v>1516</v>
      </c>
    </row>
    <row r="25" spans="1:13" ht="15.75">
      <c r="A25" t="s">
        <v>59</v>
      </c>
      <c r="B25" t="s">
        <v>60</v>
      </c>
      <c r="C25">
        <v>10000</v>
      </c>
      <c r="D25">
        <v>10</v>
      </c>
      <c r="E25" s="57">
        <v>783600</v>
      </c>
      <c r="F25" s="57">
        <v>5061</v>
      </c>
      <c r="G25" s="57">
        <v>6191</v>
      </c>
      <c r="H25">
        <v>564</v>
      </c>
      <c r="I25" s="57">
        <v>4497</v>
      </c>
      <c r="J25" s="57">
        <v>3146</v>
      </c>
      <c r="K25">
        <v>245</v>
      </c>
      <c r="L25" s="57">
        <v>1181</v>
      </c>
      <c r="M25">
        <v>489</v>
      </c>
    </row>
    <row r="26" spans="1:13" ht="15.75">
      <c r="A26" t="s">
        <v>63</v>
      </c>
      <c r="B26" t="s">
        <v>64</v>
      </c>
      <c r="C26">
        <v>11000</v>
      </c>
      <c r="D26">
        <v>11</v>
      </c>
      <c r="E26" s="57">
        <v>572059</v>
      </c>
      <c r="F26" s="57">
        <v>34750</v>
      </c>
      <c r="G26" s="57">
        <v>61681</v>
      </c>
      <c r="H26" s="57">
        <v>3321</v>
      </c>
      <c r="I26" s="57">
        <v>31429</v>
      </c>
      <c r="J26" s="57">
        <v>4304</v>
      </c>
      <c r="K26" s="57">
        <v>11376</v>
      </c>
      <c r="L26" s="57">
        <v>4310</v>
      </c>
      <c r="M26" s="57">
        <v>14760</v>
      </c>
    </row>
    <row r="27" spans="1:13" ht="15.75">
      <c r="A27" t="s">
        <v>67</v>
      </c>
      <c r="B27" t="s">
        <v>68</v>
      </c>
      <c r="C27">
        <v>12000</v>
      </c>
      <c r="D27">
        <v>12</v>
      </c>
      <c r="E27" s="57">
        <v>15982378</v>
      </c>
      <c r="F27" s="57">
        <v>113341</v>
      </c>
      <c r="G27" s="57">
        <v>6660</v>
      </c>
      <c r="H27" s="57">
        <v>15969</v>
      </c>
      <c r="I27" s="57">
        <v>97372</v>
      </c>
      <c r="J27" s="57">
        <v>75233</v>
      </c>
      <c r="K27" s="57">
        <v>10899</v>
      </c>
      <c r="L27" s="57">
        <v>17463</v>
      </c>
      <c r="M27" s="57">
        <v>9746</v>
      </c>
    </row>
    <row r="28" spans="1:13" ht="15.75">
      <c r="A28" t="s">
        <v>71</v>
      </c>
      <c r="B28" t="s">
        <v>72</v>
      </c>
      <c r="C28">
        <v>13000</v>
      </c>
      <c r="D28">
        <v>13</v>
      </c>
      <c r="E28" s="57">
        <v>8186453</v>
      </c>
      <c r="F28" s="57">
        <v>51910</v>
      </c>
      <c r="G28" s="57">
        <v>5977</v>
      </c>
      <c r="H28" s="57">
        <v>9003</v>
      </c>
      <c r="I28" s="57">
        <v>42907</v>
      </c>
      <c r="J28" s="57">
        <v>28092</v>
      </c>
      <c r="K28" s="57">
        <v>5243</v>
      </c>
      <c r="L28" s="57">
        <v>10561</v>
      </c>
      <c r="M28" s="57">
        <v>8015</v>
      </c>
    </row>
    <row r="29" spans="1:13" ht="15.75">
      <c r="A29" t="s">
        <v>75</v>
      </c>
      <c r="B29" t="s">
        <v>76</v>
      </c>
      <c r="C29">
        <v>15000</v>
      </c>
      <c r="D29">
        <v>15</v>
      </c>
      <c r="E29" s="57">
        <v>1211537</v>
      </c>
      <c r="F29" s="57">
        <v>11269</v>
      </c>
      <c r="G29" s="57">
        <v>8961</v>
      </c>
      <c r="H29" s="57">
        <v>4484</v>
      </c>
      <c r="I29" s="57">
        <v>6785</v>
      </c>
      <c r="J29" s="57">
        <v>4516</v>
      </c>
      <c r="K29" s="57">
        <v>1978</v>
      </c>
      <c r="L29" s="57">
        <v>1911</v>
      </c>
      <c r="M29" s="57">
        <v>2864</v>
      </c>
    </row>
    <row r="30" spans="1:13" ht="15.75">
      <c r="A30" t="s">
        <v>79</v>
      </c>
      <c r="B30" t="s">
        <v>80</v>
      </c>
      <c r="C30">
        <v>16000</v>
      </c>
      <c r="D30">
        <v>16</v>
      </c>
      <c r="E30" s="57">
        <v>1293953</v>
      </c>
      <c r="F30" s="57">
        <v>8654</v>
      </c>
      <c r="G30" s="57">
        <v>6334</v>
      </c>
      <c r="H30">
        <v>653</v>
      </c>
      <c r="I30" s="57">
        <v>8002</v>
      </c>
      <c r="J30" s="57">
        <v>4431</v>
      </c>
      <c r="K30" s="57">
        <v>1531</v>
      </c>
      <c r="L30" s="57">
        <v>1858</v>
      </c>
      <c r="M30">
        <v>834</v>
      </c>
    </row>
    <row r="31" spans="1:13" ht="15.75">
      <c r="A31" t="s">
        <v>83</v>
      </c>
      <c r="B31" t="s">
        <v>84</v>
      </c>
      <c r="C31">
        <v>17000</v>
      </c>
      <c r="D31">
        <v>17</v>
      </c>
      <c r="E31" s="57">
        <v>12419293</v>
      </c>
      <c r="F31" s="57">
        <v>73020</v>
      </c>
      <c r="G31" s="57">
        <v>5771</v>
      </c>
      <c r="H31" s="57">
        <v>4938</v>
      </c>
      <c r="I31" s="57">
        <v>68082</v>
      </c>
      <c r="J31" s="57">
        <v>45018</v>
      </c>
      <c r="K31" s="57">
        <v>5729</v>
      </c>
      <c r="L31" s="57">
        <v>15720</v>
      </c>
      <c r="M31" s="57">
        <v>6553</v>
      </c>
    </row>
    <row r="32" spans="1:13" ht="15.75">
      <c r="A32" t="s">
        <v>87</v>
      </c>
      <c r="B32" t="s">
        <v>88</v>
      </c>
      <c r="C32">
        <v>18000</v>
      </c>
      <c r="D32">
        <v>18</v>
      </c>
      <c r="E32" s="57">
        <v>6080485</v>
      </c>
      <c r="F32" s="57">
        <v>35525</v>
      </c>
      <c r="G32" s="57">
        <v>5734</v>
      </c>
      <c r="H32" s="57">
        <v>3650</v>
      </c>
      <c r="I32" s="57">
        <v>31874</v>
      </c>
      <c r="J32" s="57">
        <v>22572</v>
      </c>
      <c r="K32" s="57">
        <v>3302</v>
      </c>
      <c r="L32" s="57">
        <v>7313</v>
      </c>
      <c r="M32" s="57">
        <v>2338</v>
      </c>
    </row>
    <row r="33" spans="1:13" ht="15.75">
      <c r="A33" t="s">
        <v>91</v>
      </c>
      <c r="B33" t="s">
        <v>92</v>
      </c>
      <c r="C33">
        <v>19000</v>
      </c>
      <c r="D33">
        <v>19</v>
      </c>
      <c r="E33" s="57">
        <v>2926324</v>
      </c>
      <c r="F33" s="57">
        <v>17550</v>
      </c>
      <c r="G33" s="57">
        <v>5961</v>
      </c>
      <c r="H33" s="57">
        <v>1008</v>
      </c>
      <c r="I33" s="57">
        <v>16542</v>
      </c>
      <c r="J33" s="57">
        <v>11434</v>
      </c>
      <c r="K33" s="57">
        <v>1109</v>
      </c>
      <c r="L33" s="57">
        <v>3877</v>
      </c>
      <c r="M33" s="57">
        <v>1129</v>
      </c>
    </row>
    <row r="34" spans="1:13" ht="15.75">
      <c r="A34" t="s">
        <v>95</v>
      </c>
      <c r="B34" t="s">
        <v>96</v>
      </c>
      <c r="C34">
        <v>20000</v>
      </c>
      <c r="D34">
        <v>20</v>
      </c>
      <c r="E34" s="57">
        <v>2688418</v>
      </c>
      <c r="F34" s="57">
        <v>18208</v>
      </c>
      <c r="G34" s="57">
        <v>6686</v>
      </c>
      <c r="H34" s="57">
        <v>2520</v>
      </c>
      <c r="I34" s="57">
        <v>15688</v>
      </c>
      <c r="J34" s="57">
        <v>10665</v>
      </c>
      <c r="K34" s="57">
        <v>2020</v>
      </c>
      <c r="L34" s="57">
        <v>3415</v>
      </c>
      <c r="M34" s="57">
        <v>2108</v>
      </c>
    </row>
    <row r="35" spans="1:13" ht="15.75">
      <c r="A35" t="s">
        <v>99</v>
      </c>
      <c r="B35" t="s">
        <v>100</v>
      </c>
      <c r="C35">
        <v>21000</v>
      </c>
      <c r="D35">
        <v>21</v>
      </c>
      <c r="E35" s="57">
        <v>4041769</v>
      </c>
      <c r="F35" s="57">
        <v>31153</v>
      </c>
      <c r="G35" s="57">
        <v>7565</v>
      </c>
      <c r="H35" s="57">
        <v>5289</v>
      </c>
      <c r="I35" s="57">
        <v>25864</v>
      </c>
      <c r="J35" s="57">
        <v>16288</v>
      </c>
      <c r="K35" s="57">
        <v>5119</v>
      </c>
      <c r="L35" s="57">
        <v>6634</v>
      </c>
      <c r="M35" s="57">
        <v>3112</v>
      </c>
    </row>
    <row r="36" spans="1:13" ht="15.75">
      <c r="A36" t="s">
        <v>103</v>
      </c>
      <c r="B36" t="s">
        <v>104</v>
      </c>
      <c r="C36">
        <v>22000</v>
      </c>
      <c r="D36">
        <v>22</v>
      </c>
      <c r="E36" s="57">
        <v>4468976</v>
      </c>
      <c r="F36" s="57">
        <v>31646</v>
      </c>
      <c r="G36" s="57">
        <v>7038</v>
      </c>
      <c r="H36" s="57">
        <v>3605</v>
      </c>
      <c r="I36" s="57">
        <v>28042</v>
      </c>
      <c r="J36" s="57">
        <v>17984</v>
      </c>
      <c r="K36" s="57">
        <v>3195</v>
      </c>
      <c r="L36" s="57">
        <v>7820</v>
      </c>
      <c r="M36" s="57">
        <v>2648</v>
      </c>
    </row>
    <row r="37" spans="1:13" ht="15.75">
      <c r="A37" t="s">
        <v>107</v>
      </c>
      <c r="B37" t="s">
        <v>108</v>
      </c>
      <c r="C37">
        <v>23000</v>
      </c>
      <c r="D37">
        <v>23</v>
      </c>
      <c r="E37" s="57">
        <v>1274923</v>
      </c>
      <c r="F37" s="57">
        <v>9966</v>
      </c>
      <c r="G37" s="57">
        <v>7632</v>
      </c>
      <c r="H37" s="57">
        <v>1813</v>
      </c>
      <c r="I37" s="57">
        <v>8152</v>
      </c>
      <c r="J37" s="57">
        <v>5156</v>
      </c>
      <c r="K37" s="57">
        <v>1312</v>
      </c>
      <c r="L37" s="57">
        <v>2610</v>
      </c>
      <c r="M37">
        <v>888</v>
      </c>
    </row>
    <row r="38" spans="1:13" ht="15.75">
      <c r="A38" t="s">
        <v>111</v>
      </c>
      <c r="B38" t="s">
        <v>112</v>
      </c>
      <c r="C38">
        <v>24000</v>
      </c>
      <c r="D38">
        <v>24</v>
      </c>
      <c r="E38" s="57">
        <v>5296486</v>
      </c>
      <c r="F38" s="57">
        <v>57646</v>
      </c>
      <c r="G38" s="57">
        <v>10464</v>
      </c>
      <c r="H38" s="57">
        <v>11412</v>
      </c>
      <c r="I38" s="57">
        <v>46235</v>
      </c>
      <c r="J38" s="57">
        <v>22467</v>
      </c>
      <c r="K38" s="57">
        <v>16216</v>
      </c>
      <c r="L38" s="57">
        <v>8632</v>
      </c>
      <c r="M38" s="57">
        <v>10331</v>
      </c>
    </row>
    <row r="39" spans="1:13" ht="15.75">
      <c r="A39" t="s">
        <v>115</v>
      </c>
      <c r="B39" t="s">
        <v>116</v>
      </c>
      <c r="C39">
        <v>25000</v>
      </c>
      <c r="D39">
        <v>25</v>
      </c>
      <c r="E39" s="57">
        <v>6349097</v>
      </c>
      <c r="F39" s="57">
        <v>51265</v>
      </c>
      <c r="G39" s="57">
        <v>7969</v>
      </c>
      <c r="H39" s="57">
        <v>7422</v>
      </c>
      <c r="I39" s="57">
        <v>43843</v>
      </c>
      <c r="J39" s="57">
        <v>26133</v>
      </c>
      <c r="K39" s="57">
        <v>8357</v>
      </c>
      <c r="L39" s="57">
        <v>13328</v>
      </c>
      <c r="M39" s="57">
        <v>3446</v>
      </c>
    </row>
    <row r="40" spans="1:13" ht="15.75">
      <c r="A40" t="s">
        <v>119</v>
      </c>
      <c r="B40" t="s">
        <v>120</v>
      </c>
      <c r="C40">
        <v>26000</v>
      </c>
      <c r="D40">
        <v>26</v>
      </c>
      <c r="E40" s="57">
        <v>9938444</v>
      </c>
      <c r="F40" s="57">
        <v>57870</v>
      </c>
      <c r="G40" s="57">
        <v>5741</v>
      </c>
      <c r="H40" s="57">
        <v>3462</v>
      </c>
      <c r="I40" s="57">
        <v>54408</v>
      </c>
      <c r="J40" s="57">
        <v>37598</v>
      </c>
      <c r="K40" s="57">
        <v>3884</v>
      </c>
      <c r="L40" s="57">
        <v>12970</v>
      </c>
      <c r="M40" s="57">
        <v>3418</v>
      </c>
    </row>
    <row r="41" spans="1:13" ht="15.75">
      <c r="A41" t="s">
        <v>123</v>
      </c>
      <c r="B41" t="s">
        <v>124</v>
      </c>
      <c r="C41">
        <v>27000</v>
      </c>
      <c r="D41">
        <v>27</v>
      </c>
      <c r="E41" s="57">
        <v>4919479</v>
      </c>
      <c r="F41" s="57">
        <v>27580</v>
      </c>
      <c r="G41" s="57">
        <v>5451</v>
      </c>
      <c r="H41" s="57">
        <v>2120</v>
      </c>
      <c r="I41" s="57">
        <v>25460</v>
      </c>
      <c r="J41" s="57">
        <v>16141</v>
      </c>
      <c r="K41" s="57">
        <v>2406</v>
      </c>
      <c r="L41" s="57">
        <v>6914</v>
      </c>
      <c r="M41" s="57">
        <v>2120</v>
      </c>
    </row>
    <row r="42" spans="1:13" ht="15.75">
      <c r="A42" t="s">
        <v>127</v>
      </c>
      <c r="B42" t="s">
        <v>128</v>
      </c>
      <c r="C42">
        <v>28000</v>
      </c>
      <c r="D42">
        <v>28</v>
      </c>
      <c r="E42" s="57">
        <v>2844658</v>
      </c>
      <c r="F42" s="57">
        <v>21741</v>
      </c>
      <c r="G42" s="57">
        <v>7545</v>
      </c>
      <c r="H42" s="57">
        <v>3644</v>
      </c>
      <c r="I42" s="57">
        <v>18096</v>
      </c>
      <c r="J42" s="57">
        <v>11827</v>
      </c>
      <c r="K42" s="57">
        <v>2626</v>
      </c>
      <c r="L42" s="57">
        <v>5318</v>
      </c>
      <c r="M42" s="57">
        <v>1970</v>
      </c>
    </row>
    <row r="43" spans="1:13" ht="15.75">
      <c r="A43" t="s">
        <v>131</v>
      </c>
      <c r="B43" t="s">
        <v>132</v>
      </c>
      <c r="C43">
        <v>29000</v>
      </c>
      <c r="D43">
        <v>29</v>
      </c>
      <c r="E43" s="57">
        <v>5595211</v>
      </c>
      <c r="F43" s="57">
        <v>43874</v>
      </c>
      <c r="G43" s="57">
        <v>7691</v>
      </c>
      <c r="H43" s="57">
        <v>7991</v>
      </c>
      <c r="I43" s="57">
        <v>35883</v>
      </c>
      <c r="J43" s="57">
        <v>23395</v>
      </c>
      <c r="K43" s="57">
        <v>7992</v>
      </c>
      <c r="L43" s="57">
        <v>8655</v>
      </c>
      <c r="M43" s="57">
        <v>3832</v>
      </c>
    </row>
    <row r="44" spans="1:13" ht="15.75">
      <c r="A44" t="s">
        <v>135</v>
      </c>
      <c r="B44" t="s">
        <v>136</v>
      </c>
      <c r="C44">
        <v>30000</v>
      </c>
      <c r="D44">
        <v>30</v>
      </c>
      <c r="E44" s="57">
        <v>902195</v>
      </c>
      <c r="F44" s="57">
        <v>7092</v>
      </c>
      <c r="G44" s="57">
        <v>7729</v>
      </c>
      <c r="H44">
        <v>556</v>
      </c>
      <c r="I44" s="57">
        <v>6536</v>
      </c>
      <c r="J44" s="57">
        <v>3812</v>
      </c>
      <c r="K44">
        <v>497</v>
      </c>
      <c r="L44" s="57">
        <v>1938</v>
      </c>
      <c r="M44">
        <v>845</v>
      </c>
    </row>
    <row r="45" spans="1:13" ht="15.75">
      <c r="A45" t="s">
        <v>139</v>
      </c>
      <c r="B45" t="s">
        <v>140</v>
      </c>
      <c r="C45">
        <v>31000</v>
      </c>
      <c r="D45">
        <v>31</v>
      </c>
      <c r="E45" s="57">
        <v>1711263</v>
      </c>
      <c r="F45" s="57">
        <v>11000</v>
      </c>
      <c r="G45" s="57">
        <v>6324</v>
      </c>
      <c r="H45" s="57">
        <v>1099</v>
      </c>
      <c r="I45" s="57">
        <v>9901</v>
      </c>
      <c r="J45" s="57">
        <v>6688</v>
      </c>
      <c r="K45">
        <v>608</v>
      </c>
      <c r="L45" s="57">
        <v>2512</v>
      </c>
      <c r="M45" s="57">
        <v>1192</v>
      </c>
    </row>
    <row r="46" spans="1:13" ht="15.75">
      <c r="A46" t="s">
        <v>143</v>
      </c>
      <c r="B46" t="s">
        <v>144</v>
      </c>
      <c r="C46">
        <v>32000</v>
      </c>
      <c r="D46">
        <v>32</v>
      </c>
      <c r="E46" s="57">
        <v>1998257</v>
      </c>
      <c r="F46" s="57">
        <v>11637</v>
      </c>
      <c r="G46" s="57">
        <v>5193</v>
      </c>
      <c r="H46" s="57">
        <v>1368</v>
      </c>
      <c r="I46" s="57">
        <v>10269</v>
      </c>
      <c r="J46" s="57">
        <v>6988</v>
      </c>
      <c r="K46" s="57">
        <v>1472</v>
      </c>
      <c r="L46" s="57">
        <v>1955</v>
      </c>
      <c r="M46" s="57">
        <v>1222</v>
      </c>
    </row>
    <row r="47" spans="1:13" ht="15.75">
      <c r="A47" t="s">
        <v>147</v>
      </c>
      <c r="B47" t="s">
        <v>148</v>
      </c>
      <c r="C47">
        <v>33000</v>
      </c>
      <c r="D47">
        <v>33</v>
      </c>
      <c r="E47" s="57">
        <v>1235786</v>
      </c>
      <c r="F47" s="57">
        <v>7349</v>
      </c>
      <c r="G47" s="57">
        <v>5707</v>
      </c>
      <c r="H47">
        <v>827</v>
      </c>
      <c r="I47" s="57">
        <v>6522</v>
      </c>
      <c r="J47" s="57">
        <v>4174</v>
      </c>
      <c r="K47">
        <v>738</v>
      </c>
      <c r="L47" s="57">
        <v>1865</v>
      </c>
      <c r="M47">
        <v>571</v>
      </c>
    </row>
    <row r="48" spans="1:13" ht="15.75">
      <c r="A48" t="s">
        <v>151</v>
      </c>
      <c r="B48" t="s">
        <v>152</v>
      </c>
      <c r="C48">
        <v>34000</v>
      </c>
      <c r="D48">
        <v>34</v>
      </c>
      <c r="E48" s="57">
        <v>8414350</v>
      </c>
      <c r="F48" s="57">
        <v>53679</v>
      </c>
      <c r="G48" s="57">
        <v>6214</v>
      </c>
      <c r="H48" s="57">
        <v>5330</v>
      </c>
      <c r="I48" s="57">
        <v>48349</v>
      </c>
      <c r="J48" s="57">
        <v>32578</v>
      </c>
      <c r="K48" s="57">
        <v>5461</v>
      </c>
      <c r="L48" s="57">
        <v>11481</v>
      </c>
      <c r="M48" s="57">
        <v>4159</v>
      </c>
    </row>
    <row r="49" spans="1:13" ht="15.75">
      <c r="A49" t="s">
        <v>155</v>
      </c>
      <c r="B49" t="s">
        <v>156</v>
      </c>
      <c r="C49">
        <v>35000</v>
      </c>
      <c r="D49">
        <v>35</v>
      </c>
      <c r="E49" s="57">
        <v>1819046</v>
      </c>
      <c r="F49" s="57">
        <v>18736</v>
      </c>
      <c r="G49" s="57">
        <v>9995</v>
      </c>
      <c r="H49" s="57">
        <v>2158</v>
      </c>
      <c r="I49" s="57">
        <v>16578</v>
      </c>
      <c r="J49" s="57">
        <v>6669</v>
      </c>
      <c r="K49" s="57">
        <v>5819</v>
      </c>
      <c r="L49" s="57">
        <v>4322</v>
      </c>
      <c r="M49" s="57">
        <v>1926</v>
      </c>
    </row>
    <row r="50" spans="1:13" ht="15.75">
      <c r="A50" t="s">
        <v>159</v>
      </c>
      <c r="B50" t="s">
        <v>160</v>
      </c>
      <c r="C50">
        <v>36000</v>
      </c>
      <c r="D50">
        <v>36</v>
      </c>
      <c r="E50" s="57">
        <v>18976457</v>
      </c>
      <c r="F50" s="57">
        <v>137898</v>
      </c>
      <c r="G50" s="57">
        <v>7186</v>
      </c>
      <c r="H50" s="57">
        <v>6286</v>
      </c>
      <c r="I50" s="57">
        <v>131612</v>
      </c>
      <c r="J50" s="57">
        <v>74030</v>
      </c>
      <c r="K50" s="57">
        <v>7758</v>
      </c>
      <c r="L50" s="57">
        <v>47575</v>
      </c>
      <c r="M50" s="57">
        <v>8535</v>
      </c>
    </row>
    <row r="51" spans="1:13" ht="15.75">
      <c r="A51" t="s">
        <v>163</v>
      </c>
      <c r="B51" t="s">
        <v>164</v>
      </c>
      <c r="C51">
        <v>37000</v>
      </c>
      <c r="D51">
        <v>37</v>
      </c>
      <c r="E51" s="57">
        <v>8049313</v>
      </c>
      <c r="F51" s="57">
        <v>51766</v>
      </c>
      <c r="G51" s="57">
        <v>6157</v>
      </c>
      <c r="H51" s="57">
        <v>7508</v>
      </c>
      <c r="I51" s="57">
        <v>44259</v>
      </c>
      <c r="J51" s="57">
        <v>29818</v>
      </c>
      <c r="K51" s="57">
        <v>3794</v>
      </c>
      <c r="L51" s="57">
        <v>11613</v>
      </c>
      <c r="M51" s="57">
        <v>6541</v>
      </c>
    </row>
    <row r="52" spans="1:13" ht="15.75">
      <c r="A52" t="s">
        <v>167</v>
      </c>
      <c r="B52" t="s">
        <v>168</v>
      </c>
      <c r="C52">
        <v>38000</v>
      </c>
      <c r="D52">
        <v>38</v>
      </c>
      <c r="E52" s="57">
        <v>642200</v>
      </c>
      <c r="F52" s="57">
        <v>5726</v>
      </c>
      <c r="G52" s="57">
        <v>9033</v>
      </c>
      <c r="H52">
        <v>712</v>
      </c>
      <c r="I52" s="57">
        <v>5014</v>
      </c>
      <c r="J52" s="57">
        <v>3074</v>
      </c>
      <c r="K52">
        <v>398</v>
      </c>
      <c r="L52" s="57">
        <v>1537</v>
      </c>
      <c r="M52">
        <v>717</v>
      </c>
    </row>
    <row r="53" spans="1:13" ht="15.75">
      <c r="A53" t="s">
        <v>171</v>
      </c>
      <c r="B53" t="s">
        <v>172</v>
      </c>
      <c r="C53">
        <v>39000</v>
      </c>
      <c r="D53">
        <v>39</v>
      </c>
      <c r="E53" s="57">
        <v>11353140</v>
      </c>
      <c r="F53" s="57">
        <v>69902</v>
      </c>
      <c r="G53" s="57">
        <v>6113</v>
      </c>
      <c r="H53" s="57">
        <v>6777</v>
      </c>
      <c r="I53" s="57">
        <v>63124</v>
      </c>
      <c r="J53" s="57">
        <v>42305</v>
      </c>
      <c r="K53" s="57">
        <v>6548</v>
      </c>
      <c r="L53" s="57">
        <v>15687</v>
      </c>
      <c r="M53" s="57">
        <v>5362</v>
      </c>
    </row>
    <row r="54" spans="1:13" ht="15.75">
      <c r="A54" t="s">
        <v>175</v>
      </c>
      <c r="B54" t="s">
        <v>176</v>
      </c>
      <c r="C54">
        <v>40000</v>
      </c>
      <c r="D54">
        <v>40</v>
      </c>
      <c r="E54" s="57">
        <v>3450654</v>
      </c>
      <c r="F54" s="57">
        <v>25254</v>
      </c>
      <c r="G54" s="57">
        <v>7192</v>
      </c>
      <c r="H54" s="57">
        <v>3986</v>
      </c>
      <c r="I54" s="57">
        <v>21268</v>
      </c>
      <c r="J54" s="57">
        <v>14278</v>
      </c>
      <c r="K54" s="57">
        <v>2488</v>
      </c>
      <c r="L54" s="57">
        <v>5136</v>
      </c>
      <c r="M54" s="57">
        <v>3353</v>
      </c>
    </row>
    <row r="55" spans="1:13" ht="15.75">
      <c r="A55" t="s">
        <v>179</v>
      </c>
      <c r="B55" t="s">
        <v>180</v>
      </c>
      <c r="C55">
        <v>41000</v>
      </c>
      <c r="D55">
        <v>41</v>
      </c>
      <c r="E55" s="57">
        <v>3421399</v>
      </c>
      <c r="F55" s="57">
        <v>21253</v>
      </c>
      <c r="G55" s="57">
        <v>5971</v>
      </c>
      <c r="H55" s="57">
        <v>1097</v>
      </c>
      <c r="I55" s="57">
        <v>20156</v>
      </c>
      <c r="J55" s="57">
        <v>13171</v>
      </c>
      <c r="K55" s="57">
        <v>1198</v>
      </c>
      <c r="L55" s="57">
        <v>5103</v>
      </c>
      <c r="M55" s="57">
        <v>1781</v>
      </c>
    </row>
    <row r="56" spans="1:13" ht="15.75">
      <c r="A56" t="s">
        <v>183</v>
      </c>
      <c r="B56" t="s">
        <v>184</v>
      </c>
      <c r="C56">
        <v>42000</v>
      </c>
      <c r="D56">
        <v>42</v>
      </c>
      <c r="E56" s="57">
        <v>12281054</v>
      </c>
      <c r="F56" s="57">
        <v>90350</v>
      </c>
      <c r="G56" s="57">
        <v>7307</v>
      </c>
      <c r="H56" s="57">
        <v>8054</v>
      </c>
      <c r="I56" s="57">
        <v>82296</v>
      </c>
      <c r="J56" s="57">
        <v>57228</v>
      </c>
      <c r="K56" s="57">
        <v>8137</v>
      </c>
      <c r="L56" s="57">
        <v>18624</v>
      </c>
      <c r="M56" s="57">
        <v>6363</v>
      </c>
    </row>
    <row r="57" spans="1:13" ht="15.75">
      <c r="A57" t="s">
        <v>187</v>
      </c>
      <c r="B57" t="s">
        <v>188</v>
      </c>
      <c r="C57">
        <v>44000</v>
      </c>
      <c r="D57">
        <v>44</v>
      </c>
      <c r="E57" s="57">
        <v>1048319</v>
      </c>
      <c r="F57" s="57">
        <v>8036</v>
      </c>
      <c r="G57" s="57">
        <v>7467</v>
      </c>
      <c r="H57" s="57">
        <v>1080</v>
      </c>
      <c r="I57" s="57">
        <v>6956</v>
      </c>
      <c r="J57" s="57">
        <v>4326</v>
      </c>
      <c r="K57">
        <v>659</v>
      </c>
      <c r="L57" s="57">
        <v>2234</v>
      </c>
      <c r="M57">
        <v>817</v>
      </c>
    </row>
    <row r="58" spans="1:13" ht="15.75">
      <c r="A58" t="s">
        <v>191</v>
      </c>
      <c r="B58" t="s">
        <v>192</v>
      </c>
      <c r="C58">
        <v>45000</v>
      </c>
      <c r="D58">
        <v>45</v>
      </c>
      <c r="E58" s="57">
        <v>4012012</v>
      </c>
      <c r="F58" s="57">
        <v>28038</v>
      </c>
      <c r="G58" s="57">
        <v>6761</v>
      </c>
      <c r="H58" s="57">
        <v>4257</v>
      </c>
      <c r="I58" s="57">
        <v>23781</v>
      </c>
      <c r="J58" s="57">
        <v>15592</v>
      </c>
      <c r="K58" s="57">
        <v>3614</v>
      </c>
      <c r="L58" s="57">
        <v>5969</v>
      </c>
      <c r="M58" s="57">
        <v>2863</v>
      </c>
    </row>
    <row r="59" spans="1:13" ht="15.75">
      <c r="A59" t="s">
        <v>195</v>
      </c>
      <c r="B59" t="s">
        <v>196</v>
      </c>
      <c r="C59">
        <v>46000</v>
      </c>
      <c r="D59">
        <v>46</v>
      </c>
      <c r="E59" s="57">
        <v>754844</v>
      </c>
      <c r="F59" s="57">
        <v>6202</v>
      </c>
      <c r="G59" s="57">
        <v>8114</v>
      </c>
      <c r="H59">
        <v>501</v>
      </c>
      <c r="I59" s="57">
        <v>5700</v>
      </c>
      <c r="J59" s="57">
        <v>3450</v>
      </c>
      <c r="K59">
        <v>381</v>
      </c>
      <c r="L59" s="57">
        <v>1698</v>
      </c>
      <c r="M59">
        <v>673</v>
      </c>
    </row>
    <row r="60" spans="1:13" ht="15.75">
      <c r="A60" t="s">
        <v>199</v>
      </c>
      <c r="B60" t="s">
        <v>200</v>
      </c>
      <c r="C60">
        <v>47000</v>
      </c>
      <c r="D60">
        <v>47</v>
      </c>
      <c r="E60" s="57">
        <v>5689283</v>
      </c>
      <c r="F60" s="57">
        <v>42602</v>
      </c>
      <c r="G60" s="57">
        <v>7293</v>
      </c>
      <c r="H60" s="57">
        <v>3493</v>
      </c>
      <c r="I60" s="57">
        <v>39109</v>
      </c>
      <c r="J60" s="57">
        <v>22666</v>
      </c>
      <c r="K60" s="57">
        <v>7522</v>
      </c>
      <c r="L60" s="57">
        <v>9057</v>
      </c>
      <c r="M60" s="57">
        <v>3357</v>
      </c>
    </row>
    <row r="61" spans="1:13" ht="15.75">
      <c r="A61" t="s">
        <v>203</v>
      </c>
      <c r="B61" t="s">
        <v>204</v>
      </c>
      <c r="C61">
        <v>48000</v>
      </c>
      <c r="D61">
        <v>48</v>
      </c>
      <c r="E61" s="57">
        <v>20851820</v>
      </c>
      <c r="F61" s="57">
        <v>140451</v>
      </c>
      <c r="G61" s="57">
        <v>6350</v>
      </c>
      <c r="H61" s="57">
        <v>30354</v>
      </c>
      <c r="I61" s="57">
        <v>110097</v>
      </c>
      <c r="J61" s="57">
        <v>68266</v>
      </c>
      <c r="K61" s="57">
        <v>29823</v>
      </c>
      <c r="L61" s="57">
        <v>28423</v>
      </c>
      <c r="M61" s="57">
        <v>13939</v>
      </c>
    </row>
    <row r="62" spans="1:13" ht="15.75">
      <c r="A62" t="s">
        <v>207</v>
      </c>
      <c r="B62" t="s">
        <v>208</v>
      </c>
      <c r="C62">
        <v>49000</v>
      </c>
      <c r="D62">
        <v>49</v>
      </c>
      <c r="E62" s="57">
        <v>2233169</v>
      </c>
      <c r="F62" s="57">
        <v>13500</v>
      </c>
      <c r="G62" s="57">
        <v>5741</v>
      </c>
      <c r="H62" s="57">
        <v>3102</v>
      </c>
      <c r="I62" s="57">
        <v>10398</v>
      </c>
      <c r="J62" s="57">
        <v>5943</v>
      </c>
      <c r="K62" s="57">
        <v>2665</v>
      </c>
      <c r="L62" s="57">
        <v>2845</v>
      </c>
      <c r="M62" s="57">
        <v>2047</v>
      </c>
    </row>
    <row r="63" spans="1:13" ht="15.75">
      <c r="A63" t="s">
        <v>211</v>
      </c>
      <c r="B63" t="s">
        <v>212</v>
      </c>
      <c r="C63">
        <v>50000</v>
      </c>
      <c r="D63">
        <v>50</v>
      </c>
      <c r="E63" s="57">
        <v>608827</v>
      </c>
      <c r="F63" s="57">
        <v>4443</v>
      </c>
      <c r="G63" s="57">
        <v>7176</v>
      </c>
      <c r="H63">
        <v>610</v>
      </c>
      <c r="I63" s="57">
        <v>3833</v>
      </c>
      <c r="J63" s="57">
        <v>2186</v>
      </c>
      <c r="K63">
        <v>566</v>
      </c>
      <c r="L63" s="57">
        <v>1331</v>
      </c>
      <c r="M63">
        <v>360</v>
      </c>
    </row>
    <row r="64" spans="1:13" ht="15.75">
      <c r="A64" t="s">
        <v>215</v>
      </c>
      <c r="B64" t="s">
        <v>216</v>
      </c>
      <c r="C64">
        <v>51000</v>
      </c>
      <c r="D64">
        <v>51</v>
      </c>
      <c r="E64" s="57">
        <v>7078515</v>
      </c>
      <c r="F64" s="57">
        <v>82454</v>
      </c>
      <c r="G64" s="57">
        <v>11163</v>
      </c>
      <c r="H64" s="57">
        <v>32684</v>
      </c>
      <c r="I64" s="57">
        <v>49770</v>
      </c>
      <c r="J64" s="57">
        <v>28974</v>
      </c>
      <c r="K64" s="57">
        <v>30839</v>
      </c>
      <c r="L64" s="57">
        <v>7886</v>
      </c>
      <c r="M64" s="57">
        <v>14756</v>
      </c>
    </row>
    <row r="65" spans="1:13" ht="15.75">
      <c r="A65" t="s">
        <v>219</v>
      </c>
      <c r="B65" t="s">
        <v>220</v>
      </c>
      <c r="C65">
        <v>53000</v>
      </c>
      <c r="D65">
        <v>53</v>
      </c>
      <c r="E65" s="57">
        <v>5894121</v>
      </c>
      <c r="F65" s="57">
        <v>43368</v>
      </c>
      <c r="G65" s="57">
        <v>7073</v>
      </c>
      <c r="H65" s="57">
        <v>7703</v>
      </c>
      <c r="I65" s="57">
        <v>35665</v>
      </c>
      <c r="J65" s="57">
        <v>22100</v>
      </c>
      <c r="K65" s="57">
        <v>6629</v>
      </c>
      <c r="L65" s="57">
        <v>8881</v>
      </c>
      <c r="M65" s="57">
        <v>5758</v>
      </c>
    </row>
    <row r="66" spans="1:13" ht="15.75">
      <c r="A66" t="s">
        <v>223</v>
      </c>
      <c r="B66" t="s">
        <v>224</v>
      </c>
      <c r="C66">
        <v>54000</v>
      </c>
      <c r="D66">
        <v>54</v>
      </c>
      <c r="E66" s="57">
        <v>1808344</v>
      </c>
      <c r="F66" s="57">
        <v>14226</v>
      </c>
      <c r="G66" s="57">
        <v>7858</v>
      </c>
      <c r="H66">
        <v>510</v>
      </c>
      <c r="I66" s="57">
        <v>13717</v>
      </c>
      <c r="J66" s="57">
        <v>8711</v>
      </c>
      <c r="K66">
        <v>665</v>
      </c>
      <c r="L66" s="57">
        <v>3562</v>
      </c>
      <c r="M66" s="57">
        <v>1289</v>
      </c>
    </row>
    <row r="67" spans="1:13" ht="15.75">
      <c r="A67" t="s">
        <v>227</v>
      </c>
      <c r="B67" t="s">
        <v>228</v>
      </c>
      <c r="C67">
        <v>55000</v>
      </c>
      <c r="D67">
        <v>55</v>
      </c>
      <c r="E67" s="57">
        <v>5363675</v>
      </c>
      <c r="F67" s="57">
        <v>30237</v>
      </c>
      <c r="G67" s="57">
        <v>5525</v>
      </c>
      <c r="H67" s="57">
        <v>1805</v>
      </c>
      <c r="I67" s="57">
        <v>28432</v>
      </c>
      <c r="J67" s="57">
        <v>18900</v>
      </c>
      <c r="K67" s="57">
        <v>2008</v>
      </c>
      <c r="L67" s="57">
        <v>7544</v>
      </c>
      <c r="M67" s="57">
        <v>1785</v>
      </c>
    </row>
    <row r="68" spans="1:13" ht="15.75">
      <c r="A68" t="s">
        <v>231</v>
      </c>
      <c r="B68" t="s">
        <v>232</v>
      </c>
      <c r="C68">
        <v>56000</v>
      </c>
      <c r="D68">
        <v>56</v>
      </c>
      <c r="E68" s="57">
        <v>493782</v>
      </c>
      <c r="F68" s="57">
        <v>4226</v>
      </c>
      <c r="G68" s="57">
        <v>8432</v>
      </c>
      <c r="H68">
        <v>374</v>
      </c>
      <c r="I68" s="57">
        <v>3852</v>
      </c>
      <c r="J68" s="57">
        <v>1754</v>
      </c>
      <c r="K68">
        <v>346</v>
      </c>
      <c r="L68" s="57">
        <v>1616</v>
      </c>
      <c r="M68">
        <v>510</v>
      </c>
    </row>
    <row r="70" ht="15.75">
      <c r="A70" t="s">
        <v>235</v>
      </c>
    </row>
    <row r="71" spans="1:13" ht="15.75">
      <c r="A71" t="s">
        <v>236</v>
      </c>
      <c r="B71" t="s">
        <v>259</v>
      </c>
      <c r="C71">
        <v>60000</v>
      </c>
      <c r="D71">
        <v>60</v>
      </c>
      <c r="E71" s="57">
        <v>63781</v>
      </c>
      <c r="F71">
        <v>198</v>
      </c>
      <c r="G71" s="57">
        <v>3425</v>
      </c>
      <c r="H71">
        <v>13</v>
      </c>
      <c r="I71">
        <v>185</v>
      </c>
      <c r="J71">
        <v>53</v>
      </c>
      <c r="K71">
        <v>28</v>
      </c>
      <c r="L71">
        <v>110</v>
      </c>
      <c r="M71" s="61">
        <v>7</v>
      </c>
    </row>
    <row r="72" spans="1:13" ht="15.75">
      <c r="A72" t="s">
        <v>238</v>
      </c>
      <c r="B72" t="s">
        <v>260</v>
      </c>
      <c r="C72">
        <v>64000</v>
      </c>
      <c r="D72">
        <v>64</v>
      </c>
      <c r="E72" s="57">
        <v>131500</v>
      </c>
      <c r="F72">
        <v>145</v>
      </c>
      <c r="G72" s="57">
        <v>1343</v>
      </c>
      <c r="H72">
        <v>0</v>
      </c>
      <c r="I72">
        <v>145</v>
      </c>
      <c r="J72">
        <v>8</v>
      </c>
      <c r="K72">
        <v>1</v>
      </c>
      <c r="L72">
        <v>136</v>
      </c>
      <c r="M72" s="61" t="s">
        <v>258</v>
      </c>
    </row>
    <row r="73" spans="1:13" ht="15.75">
      <c r="A73" t="s">
        <v>239</v>
      </c>
      <c r="B73" t="s">
        <v>261</v>
      </c>
      <c r="C73">
        <v>66000</v>
      </c>
      <c r="D73">
        <v>66</v>
      </c>
      <c r="E73" s="57">
        <v>151968</v>
      </c>
      <c r="F73" s="57">
        <v>1539</v>
      </c>
      <c r="G73" s="57">
        <v>9406</v>
      </c>
      <c r="H73">
        <v>817</v>
      </c>
      <c r="I73">
        <v>722</v>
      </c>
      <c r="J73">
        <v>298</v>
      </c>
      <c r="K73">
        <v>526</v>
      </c>
      <c r="L73">
        <v>400</v>
      </c>
      <c r="M73" s="61">
        <v>315</v>
      </c>
    </row>
    <row r="74" spans="1:13" ht="15.75">
      <c r="A74" t="s">
        <v>240</v>
      </c>
      <c r="B74" t="s">
        <v>262</v>
      </c>
      <c r="C74">
        <v>68000</v>
      </c>
      <c r="D74">
        <v>68</v>
      </c>
      <c r="E74" s="57">
        <v>65539</v>
      </c>
      <c r="F74">
        <v>182</v>
      </c>
      <c r="G74" s="57">
        <v>3219</v>
      </c>
      <c r="H74">
        <v>114</v>
      </c>
      <c r="I74">
        <v>67</v>
      </c>
      <c r="J74">
        <v>1</v>
      </c>
      <c r="K74">
        <v>115</v>
      </c>
      <c r="L74">
        <v>66</v>
      </c>
      <c r="M74" s="61" t="s">
        <v>258</v>
      </c>
    </row>
    <row r="75" spans="1:13" ht="15.75">
      <c r="A75" t="s">
        <v>241</v>
      </c>
      <c r="B75" t="s">
        <v>263</v>
      </c>
      <c r="C75">
        <v>69000</v>
      </c>
      <c r="D75">
        <v>69</v>
      </c>
      <c r="E75" s="57">
        <v>69216</v>
      </c>
      <c r="F75">
        <v>141</v>
      </c>
      <c r="G75" s="57">
        <v>1848</v>
      </c>
      <c r="H75">
        <v>9</v>
      </c>
      <c r="I75">
        <v>132</v>
      </c>
      <c r="J75">
        <v>37</v>
      </c>
      <c r="K75">
        <v>8</v>
      </c>
      <c r="L75">
        <v>90</v>
      </c>
      <c r="M75" s="61">
        <v>6</v>
      </c>
    </row>
    <row r="76" spans="1:13" ht="15.75">
      <c r="A76" t="s">
        <v>242</v>
      </c>
      <c r="B76" t="s">
        <v>264</v>
      </c>
      <c r="C76">
        <v>70000</v>
      </c>
      <c r="D76">
        <v>70</v>
      </c>
      <c r="E76" s="57">
        <v>18434</v>
      </c>
      <c r="F76">
        <v>53</v>
      </c>
      <c r="G76" s="57">
        <v>2697</v>
      </c>
      <c r="H76">
        <v>1</v>
      </c>
      <c r="I76">
        <v>53</v>
      </c>
      <c r="J76">
        <v>2</v>
      </c>
      <c r="K76">
        <v>1</v>
      </c>
      <c r="L76">
        <v>51</v>
      </c>
      <c r="M76" s="61" t="s">
        <v>258</v>
      </c>
    </row>
    <row r="77" spans="1:13" ht="15.75">
      <c r="A77" t="s">
        <v>243</v>
      </c>
      <c r="B77" t="s">
        <v>265</v>
      </c>
      <c r="C77">
        <v>72000</v>
      </c>
      <c r="D77">
        <v>72</v>
      </c>
      <c r="E77" s="57">
        <v>3808610</v>
      </c>
      <c r="F77" s="57">
        <v>14661</v>
      </c>
      <c r="G77" s="57">
        <v>3780</v>
      </c>
      <c r="H77">
        <v>771</v>
      </c>
      <c r="I77" s="57">
        <v>13890</v>
      </c>
      <c r="J77" s="57">
        <v>8324</v>
      </c>
      <c r="K77">
        <v>561</v>
      </c>
      <c r="L77" s="57">
        <v>4808</v>
      </c>
      <c r="M77" s="61">
        <v>968</v>
      </c>
    </row>
    <row r="78" spans="1:13" ht="15.75">
      <c r="A78" t="s">
        <v>244</v>
      </c>
      <c r="B78" t="s">
        <v>266</v>
      </c>
      <c r="C78">
        <v>78000</v>
      </c>
      <c r="D78">
        <v>78</v>
      </c>
      <c r="E78" s="57">
        <v>119615</v>
      </c>
      <c r="F78">
        <v>615</v>
      </c>
      <c r="G78" s="57">
        <v>5652</v>
      </c>
      <c r="H78">
        <v>20</v>
      </c>
      <c r="I78">
        <v>595</v>
      </c>
      <c r="J78">
        <v>253</v>
      </c>
      <c r="K78">
        <v>26</v>
      </c>
      <c r="L78">
        <v>282</v>
      </c>
      <c r="M78" s="61">
        <v>55</v>
      </c>
    </row>
    <row r="79" ht="15.75">
      <c r="M79" s="61"/>
    </row>
    <row r="80" spans="1:13" ht="15.75">
      <c r="A80" t="s">
        <v>245</v>
      </c>
      <c r="B80" s="42" t="s">
        <v>237</v>
      </c>
      <c r="C80" s="61" t="s">
        <v>237</v>
      </c>
      <c r="D80" s="61" t="s">
        <v>237</v>
      </c>
      <c r="E80" s="61" t="s">
        <v>237</v>
      </c>
      <c r="F80" s="65">
        <v>34366</v>
      </c>
      <c r="G80" s="61" t="s">
        <v>237</v>
      </c>
      <c r="H80" s="65">
        <v>18149</v>
      </c>
      <c r="I80" s="57">
        <v>16217</v>
      </c>
      <c r="J80">
        <v>155</v>
      </c>
      <c r="K80" s="57">
        <v>32133</v>
      </c>
      <c r="L80">
        <v>43</v>
      </c>
      <c r="M80" s="65">
        <v>2035</v>
      </c>
    </row>
    <row r="81" spans="1:13" ht="15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3" ht="15.75">
      <c r="A83" t="s">
        <v>250</v>
      </c>
    </row>
    <row r="84" ht="15.75">
      <c r="A84" t="s">
        <v>251</v>
      </c>
    </row>
    <row r="86" ht="15.75">
      <c r="A86" t="s">
        <v>252</v>
      </c>
    </row>
    <row r="87" ht="15.75">
      <c r="A87" t="s">
        <v>253</v>
      </c>
    </row>
    <row r="88" ht="15.75">
      <c r="A88" t="s">
        <v>254</v>
      </c>
    </row>
    <row r="90" ht="15.75">
      <c r="A90" t="s">
        <v>255</v>
      </c>
    </row>
    <row r="91" ht="15.75">
      <c r="A91" t="s">
        <v>271</v>
      </c>
    </row>
    <row r="92" ht="15.75">
      <c r="A92" t="s">
        <v>270</v>
      </c>
    </row>
  </sheetData>
  <mergeCells count="1">
    <mergeCell ref="F11:G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="87" zoomScaleNormal="87" workbookViewId="0" topLeftCell="A1">
      <selection activeCell="A1" sqref="A1"/>
    </sheetView>
  </sheetViews>
  <sheetFormatPr defaultColWidth="8.796875" defaultRowHeight="15.75"/>
  <cols>
    <col min="1" max="1" width="41.19921875" style="0" customWidth="1"/>
    <col min="5" max="5" width="16" style="0" bestFit="1" customWidth="1"/>
    <col min="6" max="7" width="12.8984375" style="0" customWidth="1"/>
    <col min="9" max="9" width="11.8984375" style="0" bestFit="1" customWidth="1"/>
    <col min="10" max="10" width="9.8984375" style="0" bestFit="1" customWidth="1"/>
    <col min="11" max="11" width="11.8984375" style="0" bestFit="1" customWidth="1"/>
    <col min="13" max="13" width="9.8984375" style="0" bestFit="1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3" t="s">
        <v>267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6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6.5" thickTop="1">
      <c r="A9" s="5"/>
      <c r="B9" s="6"/>
      <c r="C9" s="6"/>
      <c r="D9" s="6"/>
      <c r="E9" s="6"/>
      <c r="F9" s="7"/>
      <c r="G9" s="19"/>
      <c r="H9" s="5"/>
      <c r="I9" s="5"/>
      <c r="J9" s="5"/>
      <c r="K9" s="5"/>
      <c r="L9" s="5"/>
      <c r="M9" s="5"/>
    </row>
    <row r="10" spans="1:13" ht="17.25" thickBot="1">
      <c r="A10" s="2"/>
      <c r="B10" s="4"/>
      <c r="C10" s="4"/>
      <c r="D10" s="4"/>
      <c r="E10" s="4"/>
      <c r="F10" s="8">
        <v>2002</v>
      </c>
      <c r="G10" s="3"/>
      <c r="H10" s="3"/>
      <c r="I10" s="3"/>
      <c r="J10" s="3"/>
      <c r="K10" s="3"/>
      <c r="L10" s="3"/>
      <c r="M10" s="3">
        <v>2002</v>
      </c>
    </row>
    <row r="11" spans="1:13" ht="16.5" thickTop="1">
      <c r="A11" s="2"/>
      <c r="B11" s="1"/>
      <c r="C11" s="9" t="s">
        <v>4</v>
      </c>
      <c r="D11" s="9" t="s">
        <v>5</v>
      </c>
      <c r="E11" s="9" t="s">
        <v>6</v>
      </c>
      <c r="F11" s="7"/>
      <c r="G11" s="19"/>
      <c r="H11" s="7"/>
      <c r="I11" s="5"/>
      <c r="J11" s="7"/>
      <c r="K11" s="5"/>
      <c r="L11" s="5"/>
      <c r="M11" s="5"/>
    </row>
    <row r="12" spans="1:13" ht="16.5" thickBot="1">
      <c r="A12" s="9" t="s">
        <v>7</v>
      </c>
      <c r="B12" s="9" t="s">
        <v>8</v>
      </c>
      <c r="C12" s="9" t="s">
        <v>9</v>
      </c>
      <c r="D12" s="9" t="s">
        <v>9</v>
      </c>
      <c r="E12" s="9" t="s">
        <v>10</v>
      </c>
      <c r="F12" s="10" t="s">
        <v>11</v>
      </c>
      <c r="G12" s="20"/>
      <c r="H12" s="10"/>
      <c r="I12" s="2"/>
      <c r="J12" s="10"/>
      <c r="K12" s="2"/>
      <c r="L12" s="2"/>
      <c r="M12" s="2"/>
    </row>
    <row r="13" spans="1:13" ht="16.5" thickTop="1">
      <c r="A13" s="1"/>
      <c r="B13" s="9" t="s">
        <v>12</v>
      </c>
      <c r="C13" s="9" t="s">
        <v>13</v>
      </c>
      <c r="D13" s="9" t="s">
        <v>13</v>
      </c>
      <c r="E13" s="9" t="s">
        <v>247</v>
      </c>
      <c r="F13" s="7"/>
      <c r="G13" s="19"/>
      <c r="H13" s="10"/>
      <c r="I13" s="2"/>
      <c r="J13" s="10"/>
      <c r="K13" s="2"/>
      <c r="L13" s="2"/>
      <c r="M13" s="2"/>
    </row>
    <row r="14" spans="1:13" ht="15.75">
      <c r="A14" s="9"/>
      <c r="B14" s="9"/>
      <c r="C14" s="2"/>
      <c r="D14" s="4"/>
      <c r="E14" s="4"/>
      <c r="F14" s="10"/>
      <c r="G14" s="11" t="s">
        <v>248</v>
      </c>
      <c r="H14" s="10"/>
      <c r="I14" s="2"/>
      <c r="J14" s="12" t="s">
        <v>16</v>
      </c>
      <c r="K14" s="2"/>
      <c r="L14" s="2"/>
      <c r="M14" s="11" t="s">
        <v>17</v>
      </c>
    </row>
    <row r="15" spans="1:13" ht="16.5" thickBot="1">
      <c r="A15" s="2"/>
      <c r="B15" s="2"/>
      <c r="C15" s="2"/>
      <c r="D15" s="2"/>
      <c r="E15" s="2"/>
      <c r="F15" s="12" t="s">
        <v>18</v>
      </c>
      <c r="G15" s="11" t="s">
        <v>19</v>
      </c>
      <c r="H15" s="12" t="s">
        <v>20</v>
      </c>
      <c r="I15" s="11" t="s">
        <v>21</v>
      </c>
      <c r="J15" s="12" t="s">
        <v>22</v>
      </c>
      <c r="K15" s="11" t="s">
        <v>23</v>
      </c>
      <c r="L15" s="11" t="s">
        <v>24</v>
      </c>
      <c r="M15" s="11" t="s">
        <v>25</v>
      </c>
    </row>
    <row r="16" spans="1:13" ht="16.5" thickTop="1">
      <c r="A16" s="5"/>
      <c r="B16" s="6"/>
      <c r="C16" s="6"/>
      <c r="D16" s="6"/>
      <c r="E16" s="6"/>
      <c r="F16" s="7"/>
      <c r="G16" s="19"/>
      <c r="H16" s="7"/>
      <c r="I16" s="5"/>
      <c r="J16" s="7"/>
      <c r="K16" s="5"/>
      <c r="L16" s="5"/>
      <c r="M16" s="5"/>
    </row>
    <row r="17" spans="1:13" ht="16.5">
      <c r="A17" s="3" t="s">
        <v>26</v>
      </c>
      <c r="B17" s="3" t="s">
        <v>27</v>
      </c>
      <c r="C17" s="3" t="s">
        <v>28</v>
      </c>
      <c r="D17" s="3" t="s">
        <v>29</v>
      </c>
      <c r="E17" s="28">
        <v>281421906</v>
      </c>
      <c r="F17" s="27">
        <v>1917637</v>
      </c>
      <c r="G17" s="28">
        <v>6527</v>
      </c>
      <c r="H17" s="27">
        <v>277900</v>
      </c>
      <c r="I17" s="28">
        <v>1639737</v>
      </c>
      <c r="J17" s="27">
        <v>1035235</v>
      </c>
      <c r="K17" s="28">
        <v>270965</v>
      </c>
      <c r="L17" s="28">
        <v>412371</v>
      </c>
      <c r="M17" s="28">
        <v>199066</v>
      </c>
    </row>
    <row r="18" spans="1:13" ht="15.75">
      <c r="A18" s="1"/>
      <c r="B18" s="1"/>
      <c r="C18" s="1"/>
      <c r="D18" s="1"/>
      <c r="E18" s="13" t="s">
        <v>30</v>
      </c>
      <c r="F18" s="14"/>
      <c r="G18" s="13"/>
      <c r="H18" s="14"/>
      <c r="I18" s="13"/>
      <c r="J18" s="14"/>
      <c r="K18" s="13"/>
      <c r="L18" s="13"/>
      <c r="M18" s="13"/>
    </row>
    <row r="19" spans="1:13" ht="15.75">
      <c r="A19" s="1" t="s">
        <v>31</v>
      </c>
      <c r="B19" s="1" t="s">
        <v>32</v>
      </c>
      <c r="C19" s="1" t="s">
        <v>33</v>
      </c>
      <c r="D19" s="1" t="s">
        <v>34</v>
      </c>
      <c r="E19" s="13">
        <v>4447100</v>
      </c>
      <c r="F19" s="14">
        <v>34291</v>
      </c>
      <c r="G19" s="13">
        <v>7643</v>
      </c>
      <c r="H19" s="14">
        <v>7026</v>
      </c>
      <c r="I19" s="13">
        <v>27265</v>
      </c>
      <c r="J19" s="14">
        <v>18803</v>
      </c>
      <c r="K19" s="13">
        <v>6035</v>
      </c>
      <c r="L19" s="13">
        <v>6344</v>
      </c>
      <c r="M19" s="13">
        <v>3109</v>
      </c>
    </row>
    <row r="20" spans="1:13" ht="15.75">
      <c r="A20" s="1" t="s">
        <v>35</v>
      </c>
      <c r="B20" s="1" t="s">
        <v>36</v>
      </c>
      <c r="C20" s="1" t="s">
        <v>37</v>
      </c>
      <c r="D20" s="1" t="s">
        <v>38</v>
      </c>
      <c r="E20" s="13">
        <v>626932</v>
      </c>
      <c r="F20" s="14">
        <v>7562</v>
      </c>
      <c r="G20" s="13">
        <v>11746</v>
      </c>
      <c r="H20" s="14">
        <v>1975</v>
      </c>
      <c r="I20" s="13">
        <v>5586</v>
      </c>
      <c r="J20" s="14">
        <v>1541</v>
      </c>
      <c r="K20" s="13">
        <v>1396</v>
      </c>
      <c r="L20" s="13">
        <v>3127</v>
      </c>
      <c r="M20" s="13">
        <v>1499</v>
      </c>
    </row>
    <row r="21" spans="1:13" ht="15.75">
      <c r="A21" s="1" t="s">
        <v>39</v>
      </c>
      <c r="B21" s="1" t="s">
        <v>40</v>
      </c>
      <c r="C21" s="1" t="s">
        <v>41</v>
      </c>
      <c r="D21" s="1" t="s">
        <v>42</v>
      </c>
      <c r="E21" s="13">
        <v>5130632</v>
      </c>
      <c r="F21" s="14">
        <v>34761</v>
      </c>
      <c r="G21" s="13">
        <v>6371</v>
      </c>
      <c r="H21" s="14">
        <v>8605</v>
      </c>
      <c r="I21" s="13">
        <v>26157</v>
      </c>
      <c r="J21" s="14">
        <v>17664</v>
      </c>
      <c r="K21" s="13">
        <v>7291</v>
      </c>
      <c r="L21" s="13">
        <v>6664</v>
      </c>
      <c r="M21" s="13">
        <v>3142</v>
      </c>
    </row>
    <row r="22" spans="1:13" ht="15.75">
      <c r="A22" s="1" t="s">
        <v>43</v>
      </c>
      <c r="B22" s="1" t="s">
        <v>44</v>
      </c>
      <c r="C22" s="1" t="s">
        <v>45</v>
      </c>
      <c r="D22" s="1" t="s">
        <v>46</v>
      </c>
      <c r="E22" s="13">
        <v>2673400</v>
      </c>
      <c r="F22" s="14">
        <v>18372</v>
      </c>
      <c r="G22" s="13">
        <v>6779</v>
      </c>
      <c r="H22" s="14">
        <v>1682</v>
      </c>
      <c r="I22" s="13">
        <v>16690</v>
      </c>
      <c r="J22" s="14">
        <v>11979</v>
      </c>
      <c r="K22" s="13">
        <v>1095</v>
      </c>
      <c r="L22" s="13">
        <v>4047</v>
      </c>
      <c r="M22" s="13">
        <v>1251</v>
      </c>
    </row>
    <row r="23" spans="1:13" ht="15.75">
      <c r="A23" s="1" t="s">
        <v>47</v>
      </c>
      <c r="B23" s="1" t="s">
        <v>48</v>
      </c>
      <c r="C23" s="1" t="s">
        <v>49</v>
      </c>
      <c r="D23" s="1" t="s">
        <v>50</v>
      </c>
      <c r="E23" s="13">
        <v>33871648</v>
      </c>
      <c r="F23" s="14">
        <v>206401</v>
      </c>
      <c r="G23" s="13">
        <v>5878</v>
      </c>
      <c r="H23" s="14">
        <v>36152</v>
      </c>
      <c r="I23" s="13">
        <v>170250</v>
      </c>
      <c r="J23" s="14">
        <v>104422</v>
      </c>
      <c r="K23" s="13">
        <v>34753</v>
      </c>
      <c r="L23" s="13">
        <v>48084</v>
      </c>
      <c r="M23" s="13">
        <v>19143</v>
      </c>
    </row>
    <row r="24" spans="1:13" ht="15.75">
      <c r="A24" s="1" t="s">
        <v>51</v>
      </c>
      <c r="B24" s="1" t="s">
        <v>52</v>
      </c>
      <c r="C24" s="1" t="s">
        <v>53</v>
      </c>
      <c r="D24" s="1" t="s">
        <v>54</v>
      </c>
      <c r="E24" s="13">
        <v>4301261</v>
      </c>
      <c r="F24" s="14">
        <v>26229</v>
      </c>
      <c r="G24" s="13">
        <v>5820</v>
      </c>
      <c r="H24" s="14">
        <v>5243</v>
      </c>
      <c r="I24" s="13">
        <v>20986</v>
      </c>
      <c r="J24" s="14">
        <v>12826</v>
      </c>
      <c r="K24" s="13">
        <v>4526</v>
      </c>
      <c r="L24" s="13">
        <v>4740</v>
      </c>
      <c r="M24" s="13">
        <v>4138</v>
      </c>
    </row>
    <row r="25" spans="1:13" ht="15.75">
      <c r="A25" s="1" t="s">
        <v>55</v>
      </c>
      <c r="B25" s="1" t="s">
        <v>56</v>
      </c>
      <c r="C25" s="1" t="s">
        <v>57</v>
      </c>
      <c r="D25" s="1" t="s">
        <v>58</v>
      </c>
      <c r="E25" s="13">
        <v>3405565</v>
      </c>
      <c r="F25" s="14">
        <v>25387</v>
      </c>
      <c r="G25" s="13">
        <v>7336</v>
      </c>
      <c r="H25" s="14">
        <v>6240</v>
      </c>
      <c r="I25" s="13">
        <v>19147</v>
      </c>
      <c r="J25" s="14">
        <v>12436</v>
      </c>
      <c r="K25" s="13">
        <v>6216</v>
      </c>
      <c r="L25" s="13">
        <v>5279</v>
      </c>
      <c r="M25" s="13">
        <v>1456</v>
      </c>
    </row>
    <row r="26" spans="1:13" ht="15.75">
      <c r="A26" s="1" t="s">
        <v>59</v>
      </c>
      <c r="B26" s="1" t="s">
        <v>60</v>
      </c>
      <c r="C26" s="1" t="s">
        <v>61</v>
      </c>
      <c r="D26" s="1" t="s">
        <v>62</v>
      </c>
      <c r="E26" s="13">
        <v>783600</v>
      </c>
      <c r="F26" s="14">
        <v>4766</v>
      </c>
      <c r="G26" s="13">
        <v>5903</v>
      </c>
      <c r="H26" s="14">
        <v>518</v>
      </c>
      <c r="I26" s="13">
        <v>4248</v>
      </c>
      <c r="J26" s="14">
        <v>2972</v>
      </c>
      <c r="K26" s="13">
        <v>207</v>
      </c>
      <c r="L26" s="13">
        <v>1121</v>
      </c>
      <c r="M26" s="13">
        <v>465</v>
      </c>
    </row>
    <row r="27" spans="1:13" ht="15.75">
      <c r="A27" s="1" t="s">
        <v>63</v>
      </c>
      <c r="B27" s="1" t="s">
        <v>64</v>
      </c>
      <c r="C27" s="1" t="s">
        <v>65</v>
      </c>
      <c r="D27" s="1" t="s">
        <v>66</v>
      </c>
      <c r="E27" s="13">
        <v>572059</v>
      </c>
      <c r="F27" s="14">
        <v>33533</v>
      </c>
      <c r="G27" s="13">
        <v>58738</v>
      </c>
      <c r="H27" s="14">
        <v>3454</v>
      </c>
      <c r="I27" s="13">
        <v>30080</v>
      </c>
      <c r="J27" s="14">
        <v>4006</v>
      </c>
      <c r="K27" s="13">
        <v>10875</v>
      </c>
      <c r="L27" s="13">
        <v>4832</v>
      </c>
      <c r="M27" s="13">
        <v>13821</v>
      </c>
    </row>
    <row r="28" spans="1:13" ht="15.75">
      <c r="A28" s="1" t="s">
        <v>67</v>
      </c>
      <c r="B28" s="1" t="s">
        <v>68</v>
      </c>
      <c r="C28" s="1" t="s">
        <v>69</v>
      </c>
      <c r="D28" s="1" t="s">
        <v>70</v>
      </c>
      <c r="E28" s="13">
        <v>15982378</v>
      </c>
      <c r="F28" s="14">
        <v>104814</v>
      </c>
      <c r="G28" s="13">
        <v>6271</v>
      </c>
      <c r="H28" s="14">
        <v>14277</v>
      </c>
      <c r="I28" s="13">
        <v>90536</v>
      </c>
      <c r="J28" s="14">
        <v>69670</v>
      </c>
      <c r="K28" s="13">
        <v>9757</v>
      </c>
      <c r="L28" s="13">
        <v>16350</v>
      </c>
      <c r="M28" s="13">
        <v>9038</v>
      </c>
    </row>
    <row r="29" spans="1:13" ht="15.75">
      <c r="A29" s="1" t="s">
        <v>71</v>
      </c>
      <c r="B29" s="1" t="s">
        <v>72</v>
      </c>
      <c r="C29" s="1" t="s">
        <v>73</v>
      </c>
      <c r="D29" s="1" t="s">
        <v>74</v>
      </c>
      <c r="E29" s="13">
        <v>8186453</v>
      </c>
      <c r="F29" s="14">
        <v>51336</v>
      </c>
      <c r="G29" s="13">
        <v>5997</v>
      </c>
      <c r="H29" s="14">
        <v>10991</v>
      </c>
      <c r="I29" s="13">
        <v>40345</v>
      </c>
      <c r="J29" s="14">
        <v>26105</v>
      </c>
      <c r="K29" s="13">
        <v>7364</v>
      </c>
      <c r="L29" s="13">
        <v>10500</v>
      </c>
      <c r="M29" s="13">
        <v>7366</v>
      </c>
    </row>
    <row r="30" spans="1:13" ht="15.75">
      <c r="A30" s="1" t="s">
        <v>75</v>
      </c>
      <c r="B30" s="1" t="s">
        <v>76</v>
      </c>
      <c r="C30" s="1" t="s">
        <v>77</v>
      </c>
      <c r="D30" s="1" t="s">
        <v>78</v>
      </c>
      <c r="E30" s="13">
        <v>1211537</v>
      </c>
      <c r="F30" s="14">
        <v>10474</v>
      </c>
      <c r="G30" s="13">
        <v>8414</v>
      </c>
      <c r="H30" s="14">
        <v>3964</v>
      </c>
      <c r="I30" s="13">
        <v>6510</v>
      </c>
      <c r="J30" s="14">
        <v>4334</v>
      </c>
      <c r="K30" s="13">
        <v>1621</v>
      </c>
      <c r="L30" s="13">
        <v>1835</v>
      </c>
      <c r="M30" s="13">
        <v>2684</v>
      </c>
    </row>
    <row r="31" spans="1:13" ht="15.75">
      <c r="A31" s="1" t="s">
        <v>79</v>
      </c>
      <c r="B31" s="1" t="s">
        <v>80</v>
      </c>
      <c r="C31" s="1" t="s">
        <v>81</v>
      </c>
      <c r="D31" s="1" t="s">
        <v>82</v>
      </c>
      <c r="E31" s="13">
        <v>1293953</v>
      </c>
      <c r="F31" s="14">
        <v>8378</v>
      </c>
      <c r="G31" s="13">
        <v>6247</v>
      </c>
      <c r="H31" s="14">
        <v>602</v>
      </c>
      <c r="I31" s="13">
        <v>7776</v>
      </c>
      <c r="J31" s="14">
        <v>4403</v>
      </c>
      <c r="K31" s="13">
        <v>1357</v>
      </c>
      <c r="L31" s="13">
        <v>1837</v>
      </c>
      <c r="M31" s="13">
        <v>781</v>
      </c>
    </row>
    <row r="32" spans="1:13" ht="15.75">
      <c r="A32" s="1" t="s">
        <v>83</v>
      </c>
      <c r="B32" s="1" t="s">
        <v>84</v>
      </c>
      <c r="C32" s="1" t="s">
        <v>85</v>
      </c>
      <c r="D32" s="1" t="s">
        <v>86</v>
      </c>
      <c r="E32" s="13">
        <v>12419293</v>
      </c>
      <c r="F32" s="14">
        <v>70275</v>
      </c>
      <c r="G32" s="13">
        <v>5577</v>
      </c>
      <c r="H32" s="14">
        <v>4324</v>
      </c>
      <c r="I32" s="13">
        <v>65951</v>
      </c>
      <c r="J32" s="14">
        <v>44291</v>
      </c>
      <c r="K32" s="13">
        <v>4664</v>
      </c>
      <c r="L32" s="13">
        <v>14975</v>
      </c>
      <c r="M32" s="13">
        <v>6344</v>
      </c>
    </row>
    <row r="33" spans="1:13" ht="15.75">
      <c r="A33" s="1" t="s">
        <v>87</v>
      </c>
      <c r="B33" s="1" t="s">
        <v>88</v>
      </c>
      <c r="C33" s="1" t="s">
        <v>89</v>
      </c>
      <c r="D33" s="1" t="s">
        <v>90</v>
      </c>
      <c r="E33" s="13">
        <v>6080485</v>
      </c>
      <c r="F33" s="14">
        <v>34200</v>
      </c>
      <c r="G33" s="13">
        <v>5553</v>
      </c>
      <c r="H33" s="14">
        <v>2846</v>
      </c>
      <c r="I33" s="13">
        <v>31354</v>
      </c>
      <c r="J33" s="14">
        <v>22222</v>
      </c>
      <c r="K33" s="13">
        <v>2802</v>
      </c>
      <c r="L33" s="13">
        <v>6969</v>
      </c>
      <c r="M33" s="13">
        <v>2208</v>
      </c>
    </row>
    <row r="34" spans="1:13" ht="15.75">
      <c r="A34" s="1" t="s">
        <v>91</v>
      </c>
      <c r="B34" s="1" t="s">
        <v>92</v>
      </c>
      <c r="C34" s="1" t="s">
        <v>93</v>
      </c>
      <c r="D34" s="1" t="s">
        <v>94</v>
      </c>
      <c r="E34" s="13">
        <v>2926324</v>
      </c>
      <c r="F34" s="14">
        <v>18839</v>
      </c>
      <c r="G34" s="13">
        <v>6415</v>
      </c>
      <c r="H34" s="14">
        <v>914</v>
      </c>
      <c r="I34" s="13">
        <v>17926</v>
      </c>
      <c r="J34" s="14">
        <v>12739</v>
      </c>
      <c r="K34" s="13">
        <v>955</v>
      </c>
      <c r="L34" s="13">
        <v>4060</v>
      </c>
      <c r="M34" s="13">
        <v>1084</v>
      </c>
    </row>
    <row r="35" spans="1:13" ht="15.75">
      <c r="A35" s="1" t="s">
        <v>95</v>
      </c>
      <c r="B35" s="1" t="s">
        <v>96</v>
      </c>
      <c r="C35" s="1" t="s">
        <v>97</v>
      </c>
      <c r="D35" s="1" t="s">
        <v>98</v>
      </c>
      <c r="E35" s="13">
        <v>2688418</v>
      </c>
      <c r="F35" s="14">
        <v>17496</v>
      </c>
      <c r="G35" s="13">
        <v>6442</v>
      </c>
      <c r="H35" s="14">
        <v>2330</v>
      </c>
      <c r="I35" s="13">
        <v>15166</v>
      </c>
      <c r="J35" s="14">
        <v>10587</v>
      </c>
      <c r="K35" s="13">
        <v>1653</v>
      </c>
      <c r="L35" s="13">
        <v>3272</v>
      </c>
      <c r="M35" s="13">
        <v>1984</v>
      </c>
    </row>
    <row r="36" spans="1:13" ht="15.75">
      <c r="A36" s="1" t="s">
        <v>99</v>
      </c>
      <c r="B36" s="1" t="s">
        <v>100</v>
      </c>
      <c r="C36" s="1" t="s">
        <v>101</v>
      </c>
      <c r="D36" s="1" t="s">
        <v>102</v>
      </c>
      <c r="E36" s="13">
        <v>4041769</v>
      </c>
      <c r="F36" s="14">
        <v>28880</v>
      </c>
      <c r="G36" s="13">
        <v>7056</v>
      </c>
      <c r="H36" s="14">
        <v>4015</v>
      </c>
      <c r="I36" s="13">
        <v>24864</v>
      </c>
      <c r="J36" s="14">
        <v>15701</v>
      </c>
      <c r="K36" s="13">
        <v>3978</v>
      </c>
      <c r="L36" s="13">
        <v>6346</v>
      </c>
      <c r="M36" s="13">
        <v>2854</v>
      </c>
    </row>
    <row r="37" spans="1:13" ht="15.75">
      <c r="A37" s="1" t="s">
        <v>103</v>
      </c>
      <c r="B37" s="1" t="s">
        <v>104</v>
      </c>
      <c r="C37" s="1" t="s">
        <v>105</v>
      </c>
      <c r="D37" s="1" t="s">
        <v>106</v>
      </c>
      <c r="E37" s="13">
        <v>4468976</v>
      </c>
      <c r="F37" s="14">
        <v>29988</v>
      </c>
      <c r="G37" s="13">
        <v>6690</v>
      </c>
      <c r="H37" s="14">
        <v>3210</v>
      </c>
      <c r="I37" s="13">
        <v>26778</v>
      </c>
      <c r="J37" s="14">
        <v>17317</v>
      </c>
      <c r="K37" s="13">
        <v>2773</v>
      </c>
      <c r="L37" s="13">
        <v>7437</v>
      </c>
      <c r="M37" s="13">
        <v>2461</v>
      </c>
    </row>
    <row r="38" spans="1:13" ht="15.75">
      <c r="A38" s="1" t="s">
        <v>107</v>
      </c>
      <c r="B38" s="1" t="s">
        <v>108</v>
      </c>
      <c r="C38" s="1" t="s">
        <v>109</v>
      </c>
      <c r="D38" s="1" t="s">
        <v>110</v>
      </c>
      <c r="E38" s="13">
        <v>1274923</v>
      </c>
      <c r="F38" s="14">
        <v>9205</v>
      </c>
      <c r="G38" s="13">
        <v>7111</v>
      </c>
      <c r="H38" s="14">
        <v>1687</v>
      </c>
      <c r="I38" s="13">
        <v>7518</v>
      </c>
      <c r="J38" s="14">
        <v>4847</v>
      </c>
      <c r="K38" s="13">
        <v>1240</v>
      </c>
      <c r="L38" s="13">
        <v>2270</v>
      </c>
      <c r="M38" s="13">
        <v>848</v>
      </c>
    </row>
    <row r="39" spans="1:13" ht="15.75">
      <c r="A39" s="1" t="s">
        <v>111</v>
      </c>
      <c r="B39" s="1" t="s">
        <v>112</v>
      </c>
      <c r="C39" s="1" t="s">
        <v>113</v>
      </c>
      <c r="D39" s="1" t="s">
        <v>114</v>
      </c>
      <c r="E39" s="13">
        <v>5296486</v>
      </c>
      <c r="F39" s="14">
        <v>49537</v>
      </c>
      <c r="G39" s="13">
        <v>9076</v>
      </c>
      <c r="H39" s="14">
        <v>10220</v>
      </c>
      <c r="I39" s="13">
        <v>39318</v>
      </c>
      <c r="J39" s="14">
        <v>20074</v>
      </c>
      <c r="K39" s="13">
        <v>13488</v>
      </c>
      <c r="L39" s="13">
        <v>6312</v>
      </c>
      <c r="M39" s="13">
        <v>9664</v>
      </c>
    </row>
    <row r="40" spans="1:13" ht="15.75">
      <c r="A40" s="1" t="s">
        <v>115</v>
      </c>
      <c r="B40" s="1" t="s">
        <v>116</v>
      </c>
      <c r="C40" s="1" t="s">
        <v>117</v>
      </c>
      <c r="D40" s="1" t="s">
        <v>118</v>
      </c>
      <c r="E40" s="13">
        <v>6349097</v>
      </c>
      <c r="F40" s="14">
        <v>47480</v>
      </c>
      <c r="G40" s="13">
        <v>7387</v>
      </c>
      <c r="H40" s="14">
        <v>5854</v>
      </c>
      <c r="I40" s="13">
        <v>41626</v>
      </c>
      <c r="J40" s="14">
        <v>24973</v>
      </c>
      <c r="K40" s="13">
        <v>6793</v>
      </c>
      <c r="L40" s="13">
        <v>12339</v>
      </c>
      <c r="M40" s="13">
        <v>3376</v>
      </c>
    </row>
    <row r="41" spans="1:13" ht="15.75">
      <c r="A41" s="1" t="s">
        <v>119</v>
      </c>
      <c r="B41" s="1" t="s">
        <v>120</v>
      </c>
      <c r="C41" s="1" t="s">
        <v>121</v>
      </c>
      <c r="D41" s="1" t="s">
        <v>122</v>
      </c>
      <c r="E41" s="13">
        <v>9938444</v>
      </c>
      <c r="F41" s="14">
        <v>55909</v>
      </c>
      <c r="G41" s="13">
        <v>5563</v>
      </c>
      <c r="H41" s="14">
        <v>3134</v>
      </c>
      <c r="I41" s="13">
        <v>52775</v>
      </c>
      <c r="J41" s="14">
        <v>35805</v>
      </c>
      <c r="K41" s="13">
        <v>3539</v>
      </c>
      <c r="L41" s="13">
        <v>13279</v>
      </c>
      <c r="M41" s="13">
        <v>3286</v>
      </c>
    </row>
    <row r="42" spans="1:13" ht="15.75">
      <c r="A42" s="1" t="s">
        <v>123</v>
      </c>
      <c r="B42" s="1" t="s">
        <v>124</v>
      </c>
      <c r="C42" s="1" t="s">
        <v>125</v>
      </c>
      <c r="D42" s="1" t="s">
        <v>126</v>
      </c>
      <c r="E42" s="13">
        <v>4919479</v>
      </c>
      <c r="F42" s="14">
        <v>27056</v>
      </c>
      <c r="G42" s="13">
        <v>5390</v>
      </c>
      <c r="H42" s="14">
        <v>1971</v>
      </c>
      <c r="I42" s="13">
        <v>25084</v>
      </c>
      <c r="J42" s="14">
        <v>16314</v>
      </c>
      <c r="K42" s="13">
        <v>2228</v>
      </c>
      <c r="L42" s="13">
        <v>6492</v>
      </c>
      <c r="M42" s="13">
        <v>2022</v>
      </c>
    </row>
    <row r="43" spans="1:13" ht="15.75">
      <c r="A43" s="1" t="s">
        <v>127</v>
      </c>
      <c r="B43" s="1" t="s">
        <v>128</v>
      </c>
      <c r="C43" s="1" t="s">
        <v>129</v>
      </c>
      <c r="D43" s="1" t="s">
        <v>130</v>
      </c>
      <c r="E43" s="13">
        <v>2844658</v>
      </c>
      <c r="F43" s="14">
        <v>21308</v>
      </c>
      <c r="G43" s="13">
        <v>7420</v>
      </c>
      <c r="H43" s="14">
        <v>3658</v>
      </c>
      <c r="I43" s="13">
        <v>17651</v>
      </c>
      <c r="J43" s="14">
        <v>11688</v>
      </c>
      <c r="K43" s="13">
        <v>2734</v>
      </c>
      <c r="L43" s="13">
        <v>5046</v>
      </c>
      <c r="M43" s="13">
        <v>1840</v>
      </c>
    </row>
    <row r="44" spans="1:13" ht="15.75">
      <c r="A44" s="1" t="s">
        <v>131</v>
      </c>
      <c r="B44" s="1" t="s">
        <v>132</v>
      </c>
      <c r="C44" s="1" t="s">
        <v>133</v>
      </c>
      <c r="D44" s="1" t="s">
        <v>134</v>
      </c>
      <c r="E44" s="13">
        <v>5595211</v>
      </c>
      <c r="F44" s="14">
        <v>42347</v>
      </c>
      <c r="G44" s="13">
        <v>7465</v>
      </c>
      <c r="H44" s="14">
        <v>7139</v>
      </c>
      <c r="I44" s="13">
        <v>35208</v>
      </c>
      <c r="J44" s="14">
        <v>22967</v>
      </c>
      <c r="K44" s="13">
        <v>7313</v>
      </c>
      <c r="L44" s="13">
        <v>8429</v>
      </c>
      <c r="M44" s="13">
        <v>3637</v>
      </c>
    </row>
    <row r="45" spans="1:13" ht="15.75">
      <c r="A45" s="1" t="s">
        <v>135</v>
      </c>
      <c r="B45" s="1" t="s">
        <v>136</v>
      </c>
      <c r="C45" s="1" t="s">
        <v>137</v>
      </c>
      <c r="D45" s="1" t="s">
        <v>138</v>
      </c>
      <c r="E45" s="13">
        <v>902195</v>
      </c>
      <c r="F45" s="14">
        <v>6974</v>
      </c>
      <c r="G45" s="13">
        <v>7668</v>
      </c>
      <c r="H45" s="14">
        <v>459</v>
      </c>
      <c r="I45" s="13">
        <v>6515</v>
      </c>
      <c r="J45" s="14">
        <v>3951</v>
      </c>
      <c r="K45" s="13">
        <v>350</v>
      </c>
      <c r="L45" s="13">
        <v>1912</v>
      </c>
      <c r="M45" s="13">
        <v>760</v>
      </c>
    </row>
    <row r="46" spans="1:13" ht="15.75">
      <c r="A46" s="1" t="s">
        <v>139</v>
      </c>
      <c r="B46" s="1" t="s">
        <v>140</v>
      </c>
      <c r="C46" s="1" t="s">
        <v>141</v>
      </c>
      <c r="D46" s="1" t="s">
        <v>142</v>
      </c>
      <c r="E46" s="13">
        <v>1711263</v>
      </c>
      <c r="F46" s="14">
        <v>11583</v>
      </c>
      <c r="G46" s="13">
        <v>6698</v>
      </c>
      <c r="H46" s="14">
        <v>1039</v>
      </c>
      <c r="I46" s="13">
        <v>10544</v>
      </c>
      <c r="J46" s="14">
        <v>7541</v>
      </c>
      <c r="K46" s="13">
        <v>591</v>
      </c>
      <c r="L46" s="13">
        <v>2342</v>
      </c>
      <c r="M46" s="13">
        <v>1109</v>
      </c>
    </row>
    <row r="47" spans="1:13" ht="15.75">
      <c r="A47" s="1" t="s">
        <v>143</v>
      </c>
      <c r="B47" s="1" t="s">
        <v>144</v>
      </c>
      <c r="C47" s="1" t="s">
        <v>145</v>
      </c>
      <c r="D47" s="1" t="s">
        <v>146</v>
      </c>
      <c r="E47" s="13">
        <v>1998257</v>
      </c>
      <c r="F47" s="14">
        <v>10737</v>
      </c>
      <c r="G47" s="13">
        <v>4940</v>
      </c>
      <c r="H47" s="14">
        <v>1244</v>
      </c>
      <c r="I47" s="13">
        <v>9493</v>
      </c>
      <c r="J47" s="14">
        <v>6551</v>
      </c>
      <c r="K47" s="13">
        <v>1250</v>
      </c>
      <c r="L47" s="13">
        <v>1840</v>
      </c>
      <c r="M47" s="13">
        <v>1096</v>
      </c>
    </row>
    <row r="48" spans="1:13" ht="15.75">
      <c r="A48" s="1" t="s">
        <v>147</v>
      </c>
      <c r="B48" s="1" t="s">
        <v>148</v>
      </c>
      <c r="C48" s="1" t="s">
        <v>149</v>
      </c>
      <c r="D48" s="1" t="s">
        <v>150</v>
      </c>
      <c r="E48" s="13">
        <v>1235786</v>
      </c>
      <c r="F48" s="14">
        <v>6937</v>
      </c>
      <c r="G48" s="13">
        <v>5441</v>
      </c>
      <c r="H48" s="14">
        <v>910</v>
      </c>
      <c r="I48" s="13">
        <v>6027</v>
      </c>
      <c r="J48" s="14">
        <v>3942</v>
      </c>
      <c r="K48" s="13">
        <v>788</v>
      </c>
      <c r="L48" s="13">
        <v>1632</v>
      </c>
      <c r="M48" s="13">
        <v>574</v>
      </c>
    </row>
    <row r="49" spans="1:13" ht="15.75">
      <c r="A49" s="1" t="s">
        <v>151</v>
      </c>
      <c r="B49" s="1" t="s">
        <v>152</v>
      </c>
      <c r="C49" s="1" t="s">
        <v>153</v>
      </c>
      <c r="D49" s="1" t="s">
        <v>154</v>
      </c>
      <c r="E49" s="13">
        <v>8414350</v>
      </c>
      <c r="F49" s="14">
        <v>50673</v>
      </c>
      <c r="G49" s="13">
        <v>5899</v>
      </c>
      <c r="H49" s="14">
        <v>4765</v>
      </c>
      <c r="I49" s="13">
        <v>45908</v>
      </c>
      <c r="J49" s="14">
        <v>31037</v>
      </c>
      <c r="K49" s="13">
        <v>4840</v>
      </c>
      <c r="L49" s="13">
        <v>10822</v>
      </c>
      <c r="M49" s="13">
        <v>3974</v>
      </c>
    </row>
    <row r="50" spans="1:13" ht="15.75">
      <c r="A50" s="1" t="s">
        <v>155</v>
      </c>
      <c r="B50" s="1" t="s">
        <v>156</v>
      </c>
      <c r="C50" s="1" t="s">
        <v>157</v>
      </c>
      <c r="D50" s="1" t="s">
        <v>158</v>
      </c>
      <c r="E50" s="13">
        <v>1819046</v>
      </c>
      <c r="F50" s="14">
        <v>17478</v>
      </c>
      <c r="G50" s="13">
        <v>9422</v>
      </c>
      <c r="H50" s="14">
        <v>1910</v>
      </c>
      <c r="I50" s="13">
        <v>15568</v>
      </c>
      <c r="J50" s="14">
        <v>6328</v>
      </c>
      <c r="K50" s="13">
        <v>5393</v>
      </c>
      <c r="L50" s="13">
        <v>3954</v>
      </c>
      <c r="M50" s="13">
        <v>1802</v>
      </c>
    </row>
    <row r="51" spans="1:13" ht="15.75">
      <c r="A51" s="1" t="s">
        <v>159</v>
      </c>
      <c r="B51" s="1" t="s">
        <v>160</v>
      </c>
      <c r="C51" s="1" t="s">
        <v>161</v>
      </c>
      <c r="D51" s="1" t="s">
        <v>162</v>
      </c>
      <c r="E51" s="13">
        <v>18976457</v>
      </c>
      <c r="F51" s="14">
        <v>128994</v>
      </c>
      <c r="G51" s="13">
        <v>6733</v>
      </c>
      <c r="H51" s="14">
        <v>6288</v>
      </c>
      <c r="I51" s="13">
        <v>122707</v>
      </c>
      <c r="J51" s="14">
        <v>70590</v>
      </c>
      <c r="K51" s="13">
        <v>7417</v>
      </c>
      <c r="L51" s="13">
        <v>42461</v>
      </c>
      <c r="M51" s="13">
        <v>8526</v>
      </c>
    </row>
    <row r="52" spans="1:13" ht="15.75">
      <c r="A52" s="1" t="s">
        <v>163</v>
      </c>
      <c r="B52" s="1" t="s">
        <v>164</v>
      </c>
      <c r="C52" s="1" t="s">
        <v>165</v>
      </c>
      <c r="D52" s="1" t="s">
        <v>166</v>
      </c>
      <c r="E52" s="13">
        <v>8049313</v>
      </c>
      <c r="F52" s="14">
        <v>48180</v>
      </c>
      <c r="G52" s="13">
        <v>5791</v>
      </c>
      <c r="H52" s="14">
        <v>6546</v>
      </c>
      <c r="I52" s="13">
        <v>41633</v>
      </c>
      <c r="J52" s="14">
        <v>28340</v>
      </c>
      <c r="K52" s="13">
        <v>2923</v>
      </c>
      <c r="L52" s="13">
        <v>10939</v>
      </c>
      <c r="M52" s="13">
        <v>5978</v>
      </c>
    </row>
    <row r="53" spans="1:13" ht="15.75">
      <c r="A53" s="1" t="s">
        <v>167</v>
      </c>
      <c r="B53" s="1" t="s">
        <v>168</v>
      </c>
      <c r="C53" s="1" t="s">
        <v>169</v>
      </c>
      <c r="D53" s="1" t="s">
        <v>170</v>
      </c>
      <c r="E53" s="13">
        <v>642200</v>
      </c>
      <c r="F53" s="14">
        <v>6437</v>
      </c>
      <c r="G53" s="13">
        <v>10151</v>
      </c>
      <c r="H53" s="14">
        <v>627</v>
      </c>
      <c r="I53" s="13">
        <v>5810</v>
      </c>
      <c r="J53" s="14">
        <v>4027</v>
      </c>
      <c r="K53" s="13">
        <v>329</v>
      </c>
      <c r="L53" s="13">
        <v>1425</v>
      </c>
      <c r="M53" s="13">
        <v>655</v>
      </c>
    </row>
    <row r="54" spans="1:13" ht="15.75">
      <c r="A54" s="1" t="s">
        <v>171</v>
      </c>
      <c r="B54" s="1" t="s">
        <v>172</v>
      </c>
      <c r="C54" s="1" t="s">
        <v>173</v>
      </c>
      <c r="D54" s="1" t="s">
        <v>174</v>
      </c>
      <c r="E54" s="13">
        <v>11353140</v>
      </c>
      <c r="F54" s="14">
        <v>65976</v>
      </c>
      <c r="G54" s="13">
        <v>5777</v>
      </c>
      <c r="H54" s="14">
        <v>5746</v>
      </c>
      <c r="I54" s="13">
        <v>60230</v>
      </c>
      <c r="J54" s="14">
        <v>40780</v>
      </c>
      <c r="K54" s="13">
        <v>5243</v>
      </c>
      <c r="L54" s="13">
        <v>14844</v>
      </c>
      <c r="M54" s="13">
        <v>5109</v>
      </c>
    </row>
    <row r="55" spans="1:13" ht="15.75">
      <c r="A55" s="1" t="s">
        <v>175</v>
      </c>
      <c r="B55" s="1" t="s">
        <v>176</v>
      </c>
      <c r="C55" s="1" t="s">
        <v>177</v>
      </c>
      <c r="D55" s="1" t="s">
        <v>178</v>
      </c>
      <c r="E55" s="13">
        <v>3450654</v>
      </c>
      <c r="F55" s="14">
        <v>24355</v>
      </c>
      <c r="G55" s="13">
        <v>6971</v>
      </c>
      <c r="H55" s="14">
        <v>3897</v>
      </c>
      <c r="I55" s="13">
        <v>20459</v>
      </c>
      <c r="J55" s="14">
        <v>13580</v>
      </c>
      <c r="K55" s="13">
        <v>2515</v>
      </c>
      <c r="L55" s="13">
        <v>5108</v>
      </c>
      <c r="M55" s="13">
        <v>3152</v>
      </c>
    </row>
    <row r="56" spans="1:13" ht="15.75">
      <c r="A56" s="1" t="s">
        <v>179</v>
      </c>
      <c r="B56" s="1" t="s">
        <v>180</v>
      </c>
      <c r="C56" s="1" t="s">
        <v>181</v>
      </c>
      <c r="D56" s="1" t="s">
        <v>182</v>
      </c>
      <c r="E56" s="13">
        <v>3421399</v>
      </c>
      <c r="F56" s="14">
        <v>19839</v>
      </c>
      <c r="G56" s="13">
        <v>5634</v>
      </c>
      <c r="H56" s="14">
        <v>1001</v>
      </c>
      <c r="I56" s="13">
        <v>18838</v>
      </c>
      <c r="J56" s="14">
        <v>12339</v>
      </c>
      <c r="K56" s="13">
        <v>994</v>
      </c>
      <c r="L56" s="13">
        <v>4814</v>
      </c>
      <c r="M56" s="13">
        <v>1692</v>
      </c>
    </row>
    <row r="57" spans="1:13" ht="15.75">
      <c r="A57" s="1" t="s">
        <v>183</v>
      </c>
      <c r="B57" s="1" t="s">
        <v>184</v>
      </c>
      <c r="C57" s="1" t="s">
        <v>185</v>
      </c>
      <c r="D57" s="1" t="s">
        <v>186</v>
      </c>
      <c r="E57" s="13">
        <v>12281054</v>
      </c>
      <c r="F57" s="14">
        <v>85601</v>
      </c>
      <c r="G57" s="13">
        <v>6940</v>
      </c>
      <c r="H57" s="14">
        <v>6827</v>
      </c>
      <c r="I57" s="13">
        <v>78773</v>
      </c>
      <c r="J57" s="14">
        <v>54111</v>
      </c>
      <c r="K57" s="13">
        <v>7415</v>
      </c>
      <c r="L57" s="13">
        <v>18017</v>
      </c>
      <c r="M57" s="13">
        <v>6058</v>
      </c>
    </row>
    <row r="58" spans="1:13" ht="15.75">
      <c r="A58" s="1" t="s">
        <v>187</v>
      </c>
      <c r="B58" s="1" t="s">
        <v>188</v>
      </c>
      <c r="C58" s="1" t="s">
        <v>189</v>
      </c>
      <c r="D58" s="1" t="s">
        <v>190</v>
      </c>
      <c r="E58" s="13">
        <v>1048319</v>
      </c>
      <c r="F58" s="14">
        <v>7503</v>
      </c>
      <c r="G58" s="13">
        <v>7014</v>
      </c>
      <c r="H58" s="14">
        <v>916</v>
      </c>
      <c r="I58" s="13">
        <v>6587</v>
      </c>
      <c r="J58" s="14">
        <v>4129</v>
      </c>
      <c r="K58" s="13">
        <v>495</v>
      </c>
      <c r="L58" s="13">
        <v>2094</v>
      </c>
      <c r="M58" s="13">
        <v>786</v>
      </c>
    </row>
    <row r="59" spans="1:13" ht="15.75">
      <c r="A59" s="1" t="s">
        <v>191</v>
      </c>
      <c r="B59" s="1" t="s">
        <v>192</v>
      </c>
      <c r="C59" s="1" t="s">
        <v>193</v>
      </c>
      <c r="D59" s="1" t="s">
        <v>194</v>
      </c>
      <c r="E59" s="13">
        <v>4012012</v>
      </c>
      <c r="F59" s="14">
        <v>26103</v>
      </c>
      <c r="G59" s="13">
        <v>6355</v>
      </c>
      <c r="H59" s="14">
        <v>3765</v>
      </c>
      <c r="I59" s="13">
        <v>22339</v>
      </c>
      <c r="J59" s="14">
        <v>14771</v>
      </c>
      <c r="K59" s="13">
        <v>3105</v>
      </c>
      <c r="L59" s="13">
        <v>5592</v>
      </c>
      <c r="M59" s="13">
        <v>2636</v>
      </c>
    </row>
    <row r="60" spans="1:13" ht="15.75">
      <c r="A60" s="1" t="s">
        <v>195</v>
      </c>
      <c r="B60" s="1" t="s">
        <v>196</v>
      </c>
      <c r="C60" s="1" t="s">
        <v>197</v>
      </c>
      <c r="D60" s="1" t="s">
        <v>198</v>
      </c>
      <c r="E60" s="13">
        <v>754844</v>
      </c>
      <c r="F60" s="14">
        <v>6315</v>
      </c>
      <c r="G60" s="13">
        <v>8297</v>
      </c>
      <c r="H60" s="14">
        <v>471</v>
      </c>
      <c r="I60" s="13">
        <v>5844</v>
      </c>
      <c r="J60" s="14">
        <v>3801</v>
      </c>
      <c r="K60" s="13">
        <v>378</v>
      </c>
      <c r="L60" s="13">
        <v>1506</v>
      </c>
      <c r="M60" s="13">
        <v>631</v>
      </c>
    </row>
    <row r="61" spans="1:13" ht="15.75">
      <c r="A61" s="1" t="s">
        <v>199</v>
      </c>
      <c r="B61" s="1" t="s">
        <v>200</v>
      </c>
      <c r="C61" s="1" t="s">
        <v>201</v>
      </c>
      <c r="D61" s="1" t="s">
        <v>202</v>
      </c>
      <c r="E61" s="13">
        <v>5689283</v>
      </c>
      <c r="F61" s="14">
        <v>39276</v>
      </c>
      <c r="G61" s="13">
        <v>6775</v>
      </c>
      <c r="H61" s="14">
        <v>2551</v>
      </c>
      <c r="I61" s="13">
        <v>36724</v>
      </c>
      <c r="J61" s="14">
        <v>21505</v>
      </c>
      <c r="K61" s="13">
        <v>5912</v>
      </c>
      <c r="L61" s="13">
        <v>8658</v>
      </c>
      <c r="M61" s="13">
        <v>3200</v>
      </c>
    </row>
    <row r="62" spans="1:13" ht="15.75">
      <c r="A62" s="1" t="s">
        <v>203</v>
      </c>
      <c r="B62" s="1" t="s">
        <v>204</v>
      </c>
      <c r="C62" s="1" t="s">
        <v>205</v>
      </c>
      <c r="D62" s="1" t="s">
        <v>206</v>
      </c>
      <c r="E62" s="13">
        <v>20851820</v>
      </c>
      <c r="F62" s="14">
        <v>123431</v>
      </c>
      <c r="G62" s="13">
        <v>5667</v>
      </c>
      <c r="H62" s="14">
        <v>22267</v>
      </c>
      <c r="I62" s="13">
        <v>101164</v>
      </c>
      <c r="J62" s="14">
        <v>64972</v>
      </c>
      <c r="K62" s="13">
        <v>20581</v>
      </c>
      <c r="L62" s="13">
        <v>24858</v>
      </c>
      <c r="M62" s="13">
        <v>13019</v>
      </c>
    </row>
    <row r="63" spans="1:13" ht="15.75">
      <c r="A63" s="1" t="s">
        <v>207</v>
      </c>
      <c r="B63" s="1" t="s">
        <v>208</v>
      </c>
      <c r="C63" s="1" t="s">
        <v>209</v>
      </c>
      <c r="D63" s="1" t="s">
        <v>210</v>
      </c>
      <c r="E63" s="13">
        <v>2233169</v>
      </c>
      <c r="F63" s="14">
        <v>12302</v>
      </c>
      <c r="G63" s="13">
        <v>5311</v>
      </c>
      <c r="H63" s="14">
        <v>2508</v>
      </c>
      <c r="I63" s="13">
        <v>9794</v>
      </c>
      <c r="J63" s="14">
        <v>5592</v>
      </c>
      <c r="K63" s="13">
        <v>2084</v>
      </c>
      <c r="L63" s="13">
        <v>2697</v>
      </c>
      <c r="M63" s="13">
        <v>1929</v>
      </c>
    </row>
    <row r="64" spans="1:13" ht="15.75">
      <c r="A64" s="1" t="s">
        <v>211</v>
      </c>
      <c r="B64" s="1" t="s">
        <v>212</v>
      </c>
      <c r="C64" s="1" t="s">
        <v>213</v>
      </c>
      <c r="D64" s="1" t="s">
        <v>214</v>
      </c>
      <c r="E64" s="13">
        <v>608827</v>
      </c>
      <c r="F64" s="14">
        <v>4111</v>
      </c>
      <c r="G64" s="13">
        <v>6667</v>
      </c>
      <c r="H64" s="14">
        <v>465</v>
      </c>
      <c r="I64" s="13">
        <v>3645</v>
      </c>
      <c r="J64" s="14">
        <v>2040</v>
      </c>
      <c r="K64" s="13">
        <v>431</v>
      </c>
      <c r="L64" s="13">
        <v>1281</v>
      </c>
      <c r="M64" s="13">
        <v>359</v>
      </c>
    </row>
    <row r="65" spans="1:13" ht="15.75">
      <c r="A65" s="1" t="s">
        <v>215</v>
      </c>
      <c r="B65" s="1" t="s">
        <v>216</v>
      </c>
      <c r="C65" s="1" t="s">
        <v>217</v>
      </c>
      <c r="D65" s="1" t="s">
        <v>218</v>
      </c>
      <c r="E65" s="13">
        <v>7078515</v>
      </c>
      <c r="F65" s="14">
        <v>74537</v>
      </c>
      <c r="G65" s="13">
        <v>10220</v>
      </c>
      <c r="H65" s="14">
        <v>29632</v>
      </c>
      <c r="I65" s="13">
        <v>44904</v>
      </c>
      <c r="J65" s="14">
        <v>27149</v>
      </c>
      <c r="K65" s="13">
        <v>26170</v>
      </c>
      <c r="L65" s="13">
        <v>7714</v>
      </c>
      <c r="M65" s="13">
        <v>13504</v>
      </c>
    </row>
    <row r="66" spans="1:13" ht="15.75">
      <c r="A66" s="1" t="s">
        <v>219</v>
      </c>
      <c r="B66" s="1" t="s">
        <v>220</v>
      </c>
      <c r="C66" s="1" t="s">
        <v>221</v>
      </c>
      <c r="D66" s="1" t="s">
        <v>222</v>
      </c>
      <c r="E66" s="13">
        <v>5894121</v>
      </c>
      <c r="F66" s="14">
        <v>40218</v>
      </c>
      <c r="G66" s="13">
        <v>6627</v>
      </c>
      <c r="H66" s="14">
        <v>6500</v>
      </c>
      <c r="I66" s="13">
        <v>33717</v>
      </c>
      <c r="J66" s="14">
        <v>21057</v>
      </c>
      <c r="K66" s="13">
        <v>5586</v>
      </c>
      <c r="L66" s="13">
        <v>8296</v>
      </c>
      <c r="M66" s="13">
        <v>5278</v>
      </c>
    </row>
    <row r="67" spans="1:13" ht="15.75">
      <c r="A67" s="1" t="s">
        <v>223</v>
      </c>
      <c r="B67" s="1" t="s">
        <v>224</v>
      </c>
      <c r="C67" s="1" t="s">
        <v>225</v>
      </c>
      <c r="D67" s="1" t="s">
        <v>226</v>
      </c>
      <c r="E67" s="13">
        <v>1808344</v>
      </c>
      <c r="F67" s="14">
        <v>13361</v>
      </c>
      <c r="G67" s="13">
        <v>7415</v>
      </c>
      <c r="H67" s="14">
        <v>474</v>
      </c>
      <c r="I67" s="13">
        <v>12887</v>
      </c>
      <c r="J67" s="14">
        <v>8240</v>
      </c>
      <c r="K67" s="13">
        <v>602</v>
      </c>
      <c r="L67" s="13">
        <v>3298</v>
      </c>
      <c r="M67" s="13">
        <v>1221</v>
      </c>
    </row>
    <row r="68" spans="1:13" ht="15.75">
      <c r="A68" s="1" t="s">
        <v>227</v>
      </c>
      <c r="B68" s="1" t="s">
        <v>228</v>
      </c>
      <c r="C68" s="1" t="s">
        <v>229</v>
      </c>
      <c r="D68" s="1" t="s">
        <v>230</v>
      </c>
      <c r="E68" s="13">
        <v>5363675</v>
      </c>
      <c r="F68" s="14">
        <v>28844</v>
      </c>
      <c r="G68" s="13">
        <v>5301</v>
      </c>
      <c r="H68" s="14">
        <v>1621</v>
      </c>
      <c r="I68" s="13">
        <v>27222</v>
      </c>
      <c r="J68" s="14">
        <v>17988</v>
      </c>
      <c r="K68" s="13">
        <v>1888</v>
      </c>
      <c r="L68" s="13">
        <v>7255</v>
      </c>
      <c r="M68" s="13">
        <v>1713</v>
      </c>
    </row>
    <row r="69" spans="1:13" ht="15.75">
      <c r="A69" s="1" t="s">
        <v>231</v>
      </c>
      <c r="B69" s="1" t="s">
        <v>232</v>
      </c>
      <c r="C69" s="1" t="s">
        <v>233</v>
      </c>
      <c r="D69" s="1" t="s">
        <v>234</v>
      </c>
      <c r="E69" s="13">
        <v>493782</v>
      </c>
      <c r="F69" s="14">
        <v>3666</v>
      </c>
      <c r="G69" s="13">
        <v>7351</v>
      </c>
      <c r="H69" s="14">
        <v>331</v>
      </c>
      <c r="I69" s="13">
        <v>3335</v>
      </c>
      <c r="J69" s="14">
        <v>1648</v>
      </c>
      <c r="K69" s="13">
        <v>319</v>
      </c>
      <c r="L69" s="13">
        <v>1234</v>
      </c>
      <c r="M69" s="13">
        <v>465</v>
      </c>
    </row>
    <row r="70" spans="1:13" ht="15.75">
      <c r="A70" s="1"/>
      <c r="B70" s="1"/>
      <c r="C70" s="1"/>
      <c r="D70" s="1"/>
      <c r="E70" s="13"/>
      <c r="F70" s="14"/>
      <c r="G70" s="13"/>
      <c r="H70" s="14"/>
      <c r="I70" s="13"/>
      <c r="J70" s="14"/>
      <c r="K70" s="13"/>
      <c r="L70" s="13"/>
      <c r="M70" s="13"/>
    </row>
    <row r="71" spans="1:13" ht="16.5">
      <c r="A71" s="15" t="s">
        <v>235</v>
      </c>
      <c r="B71" s="1"/>
      <c r="C71" s="1"/>
      <c r="D71" s="1"/>
      <c r="E71" s="13"/>
      <c r="F71" s="14"/>
      <c r="G71" s="13"/>
      <c r="H71" s="14"/>
      <c r="I71" s="13"/>
      <c r="J71" s="14"/>
      <c r="K71" s="13"/>
      <c r="L71" s="13"/>
      <c r="M71" s="13"/>
    </row>
    <row r="72" spans="1:13" ht="15.75">
      <c r="A72" s="1" t="s">
        <v>236</v>
      </c>
      <c r="B72" s="42" t="s">
        <v>259</v>
      </c>
      <c r="C72" s="43">
        <v>60000</v>
      </c>
      <c r="D72" s="43">
        <v>60</v>
      </c>
      <c r="E72" s="31">
        <v>63781</v>
      </c>
      <c r="F72" s="14">
        <v>154</v>
      </c>
      <c r="G72" s="13">
        <v>2691</v>
      </c>
      <c r="H72" s="14">
        <v>6</v>
      </c>
      <c r="I72" s="13">
        <v>148</v>
      </c>
      <c r="J72" s="14">
        <v>41</v>
      </c>
      <c r="K72" s="13">
        <v>13</v>
      </c>
      <c r="L72" s="13">
        <v>93</v>
      </c>
      <c r="M72" s="13">
        <v>6</v>
      </c>
    </row>
    <row r="73" spans="1:13" ht="15.75">
      <c r="A73" s="1" t="s">
        <v>238</v>
      </c>
      <c r="B73" s="42" t="s">
        <v>260</v>
      </c>
      <c r="C73" s="43">
        <v>64000</v>
      </c>
      <c r="D73" s="43">
        <v>64</v>
      </c>
      <c r="E73" s="31">
        <v>131500</v>
      </c>
      <c r="F73" s="14">
        <v>140</v>
      </c>
      <c r="G73" s="13">
        <v>1326</v>
      </c>
      <c r="H73" s="51" t="s">
        <v>249</v>
      </c>
      <c r="I73" s="13">
        <v>140</v>
      </c>
      <c r="J73" s="14">
        <v>13</v>
      </c>
      <c r="K73" s="13">
        <v>1</v>
      </c>
      <c r="L73" s="13">
        <v>126</v>
      </c>
      <c r="M73" s="31">
        <v>0</v>
      </c>
    </row>
    <row r="74" spans="1:13" ht="15.75">
      <c r="A74" s="1" t="s">
        <v>239</v>
      </c>
      <c r="B74" s="42" t="s">
        <v>261</v>
      </c>
      <c r="C74" s="43">
        <v>66000</v>
      </c>
      <c r="D74" s="43">
        <v>66</v>
      </c>
      <c r="E74" s="31">
        <v>151968</v>
      </c>
      <c r="F74" s="14">
        <v>1114</v>
      </c>
      <c r="G74" s="13">
        <v>7195</v>
      </c>
      <c r="H74" s="14">
        <v>562</v>
      </c>
      <c r="I74" s="13">
        <v>552</v>
      </c>
      <c r="J74" s="14">
        <v>276</v>
      </c>
      <c r="K74" s="13">
        <v>308</v>
      </c>
      <c r="L74" s="13">
        <v>251</v>
      </c>
      <c r="M74" s="13">
        <v>279</v>
      </c>
    </row>
    <row r="75" spans="1:13" ht="15.75">
      <c r="A75" s="1" t="s">
        <v>240</v>
      </c>
      <c r="B75" s="42" t="s">
        <v>262</v>
      </c>
      <c r="C75" s="43">
        <v>68000</v>
      </c>
      <c r="D75" s="43">
        <v>68</v>
      </c>
      <c r="E75" s="31">
        <v>65539</v>
      </c>
      <c r="F75" s="14">
        <v>203</v>
      </c>
      <c r="G75" s="13">
        <v>3590</v>
      </c>
      <c r="H75" s="14">
        <v>143</v>
      </c>
      <c r="I75" s="13">
        <v>59</v>
      </c>
      <c r="J75" s="14">
        <v>1</v>
      </c>
      <c r="K75" s="13">
        <v>144</v>
      </c>
      <c r="L75" s="13">
        <v>58</v>
      </c>
      <c r="M75" s="31">
        <v>0</v>
      </c>
    </row>
    <row r="76" spans="1:13" ht="15.75">
      <c r="A76" s="1" t="s">
        <v>241</v>
      </c>
      <c r="B76" s="42" t="s">
        <v>263</v>
      </c>
      <c r="C76" s="43">
        <v>69000</v>
      </c>
      <c r="D76" s="43">
        <v>69</v>
      </c>
      <c r="E76" s="31">
        <v>69216</v>
      </c>
      <c r="F76" s="14">
        <v>102</v>
      </c>
      <c r="G76" s="13">
        <v>1474</v>
      </c>
      <c r="H76" s="14">
        <v>7</v>
      </c>
      <c r="I76" s="13">
        <v>95</v>
      </c>
      <c r="J76" s="14">
        <v>24</v>
      </c>
      <c r="K76" s="13">
        <v>9</v>
      </c>
      <c r="L76" s="13">
        <v>66</v>
      </c>
      <c r="M76" s="13">
        <v>3</v>
      </c>
    </row>
    <row r="77" spans="1:13" ht="15.75">
      <c r="A77" s="1" t="s">
        <v>242</v>
      </c>
      <c r="B77" s="42" t="s">
        <v>264</v>
      </c>
      <c r="C77" s="43">
        <v>70000</v>
      </c>
      <c r="D77" s="43">
        <v>70</v>
      </c>
      <c r="E77" s="31">
        <v>18434</v>
      </c>
      <c r="F77" s="14">
        <v>42</v>
      </c>
      <c r="G77" s="13">
        <v>2146</v>
      </c>
      <c r="H77" s="32">
        <v>1</v>
      </c>
      <c r="I77" s="13">
        <v>42</v>
      </c>
      <c r="J77" s="32">
        <v>0</v>
      </c>
      <c r="K77" s="31">
        <v>1</v>
      </c>
      <c r="L77" s="13">
        <v>41</v>
      </c>
      <c r="M77" s="31">
        <v>0</v>
      </c>
    </row>
    <row r="78" spans="1:13" ht="15.75">
      <c r="A78" s="1" t="s">
        <v>243</v>
      </c>
      <c r="B78" s="42" t="s">
        <v>265</v>
      </c>
      <c r="C78" s="43">
        <v>72000</v>
      </c>
      <c r="D78" s="43">
        <v>72</v>
      </c>
      <c r="E78" s="31">
        <v>3808610</v>
      </c>
      <c r="F78" s="14">
        <v>14062</v>
      </c>
      <c r="G78" s="13">
        <v>3644</v>
      </c>
      <c r="H78" s="14">
        <v>603</v>
      </c>
      <c r="I78" s="13">
        <v>13459</v>
      </c>
      <c r="J78" s="14">
        <v>7940</v>
      </c>
      <c r="K78" s="13">
        <v>365</v>
      </c>
      <c r="L78" s="13">
        <v>4828</v>
      </c>
      <c r="M78" s="13">
        <v>930</v>
      </c>
    </row>
    <row r="79" spans="1:13" ht="15.75">
      <c r="A79" s="1" t="s">
        <v>244</v>
      </c>
      <c r="B79" s="42" t="s">
        <v>266</v>
      </c>
      <c r="C79" s="43">
        <v>78000</v>
      </c>
      <c r="D79" s="43">
        <v>78</v>
      </c>
      <c r="E79" s="31">
        <v>119615</v>
      </c>
      <c r="F79" s="14">
        <v>573</v>
      </c>
      <c r="G79" s="13">
        <v>5271</v>
      </c>
      <c r="H79" s="14">
        <v>29</v>
      </c>
      <c r="I79" s="13">
        <v>544</v>
      </c>
      <c r="J79" s="14">
        <v>228</v>
      </c>
      <c r="K79" s="13">
        <v>29</v>
      </c>
      <c r="L79" s="13">
        <v>266</v>
      </c>
      <c r="M79" s="13">
        <v>50</v>
      </c>
    </row>
    <row r="80" spans="1:13" ht="15.75">
      <c r="A80" s="1"/>
      <c r="B80" s="11"/>
      <c r="C80" s="11"/>
      <c r="D80" s="11"/>
      <c r="E80" s="31"/>
      <c r="F80" s="14"/>
      <c r="G80" s="13"/>
      <c r="H80" s="14"/>
      <c r="I80" s="13"/>
      <c r="J80" s="14"/>
      <c r="K80" s="13"/>
      <c r="L80" s="13"/>
      <c r="M80" s="13"/>
    </row>
    <row r="81" spans="1:13" ht="16.5">
      <c r="A81" s="39" t="s">
        <v>245</v>
      </c>
      <c r="B81" s="11" t="s">
        <v>237</v>
      </c>
      <c r="C81" s="11" t="s">
        <v>237</v>
      </c>
      <c r="D81" s="11" t="s">
        <v>237</v>
      </c>
      <c r="E81" s="31" t="s">
        <v>237</v>
      </c>
      <c r="F81" s="14">
        <v>18996</v>
      </c>
      <c r="G81" s="31" t="s">
        <v>237</v>
      </c>
      <c r="H81" s="32">
        <v>11759</v>
      </c>
      <c r="I81" s="31">
        <v>7237</v>
      </c>
      <c r="J81" s="32">
        <v>17</v>
      </c>
      <c r="K81" s="13">
        <v>15844</v>
      </c>
      <c r="L81" s="13">
        <v>65</v>
      </c>
      <c r="M81" s="13">
        <v>3071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9"/>
  <sheetViews>
    <sheetView showOutlineSymbols="0" zoomScale="87" zoomScaleNormal="87" workbookViewId="0" topLeftCell="A1">
      <selection activeCell="A1" sqref="A1"/>
    </sheetView>
  </sheetViews>
  <sheetFormatPr defaultColWidth="15.69921875" defaultRowHeight="15.75"/>
  <sheetData>
    <row r="1" spans="1:13" ht="16.5">
      <c r="A1" s="21" t="s">
        <v>257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5"/>
      <c r="B7" s="6"/>
      <c r="C7" s="6"/>
      <c r="D7" s="6"/>
      <c r="E7" s="6"/>
      <c r="F7" s="7"/>
      <c r="G7" s="5"/>
      <c r="H7" s="5"/>
      <c r="I7" s="5"/>
      <c r="J7" s="5"/>
      <c r="K7" s="5"/>
      <c r="L7" s="5"/>
      <c r="M7" s="5"/>
    </row>
    <row r="8" spans="1:13" ht="16.5">
      <c r="A8" s="2"/>
      <c r="B8" s="4"/>
      <c r="C8" s="4"/>
      <c r="D8" s="4"/>
      <c r="E8" s="4"/>
      <c r="F8" s="22">
        <v>2001</v>
      </c>
      <c r="G8" s="21"/>
      <c r="H8" s="21"/>
      <c r="I8" s="21"/>
      <c r="J8" s="21"/>
      <c r="K8" s="21"/>
      <c r="L8" s="21"/>
      <c r="M8" s="21">
        <v>2001</v>
      </c>
    </row>
    <row r="9" spans="1:13" ht="15.75">
      <c r="A9" s="2"/>
      <c r="B9" s="1"/>
      <c r="C9" s="24" t="s">
        <v>4</v>
      </c>
      <c r="D9" s="24" t="s">
        <v>5</v>
      </c>
      <c r="E9" s="24" t="s">
        <v>6</v>
      </c>
      <c r="F9" s="16"/>
      <c r="G9" s="17"/>
      <c r="H9" s="16"/>
      <c r="I9" s="17"/>
      <c r="J9" s="16"/>
      <c r="K9" s="17"/>
      <c r="L9" s="17"/>
      <c r="M9" s="17"/>
    </row>
    <row r="10" spans="1:13" ht="15.75">
      <c r="A10" s="24" t="s">
        <v>7</v>
      </c>
      <c r="B10" s="9" t="s">
        <v>8</v>
      </c>
      <c r="C10" s="9" t="s">
        <v>9</v>
      </c>
      <c r="D10" s="9" t="s">
        <v>9</v>
      </c>
      <c r="E10" s="9" t="s">
        <v>10</v>
      </c>
      <c r="F10" s="10" t="s">
        <v>11</v>
      </c>
      <c r="G10" s="2"/>
      <c r="H10" s="10"/>
      <c r="I10" s="2"/>
      <c r="J10" s="10"/>
      <c r="K10" s="2"/>
      <c r="L10" s="2"/>
      <c r="M10" s="2"/>
    </row>
    <row r="11" spans="1:13" ht="15.75">
      <c r="A11" s="1"/>
      <c r="B11" s="9" t="s">
        <v>12</v>
      </c>
      <c r="C11" s="9" t="s">
        <v>13</v>
      </c>
      <c r="D11" s="9" t="s">
        <v>13</v>
      </c>
      <c r="E11" s="9" t="s">
        <v>14</v>
      </c>
      <c r="F11" s="7"/>
      <c r="G11" s="5"/>
      <c r="H11" s="10"/>
      <c r="I11" s="2"/>
      <c r="J11" s="10"/>
      <c r="K11" s="2"/>
      <c r="L11" s="2"/>
      <c r="M11" s="2"/>
    </row>
    <row r="12" spans="1:13" ht="15.75">
      <c r="A12" s="24"/>
      <c r="B12" s="9"/>
      <c r="C12" s="2"/>
      <c r="D12" s="4"/>
      <c r="E12" s="4"/>
      <c r="F12" s="10"/>
      <c r="G12" s="25" t="s">
        <v>15</v>
      </c>
      <c r="H12" s="10"/>
      <c r="I12" s="2"/>
      <c r="J12" s="26" t="s">
        <v>16</v>
      </c>
      <c r="K12" s="2"/>
      <c r="L12" s="2"/>
      <c r="M12" s="25" t="s">
        <v>17</v>
      </c>
    </row>
    <row r="13" spans="1:13" ht="15.75">
      <c r="A13" s="2"/>
      <c r="B13" s="2"/>
      <c r="C13" s="2"/>
      <c r="D13" s="2"/>
      <c r="E13" s="2"/>
      <c r="F13" s="26" t="s">
        <v>246</v>
      </c>
      <c r="G13" s="25" t="s">
        <v>19</v>
      </c>
      <c r="H13" s="26" t="s">
        <v>20</v>
      </c>
      <c r="I13" s="25" t="s">
        <v>21</v>
      </c>
      <c r="J13" s="26" t="s">
        <v>22</v>
      </c>
      <c r="K13" s="25" t="s">
        <v>23</v>
      </c>
      <c r="L13" s="25" t="s">
        <v>24</v>
      </c>
      <c r="M13" s="25" t="s">
        <v>25</v>
      </c>
    </row>
    <row r="14" spans="1:13" ht="15.75">
      <c r="A14" s="5"/>
      <c r="B14" s="6"/>
      <c r="C14" s="6"/>
      <c r="D14" s="6"/>
      <c r="E14" s="6"/>
      <c r="F14" s="7"/>
      <c r="G14" s="5"/>
      <c r="H14" s="7"/>
      <c r="I14" s="5"/>
      <c r="J14" s="7"/>
      <c r="K14" s="5"/>
      <c r="L14" s="5"/>
      <c r="M14" s="5"/>
    </row>
    <row r="15" spans="1:13" ht="16.5">
      <c r="A15" s="23" t="s">
        <v>26</v>
      </c>
      <c r="B15" s="23" t="s">
        <v>27</v>
      </c>
      <c r="C15" s="23" t="s">
        <v>28</v>
      </c>
      <c r="D15" s="23" t="s">
        <v>29</v>
      </c>
      <c r="E15" s="28">
        <v>281421906</v>
      </c>
      <c r="F15" s="27">
        <v>1778884</v>
      </c>
      <c r="G15" s="28">
        <v>6267.81</v>
      </c>
      <c r="H15" s="27">
        <v>255385</v>
      </c>
      <c r="I15" s="28">
        <v>1523499</v>
      </c>
      <c r="J15" s="27">
        <f>600014+405599</f>
        <v>1005613</v>
      </c>
      <c r="K15" s="28">
        <v>246219</v>
      </c>
      <c r="L15" s="28">
        <v>338977</v>
      </c>
      <c r="M15" s="28">
        <v>188075</v>
      </c>
    </row>
    <row r="16" spans="1:13" ht="15.75">
      <c r="A16" s="1"/>
      <c r="B16" s="1"/>
      <c r="C16" s="1"/>
      <c r="D16" s="1"/>
      <c r="E16" s="13"/>
      <c r="F16" s="18"/>
      <c r="G16" s="13"/>
      <c r="H16" s="14"/>
      <c r="I16" s="13"/>
      <c r="J16" s="14"/>
      <c r="K16" s="13"/>
      <c r="L16" s="13"/>
      <c r="M16" s="13"/>
    </row>
    <row r="17" spans="1:13" ht="15.75">
      <c r="A17" s="1" t="s">
        <v>31</v>
      </c>
      <c r="B17" s="1" t="s">
        <v>32</v>
      </c>
      <c r="C17" s="1" t="s">
        <v>33</v>
      </c>
      <c r="D17" s="1" t="s">
        <v>34</v>
      </c>
      <c r="E17" s="13">
        <v>4447100</v>
      </c>
      <c r="F17" s="14">
        <v>31700</v>
      </c>
      <c r="G17" s="13">
        <v>7128.34</v>
      </c>
      <c r="H17" s="14">
        <v>5648</v>
      </c>
      <c r="I17" s="13">
        <v>26053</v>
      </c>
      <c r="J17" s="14">
        <f>11460+6843</f>
        <v>18303</v>
      </c>
      <c r="K17" s="13">
        <v>5204</v>
      </c>
      <c r="L17" s="13">
        <v>5298</v>
      </c>
      <c r="M17" s="13">
        <v>2895</v>
      </c>
    </row>
    <row r="18" spans="1:13" ht="15.75">
      <c r="A18" s="1" t="s">
        <v>35</v>
      </c>
      <c r="B18" s="1" t="s">
        <v>36</v>
      </c>
      <c r="C18" s="1" t="s">
        <v>37</v>
      </c>
      <c r="D18" s="1" t="s">
        <v>38</v>
      </c>
      <c r="E18" s="13">
        <v>626932</v>
      </c>
      <c r="F18" s="14">
        <v>6403</v>
      </c>
      <c r="G18" s="13">
        <v>10213.5</v>
      </c>
      <c r="H18" s="14">
        <v>1778</v>
      </c>
      <c r="I18" s="13">
        <v>4625</v>
      </c>
      <c r="J18" s="14">
        <f>936+610</f>
        <v>1546</v>
      </c>
      <c r="K18" s="13">
        <v>1130</v>
      </c>
      <c r="L18" s="13">
        <v>2314</v>
      </c>
      <c r="M18" s="13">
        <v>1414</v>
      </c>
    </row>
    <row r="19" spans="1:13" ht="15.75">
      <c r="A19" s="1" t="s">
        <v>39</v>
      </c>
      <c r="B19" s="1" t="s">
        <v>40</v>
      </c>
      <c r="C19" s="1" t="s">
        <v>41</v>
      </c>
      <c r="D19" s="1" t="s">
        <v>42</v>
      </c>
      <c r="E19" s="13">
        <v>5130632</v>
      </c>
      <c r="F19" s="14">
        <v>30376</v>
      </c>
      <c r="G19" s="13">
        <v>5920.51</v>
      </c>
      <c r="H19" s="14">
        <v>6641</v>
      </c>
      <c r="I19" s="13">
        <v>23735</v>
      </c>
      <c r="J19" s="14">
        <f>11075+5934</f>
        <v>17009</v>
      </c>
      <c r="K19" s="13">
        <v>5260</v>
      </c>
      <c r="L19" s="13">
        <v>5190</v>
      </c>
      <c r="M19" s="13">
        <v>2917</v>
      </c>
    </row>
    <row r="20" spans="1:13" ht="15.75">
      <c r="A20" s="1" t="s">
        <v>43</v>
      </c>
      <c r="B20" s="1" t="s">
        <v>44</v>
      </c>
      <c r="C20" s="1" t="s">
        <v>45</v>
      </c>
      <c r="D20" s="1" t="s">
        <v>46</v>
      </c>
      <c r="E20" s="13">
        <v>2673400</v>
      </c>
      <c r="F20" s="14">
        <v>16632</v>
      </c>
      <c r="G20" s="13">
        <v>6221.33</v>
      </c>
      <c r="H20" s="14">
        <v>1166</v>
      </c>
      <c r="I20" s="13">
        <v>15466</v>
      </c>
      <c r="J20" s="14">
        <f>6666+4648</f>
        <v>11314</v>
      </c>
      <c r="K20" s="13">
        <v>692</v>
      </c>
      <c r="L20" s="13">
        <v>3448</v>
      </c>
      <c r="M20" s="13">
        <v>1178</v>
      </c>
    </row>
    <row r="21" spans="1:13" ht="15.75">
      <c r="A21" s="1" t="s">
        <v>47</v>
      </c>
      <c r="B21" s="1" t="s">
        <v>48</v>
      </c>
      <c r="C21" s="1" t="s">
        <v>49</v>
      </c>
      <c r="D21" s="1" t="s">
        <v>50</v>
      </c>
      <c r="E21" s="13">
        <v>33871648</v>
      </c>
      <c r="F21" s="14">
        <v>188517</v>
      </c>
      <c r="G21" s="13">
        <v>5565.62</v>
      </c>
      <c r="H21" s="14">
        <v>31304</v>
      </c>
      <c r="I21" s="13">
        <v>157213</v>
      </c>
      <c r="J21" s="14">
        <f>58306+43608</f>
        <v>101914</v>
      </c>
      <c r="K21" s="13">
        <v>28949</v>
      </c>
      <c r="L21" s="13">
        <v>39797</v>
      </c>
      <c r="M21" s="13">
        <v>17858</v>
      </c>
    </row>
    <row r="22" spans="1:13" ht="15.75">
      <c r="A22" s="1" t="s">
        <v>51</v>
      </c>
      <c r="B22" s="1" t="s">
        <v>52</v>
      </c>
      <c r="C22" s="1" t="s">
        <v>53</v>
      </c>
      <c r="D22" s="1" t="s">
        <v>54</v>
      </c>
      <c r="E22" s="13">
        <v>4301261</v>
      </c>
      <c r="F22" s="14">
        <v>24345</v>
      </c>
      <c r="G22" s="13">
        <v>5659.89</v>
      </c>
      <c r="H22" s="14">
        <v>4768</v>
      </c>
      <c r="I22" s="13">
        <v>19576</v>
      </c>
      <c r="J22" s="14">
        <f>7856+4238</f>
        <v>12094</v>
      </c>
      <c r="K22" s="13">
        <v>4468</v>
      </c>
      <c r="L22" s="13">
        <v>3916</v>
      </c>
      <c r="M22" s="13">
        <v>3868</v>
      </c>
    </row>
    <row r="23" spans="1:13" ht="15.75">
      <c r="A23" s="1" t="s">
        <v>55</v>
      </c>
      <c r="B23" s="1" t="s">
        <v>56</v>
      </c>
      <c r="C23" s="1" t="s">
        <v>57</v>
      </c>
      <c r="D23" s="1" t="s">
        <v>58</v>
      </c>
      <c r="E23" s="13">
        <v>3405565</v>
      </c>
      <c r="F23" s="14">
        <v>22742</v>
      </c>
      <c r="G23" s="13">
        <v>6677.82</v>
      </c>
      <c r="H23" s="14">
        <v>4737</v>
      </c>
      <c r="I23" s="13">
        <v>18005</v>
      </c>
      <c r="J23" s="14">
        <f>7228+5041</f>
        <v>12269</v>
      </c>
      <c r="K23" s="13">
        <v>4734</v>
      </c>
      <c r="L23" s="13">
        <v>4364</v>
      </c>
      <c r="M23" s="13">
        <v>1375</v>
      </c>
    </row>
    <row r="24" spans="1:13" ht="15.75">
      <c r="A24" s="1" t="s">
        <v>59</v>
      </c>
      <c r="B24" s="1" t="s">
        <v>60</v>
      </c>
      <c r="C24" s="1" t="s">
        <v>61</v>
      </c>
      <c r="D24" s="1" t="s">
        <v>62</v>
      </c>
      <c r="E24" s="13">
        <v>783600</v>
      </c>
      <c r="F24" s="14">
        <v>4246</v>
      </c>
      <c r="G24" s="13">
        <v>5418.12</v>
      </c>
      <c r="H24" s="14">
        <v>423</v>
      </c>
      <c r="I24" s="13">
        <v>3822</v>
      </c>
      <c r="J24" s="14">
        <f>1796+983</f>
        <v>2779</v>
      </c>
      <c r="K24" s="13">
        <v>148</v>
      </c>
      <c r="L24" s="13">
        <v>892</v>
      </c>
      <c r="M24" s="13">
        <v>428</v>
      </c>
    </row>
    <row r="25" spans="1:13" ht="15.75">
      <c r="A25" s="1" t="s">
        <v>63</v>
      </c>
      <c r="B25" s="1" t="s">
        <v>64</v>
      </c>
      <c r="C25" s="1" t="s">
        <v>65</v>
      </c>
      <c r="D25" s="1" t="s">
        <v>66</v>
      </c>
      <c r="E25" s="13">
        <v>572059</v>
      </c>
      <c r="F25" s="14">
        <v>30941</v>
      </c>
      <c r="G25" s="13">
        <v>54086.48</v>
      </c>
      <c r="H25" s="14">
        <v>2871</v>
      </c>
      <c r="I25" s="13">
        <v>28069</v>
      </c>
      <c r="J25" s="14">
        <f>1835+2177</f>
        <v>4012</v>
      </c>
      <c r="K25" s="13">
        <v>10263</v>
      </c>
      <c r="L25" s="13">
        <v>4020</v>
      </c>
      <c r="M25" s="13">
        <v>12646</v>
      </c>
    </row>
    <row r="26" spans="1:13" ht="15.75">
      <c r="A26" s="1" t="s">
        <v>67</v>
      </c>
      <c r="B26" s="1" t="s">
        <v>68</v>
      </c>
      <c r="C26" s="1" t="s">
        <v>69</v>
      </c>
      <c r="D26" s="1" t="s">
        <v>70</v>
      </c>
      <c r="E26" s="13">
        <v>15982378</v>
      </c>
      <c r="F26" s="14">
        <v>99998</v>
      </c>
      <c r="G26" s="13">
        <v>6256.79</v>
      </c>
      <c r="H26" s="14">
        <v>13716</v>
      </c>
      <c r="I26" s="13">
        <v>86283</v>
      </c>
      <c r="J26" s="14">
        <f>42718+26340</f>
        <v>69058</v>
      </c>
      <c r="K26" s="13">
        <v>8859</v>
      </c>
      <c r="L26" s="13">
        <v>13666</v>
      </c>
      <c r="M26" s="13">
        <v>8415</v>
      </c>
    </row>
    <row r="27" spans="1:13" ht="15.75">
      <c r="A27" s="1" t="s">
        <v>71</v>
      </c>
      <c r="B27" s="1" t="s">
        <v>72</v>
      </c>
      <c r="C27" s="1" t="s">
        <v>73</v>
      </c>
      <c r="D27" s="1" t="s">
        <v>74</v>
      </c>
      <c r="E27" s="13">
        <v>8186453</v>
      </c>
      <c r="F27" s="14">
        <v>47320</v>
      </c>
      <c r="G27" s="13">
        <v>5780.33</v>
      </c>
      <c r="H27" s="14">
        <v>10995</v>
      </c>
      <c r="I27" s="13">
        <v>36326</v>
      </c>
      <c r="J27" s="14">
        <f>15578+9500</f>
        <v>25078</v>
      </c>
      <c r="K27" s="13">
        <v>7382</v>
      </c>
      <c r="L27" s="13">
        <v>7929</v>
      </c>
      <c r="M27" s="13">
        <v>6931</v>
      </c>
    </row>
    <row r="28" spans="1:13" ht="15.75">
      <c r="A28" s="1" t="s">
        <v>75</v>
      </c>
      <c r="B28" s="1" t="s">
        <v>76</v>
      </c>
      <c r="C28" s="1" t="s">
        <v>77</v>
      </c>
      <c r="D28" s="1" t="s">
        <v>78</v>
      </c>
      <c r="E28" s="13">
        <v>1211537</v>
      </c>
      <c r="F28" s="14">
        <v>9722</v>
      </c>
      <c r="G28" s="13">
        <v>8024.72</v>
      </c>
      <c r="H28" s="14">
        <v>3728</v>
      </c>
      <c r="I28" s="13">
        <v>5995</v>
      </c>
      <c r="J28" s="14">
        <f>2798+1419</f>
        <v>4217</v>
      </c>
      <c r="K28" s="13">
        <v>1467</v>
      </c>
      <c r="L28" s="13">
        <v>1514</v>
      </c>
      <c r="M28" s="13">
        <v>2525</v>
      </c>
    </row>
    <row r="29" spans="1:13" ht="15.75">
      <c r="A29" s="1" t="s">
        <v>79</v>
      </c>
      <c r="B29" s="1" t="s">
        <v>80</v>
      </c>
      <c r="C29" s="1" t="s">
        <v>81</v>
      </c>
      <c r="D29" s="1" t="s">
        <v>82</v>
      </c>
      <c r="E29" s="13">
        <v>1293953</v>
      </c>
      <c r="F29" s="14">
        <v>7529</v>
      </c>
      <c r="G29" s="13">
        <v>5818.53</v>
      </c>
      <c r="H29" s="14">
        <v>580</v>
      </c>
      <c r="I29" s="13">
        <v>6949</v>
      </c>
      <c r="J29" s="14">
        <f>2609+1465</f>
        <v>4074</v>
      </c>
      <c r="K29" s="13">
        <v>1197</v>
      </c>
      <c r="L29" s="13">
        <v>1505</v>
      </c>
      <c r="M29" s="13">
        <v>753</v>
      </c>
    </row>
    <row r="30" spans="1:13" ht="15.75">
      <c r="A30" s="1" t="s">
        <v>83</v>
      </c>
      <c r="B30" s="1" t="s">
        <v>84</v>
      </c>
      <c r="C30" s="1" t="s">
        <v>85</v>
      </c>
      <c r="D30" s="1" t="s">
        <v>86</v>
      </c>
      <c r="E30" s="13">
        <v>12419293</v>
      </c>
      <c r="F30" s="14">
        <v>65036</v>
      </c>
      <c r="G30" s="13">
        <v>5236.66</v>
      </c>
      <c r="H30" s="14">
        <v>4118</v>
      </c>
      <c r="I30" s="13">
        <v>60918</v>
      </c>
      <c r="J30" s="14">
        <f>23675+19090</f>
        <v>42765</v>
      </c>
      <c r="K30" s="13">
        <v>4135</v>
      </c>
      <c r="L30" s="13">
        <v>11883</v>
      </c>
      <c r="M30" s="13">
        <v>6252</v>
      </c>
    </row>
    <row r="31" spans="1:13" ht="15.75">
      <c r="A31" s="1" t="s">
        <v>87</v>
      </c>
      <c r="B31" s="1" t="s">
        <v>88</v>
      </c>
      <c r="C31" s="1" t="s">
        <v>89</v>
      </c>
      <c r="D31" s="1" t="s">
        <v>90</v>
      </c>
      <c r="E31" s="13">
        <v>6080485</v>
      </c>
      <c r="F31" s="14">
        <v>32166</v>
      </c>
      <c r="G31" s="13">
        <v>5290.06</v>
      </c>
      <c r="H31" s="14">
        <v>2650</v>
      </c>
      <c r="I31" s="13">
        <v>29516</v>
      </c>
      <c r="J31" s="14">
        <f>12589+8873</f>
        <v>21462</v>
      </c>
      <c r="K31" s="13">
        <v>2734</v>
      </c>
      <c r="L31" s="13">
        <v>5850</v>
      </c>
      <c r="M31" s="13">
        <v>2121</v>
      </c>
    </row>
    <row r="32" spans="1:13" ht="15.75">
      <c r="A32" s="1" t="s">
        <v>91</v>
      </c>
      <c r="B32" s="1" t="s">
        <v>92</v>
      </c>
      <c r="C32" s="1" t="s">
        <v>93</v>
      </c>
      <c r="D32" s="1" t="s">
        <v>94</v>
      </c>
      <c r="E32" s="13">
        <v>2926324</v>
      </c>
      <c r="F32" s="14">
        <v>17401</v>
      </c>
      <c r="G32" s="13">
        <v>5946.46</v>
      </c>
      <c r="H32" s="14">
        <v>795</v>
      </c>
      <c r="I32" s="13">
        <v>16606</v>
      </c>
      <c r="J32" s="14">
        <f>6437+5959</f>
        <v>12396</v>
      </c>
      <c r="K32" s="13">
        <v>897</v>
      </c>
      <c r="L32" s="13">
        <v>3079</v>
      </c>
      <c r="M32" s="13">
        <v>1029</v>
      </c>
    </row>
    <row r="33" spans="1:13" ht="15.75">
      <c r="A33" s="1" t="s">
        <v>95</v>
      </c>
      <c r="B33" s="1" t="s">
        <v>96</v>
      </c>
      <c r="C33" s="1" t="s">
        <v>97</v>
      </c>
      <c r="D33" s="1" t="s">
        <v>98</v>
      </c>
      <c r="E33" s="13">
        <v>2688418</v>
      </c>
      <c r="F33" s="14">
        <v>16699</v>
      </c>
      <c r="G33" s="13">
        <v>6211.37</v>
      </c>
      <c r="H33" s="14">
        <v>2087</v>
      </c>
      <c r="I33" s="13">
        <v>14612</v>
      </c>
      <c r="J33" s="14">
        <f>5860+4868</f>
        <v>10728</v>
      </c>
      <c r="K33" s="13">
        <v>1383</v>
      </c>
      <c r="L33" s="13">
        <v>2721</v>
      </c>
      <c r="M33" s="13">
        <v>1866</v>
      </c>
    </row>
    <row r="34" spans="1:13" ht="15.75">
      <c r="A34" s="1" t="s">
        <v>99</v>
      </c>
      <c r="B34" s="1" t="s">
        <v>100</v>
      </c>
      <c r="C34" s="1" t="s">
        <v>101</v>
      </c>
      <c r="D34" s="1" t="s">
        <v>102</v>
      </c>
      <c r="E34" s="13">
        <v>4041769</v>
      </c>
      <c r="F34" s="14">
        <v>25835</v>
      </c>
      <c r="G34" s="13">
        <v>6392.04</v>
      </c>
      <c r="H34" s="14">
        <v>3042</v>
      </c>
      <c r="I34" s="13">
        <v>22793</v>
      </c>
      <c r="J34" s="14">
        <f>9729+5443</f>
        <v>15172</v>
      </c>
      <c r="K34" s="13">
        <v>2759</v>
      </c>
      <c r="L34" s="13">
        <v>5100</v>
      </c>
      <c r="M34" s="13">
        <v>2805</v>
      </c>
    </row>
    <row r="35" spans="1:13" ht="15.75">
      <c r="A35" s="1" t="s">
        <v>103</v>
      </c>
      <c r="B35" s="1" t="s">
        <v>104</v>
      </c>
      <c r="C35" s="1" t="s">
        <v>105</v>
      </c>
      <c r="D35" s="1" t="s">
        <v>106</v>
      </c>
      <c r="E35" s="13">
        <v>4468976</v>
      </c>
      <c r="F35" s="14">
        <v>27816</v>
      </c>
      <c r="G35" s="13">
        <v>6224.34</v>
      </c>
      <c r="H35" s="14">
        <v>2915</v>
      </c>
      <c r="I35" s="13">
        <v>24901</v>
      </c>
      <c r="J35" s="14">
        <f>9091+7617</f>
        <v>16708</v>
      </c>
      <c r="K35" s="13">
        <v>2625</v>
      </c>
      <c r="L35" s="13">
        <v>6173</v>
      </c>
      <c r="M35" s="13">
        <v>2310</v>
      </c>
    </row>
    <row r="36" spans="1:13" ht="15.75">
      <c r="A36" s="1" t="s">
        <v>107</v>
      </c>
      <c r="B36" s="1" t="s">
        <v>108</v>
      </c>
      <c r="C36" s="1" t="s">
        <v>109</v>
      </c>
      <c r="D36" s="1" t="s">
        <v>110</v>
      </c>
      <c r="E36" s="13">
        <v>1274923</v>
      </c>
      <c r="F36" s="14">
        <v>8180</v>
      </c>
      <c r="G36" s="13">
        <v>6416.46</v>
      </c>
      <c r="H36" s="14">
        <v>1094</v>
      </c>
      <c r="I36" s="13">
        <v>7086</v>
      </c>
      <c r="J36" s="14">
        <f>3195+1598</f>
        <v>4793</v>
      </c>
      <c r="K36" s="13">
        <v>674</v>
      </c>
      <c r="L36" s="13">
        <v>1905</v>
      </c>
      <c r="M36" s="13">
        <v>808</v>
      </c>
    </row>
    <row r="37" spans="1:13" ht="15.75">
      <c r="A37" s="1" t="s">
        <v>111</v>
      </c>
      <c r="B37" s="1" t="s">
        <v>112</v>
      </c>
      <c r="C37" s="1" t="s">
        <v>113</v>
      </c>
      <c r="D37" s="1" t="s">
        <v>114</v>
      </c>
      <c r="E37" s="13">
        <v>5296486</v>
      </c>
      <c r="F37" s="14">
        <v>48164</v>
      </c>
      <c r="G37" s="13">
        <v>9093.55</v>
      </c>
      <c r="H37" s="14">
        <v>8622</v>
      </c>
      <c r="I37" s="13">
        <v>39542</v>
      </c>
      <c r="J37" s="14">
        <f>12378+8542</f>
        <v>20920</v>
      </c>
      <c r="K37" s="13">
        <v>10736</v>
      </c>
      <c r="L37" s="13">
        <v>7586</v>
      </c>
      <c r="M37" s="13">
        <v>8921</v>
      </c>
    </row>
    <row r="38" spans="1:13" ht="15.75">
      <c r="A38" s="1" t="s">
        <v>115</v>
      </c>
      <c r="B38" s="1" t="s">
        <v>116</v>
      </c>
      <c r="C38" s="1" t="s">
        <v>117</v>
      </c>
      <c r="D38" s="1" t="s">
        <v>118</v>
      </c>
      <c r="E38" s="13">
        <v>6349097</v>
      </c>
      <c r="F38" s="14">
        <v>44179</v>
      </c>
      <c r="G38" s="13">
        <v>6958.26</v>
      </c>
      <c r="H38" s="14">
        <v>6250</v>
      </c>
      <c r="I38" s="13">
        <v>37929</v>
      </c>
      <c r="J38" s="14">
        <f>13328+11067</f>
        <v>24395</v>
      </c>
      <c r="K38" s="13">
        <v>6851</v>
      </c>
      <c r="L38" s="13">
        <v>9718</v>
      </c>
      <c r="M38" s="13">
        <v>3214</v>
      </c>
    </row>
    <row r="39" spans="1:13" ht="15.75">
      <c r="A39" s="1" t="s">
        <v>119</v>
      </c>
      <c r="B39" s="1" t="s">
        <v>120</v>
      </c>
      <c r="C39" s="1" t="s">
        <v>121</v>
      </c>
      <c r="D39" s="1" t="s">
        <v>122</v>
      </c>
      <c r="E39" s="13">
        <v>9938444</v>
      </c>
      <c r="F39" s="14">
        <v>51632</v>
      </c>
      <c r="G39" s="13">
        <v>5195.23</v>
      </c>
      <c r="H39" s="14">
        <v>3148</v>
      </c>
      <c r="I39" s="13">
        <v>48484</v>
      </c>
      <c r="J39" s="14">
        <f>20846+13371</f>
        <v>34217</v>
      </c>
      <c r="K39" s="13">
        <v>3378</v>
      </c>
      <c r="L39" s="13">
        <v>10887</v>
      </c>
      <c r="M39" s="13">
        <v>3150</v>
      </c>
    </row>
    <row r="40" spans="1:13" ht="15.75">
      <c r="A40" s="1" t="s">
        <v>123</v>
      </c>
      <c r="B40" s="1" t="s">
        <v>124</v>
      </c>
      <c r="C40" s="1" t="s">
        <v>125</v>
      </c>
      <c r="D40" s="1" t="s">
        <v>126</v>
      </c>
      <c r="E40" s="13">
        <v>4919479</v>
      </c>
      <c r="F40" s="14">
        <v>24935</v>
      </c>
      <c r="G40" s="13">
        <v>5068.71</v>
      </c>
      <c r="H40" s="14">
        <v>1870</v>
      </c>
      <c r="I40" s="13">
        <v>23065</v>
      </c>
      <c r="J40" s="14">
        <f>8969+6752</f>
        <v>15721</v>
      </c>
      <c r="K40" s="13">
        <v>2049</v>
      </c>
      <c r="L40" s="13">
        <v>5260</v>
      </c>
      <c r="M40" s="13">
        <v>1904</v>
      </c>
    </row>
    <row r="41" spans="1:13" ht="15.75">
      <c r="A41" s="1" t="s">
        <v>127</v>
      </c>
      <c r="B41" s="1" t="s">
        <v>128</v>
      </c>
      <c r="C41" s="1" t="s">
        <v>129</v>
      </c>
      <c r="D41" s="1" t="s">
        <v>130</v>
      </c>
      <c r="E41" s="13">
        <v>2844658</v>
      </c>
      <c r="F41" s="14">
        <v>20212</v>
      </c>
      <c r="G41" s="13">
        <v>7105.12</v>
      </c>
      <c r="H41" s="14">
        <v>2724</v>
      </c>
      <c r="I41" s="13">
        <v>17488</v>
      </c>
      <c r="J41" s="14">
        <f>6621+5756</f>
        <v>12377</v>
      </c>
      <c r="K41" s="13">
        <v>1863</v>
      </c>
      <c r="L41" s="13">
        <v>4246</v>
      </c>
      <c r="M41" s="13">
        <v>1725</v>
      </c>
    </row>
    <row r="42" spans="1:13" ht="15.75">
      <c r="A42" s="1" t="s">
        <v>131</v>
      </c>
      <c r="B42" s="1" t="s">
        <v>132</v>
      </c>
      <c r="C42" s="1" t="s">
        <v>133</v>
      </c>
      <c r="D42" s="1" t="s">
        <v>134</v>
      </c>
      <c r="E42" s="13">
        <v>5595211</v>
      </c>
      <c r="F42" s="14">
        <v>39191</v>
      </c>
      <c r="G42" s="13">
        <v>7004.36</v>
      </c>
      <c r="H42" s="14">
        <v>6611</v>
      </c>
      <c r="I42" s="13">
        <v>32580</v>
      </c>
      <c r="J42" s="14">
        <f>12795+9327</f>
        <v>22122</v>
      </c>
      <c r="K42" s="13">
        <v>6741</v>
      </c>
      <c r="L42" s="13">
        <v>6865</v>
      </c>
      <c r="M42" s="13">
        <v>3463</v>
      </c>
    </row>
    <row r="43" spans="1:13" ht="15.75">
      <c r="A43" s="1" t="s">
        <v>135</v>
      </c>
      <c r="B43" s="1" t="s">
        <v>136</v>
      </c>
      <c r="C43" s="1" t="s">
        <v>137</v>
      </c>
      <c r="D43" s="1" t="s">
        <v>138</v>
      </c>
      <c r="E43" s="13">
        <v>902195</v>
      </c>
      <c r="F43" s="14">
        <v>6618</v>
      </c>
      <c r="G43" s="13">
        <v>7335.29</v>
      </c>
      <c r="H43" s="14">
        <v>419</v>
      </c>
      <c r="I43" s="13">
        <v>6199</v>
      </c>
      <c r="J43" s="14">
        <f>2134+1737</f>
        <v>3871</v>
      </c>
      <c r="K43" s="13">
        <v>371</v>
      </c>
      <c r="L43" s="13">
        <v>1665</v>
      </c>
      <c r="M43" s="13">
        <v>711</v>
      </c>
    </row>
    <row r="44" spans="1:13" ht="15.75">
      <c r="A44" s="1" t="s">
        <v>139</v>
      </c>
      <c r="B44" s="1" t="s">
        <v>140</v>
      </c>
      <c r="C44" s="1" t="s">
        <v>141</v>
      </c>
      <c r="D44" s="1" t="s">
        <v>142</v>
      </c>
      <c r="E44" s="13">
        <v>1711263</v>
      </c>
      <c r="F44" s="14">
        <v>10771</v>
      </c>
      <c r="G44" s="13">
        <v>6294.42</v>
      </c>
      <c r="H44" s="14">
        <v>874</v>
      </c>
      <c r="I44" s="13">
        <v>9898</v>
      </c>
      <c r="J44" s="14">
        <f>3684+3532</f>
        <v>7216</v>
      </c>
      <c r="K44" s="13">
        <v>447</v>
      </c>
      <c r="L44" s="13">
        <v>2054</v>
      </c>
      <c r="M44" s="13">
        <v>1053</v>
      </c>
    </row>
    <row r="45" spans="1:13" ht="15.75">
      <c r="A45" s="1" t="s">
        <v>143</v>
      </c>
      <c r="B45" s="1" t="s">
        <v>144</v>
      </c>
      <c r="C45" s="1" t="s">
        <v>145</v>
      </c>
      <c r="D45" s="1" t="s">
        <v>146</v>
      </c>
      <c r="E45" s="13">
        <v>1998257</v>
      </c>
      <c r="F45" s="14">
        <v>9624</v>
      </c>
      <c r="G45" s="13">
        <v>4815.98</v>
      </c>
      <c r="H45" s="14">
        <v>1188</v>
      </c>
      <c r="I45" s="13">
        <v>8436</v>
      </c>
      <c r="J45" s="14">
        <f>4206+1915</f>
        <v>6121</v>
      </c>
      <c r="K45" s="13">
        <v>1041</v>
      </c>
      <c r="L45" s="13">
        <v>1442</v>
      </c>
      <c r="M45" s="13">
        <v>1019</v>
      </c>
    </row>
    <row r="46" spans="1:13" ht="15.75">
      <c r="A46" s="1" t="s">
        <v>147</v>
      </c>
      <c r="B46" s="1" t="s">
        <v>148</v>
      </c>
      <c r="C46" s="1" t="s">
        <v>149</v>
      </c>
      <c r="D46" s="1" t="s">
        <v>150</v>
      </c>
      <c r="E46" s="13">
        <v>1235786</v>
      </c>
      <c r="F46" s="14">
        <v>6314</v>
      </c>
      <c r="G46" s="13">
        <v>5109.06</v>
      </c>
      <c r="H46" s="14">
        <v>744</v>
      </c>
      <c r="I46" s="13">
        <v>5570</v>
      </c>
      <c r="J46" s="14">
        <f>2654+1201</f>
        <v>3855</v>
      </c>
      <c r="K46" s="13">
        <v>655</v>
      </c>
      <c r="L46" s="13">
        <v>1288</v>
      </c>
      <c r="M46" s="13">
        <v>516</v>
      </c>
    </row>
    <row r="47" spans="1:13" ht="15.75">
      <c r="A47" s="1" t="s">
        <v>151</v>
      </c>
      <c r="B47" s="1" t="s">
        <v>152</v>
      </c>
      <c r="C47" s="1" t="s">
        <v>153</v>
      </c>
      <c r="D47" s="1" t="s">
        <v>154</v>
      </c>
      <c r="E47" s="13">
        <v>8414350</v>
      </c>
      <c r="F47" s="14">
        <v>46240</v>
      </c>
      <c r="G47" s="13">
        <v>5495.32</v>
      </c>
      <c r="H47" s="14">
        <v>4175</v>
      </c>
      <c r="I47" s="13">
        <v>42065</v>
      </c>
      <c r="J47" s="14">
        <f>17590+12232</f>
        <v>29822</v>
      </c>
      <c r="K47" s="13">
        <v>4158</v>
      </c>
      <c r="L47" s="13">
        <v>8478</v>
      </c>
      <c r="M47" s="13">
        <v>3782</v>
      </c>
    </row>
    <row r="48" spans="1:13" ht="15.75">
      <c r="A48" s="1" t="s">
        <v>155</v>
      </c>
      <c r="B48" s="1" t="s">
        <v>156</v>
      </c>
      <c r="C48" s="1" t="s">
        <v>157</v>
      </c>
      <c r="D48" s="1" t="s">
        <v>158</v>
      </c>
      <c r="E48" s="13">
        <v>1819046</v>
      </c>
      <c r="F48" s="14">
        <v>16587</v>
      </c>
      <c r="G48" s="13">
        <v>9118.45</v>
      </c>
      <c r="H48" s="14">
        <v>1910</v>
      </c>
      <c r="I48" s="13">
        <v>14677</v>
      </c>
      <c r="J48" s="14">
        <f>4052+2079</f>
        <v>6131</v>
      </c>
      <c r="K48" s="13">
        <v>5122</v>
      </c>
      <c r="L48" s="13">
        <v>3586</v>
      </c>
      <c r="M48" s="13">
        <v>1747</v>
      </c>
    </row>
    <row r="49" spans="1:13" ht="15.75">
      <c r="A49" s="1" t="s">
        <v>159</v>
      </c>
      <c r="B49" s="1" t="s">
        <v>160</v>
      </c>
      <c r="C49" s="1" t="s">
        <v>161</v>
      </c>
      <c r="D49" s="1" t="s">
        <v>162</v>
      </c>
      <c r="E49" s="13">
        <v>18976457</v>
      </c>
      <c r="F49" s="14">
        <v>116366</v>
      </c>
      <c r="G49" s="13">
        <v>6132.13</v>
      </c>
      <c r="H49" s="14">
        <v>5166</v>
      </c>
      <c r="I49" s="13">
        <v>111200</v>
      </c>
      <c r="J49" s="14">
        <f>38772+30408</f>
        <v>69180</v>
      </c>
      <c r="K49" s="13">
        <v>6168</v>
      </c>
      <c r="L49" s="13">
        <v>32897</v>
      </c>
      <c r="M49" s="13">
        <v>8122</v>
      </c>
    </row>
    <row r="50" spans="1:13" ht="15.75">
      <c r="A50" s="1" t="s">
        <v>163</v>
      </c>
      <c r="B50" s="1" t="s">
        <v>164</v>
      </c>
      <c r="C50" s="1" t="s">
        <v>165</v>
      </c>
      <c r="D50" s="1" t="s">
        <v>166</v>
      </c>
      <c r="E50" s="13">
        <v>8049313</v>
      </c>
      <c r="F50" s="14">
        <v>44557</v>
      </c>
      <c r="G50" s="13">
        <v>5535.52</v>
      </c>
      <c r="H50" s="14">
        <v>6159</v>
      </c>
      <c r="I50" s="13">
        <v>38398</v>
      </c>
      <c r="J50" s="14">
        <f>17514+9265</f>
        <v>26779</v>
      </c>
      <c r="K50" s="13">
        <v>3154</v>
      </c>
      <c r="L50" s="13">
        <v>9122</v>
      </c>
      <c r="M50" s="13">
        <v>5502</v>
      </c>
    </row>
    <row r="51" spans="1:13" ht="15.75">
      <c r="A51" s="1" t="s">
        <v>167</v>
      </c>
      <c r="B51" s="1" t="s">
        <v>168</v>
      </c>
      <c r="C51" s="1" t="s">
        <v>169</v>
      </c>
      <c r="D51" s="1" t="s">
        <v>170</v>
      </c>
      <c r="E51" s="13">
        <v>642200</v>
      </c>
      <c r="F51" s="14">
        <v>5948</v>
      </c>
      <c r="G51" s="13">
        <v>9262.43</v>
      </c>
      <c r="H51" s="14">
        <v>545</v>
      </c>
      <c r="I51" s="13">
        <v>5404</v>
      </c>
      <c r="J51" s="14">
        <f>1352+2398</f>
        <v>3750</v>
      </c>
      <c r="K51" s="13">
        <v>280</v>
      </c>
      <c r="L51" s="13">
        <v>1284</v>
      </c>
      <c r="M51" s="13">
        <v>634</v>
      </c>
    </row>
    <row r="52" spans="1:13" ht="15.75">
      <c r="A52" s="1" t="s">
        <v>171</v>
      </c>
      <c r="B52" s="1" t="s">
        <v>172</v>
      </c>
      <c r="C52" s="1" t="s">
        <v>173</v>
      </c>
      <c r="D52" s="1" t="s">
        <v>174</v>
      </c>
      <c r="E52" s="13">
        <v>11353140</v>
      </c>
      <c r="F52" s="14">
        <v>61705</v>
      </c>
      <c r="G52" s="13">
        <v>5435.04</v>
      </c>
      <c r="H52" s="14">
        <v>5523</v>
      </c>
      <c r="I52" s="13">
        <v>56182</v>
      </c>
      <c r="J52" s="14">
        <f>24262+15706</f>
        <v>39968</v>
      </c>
      <c r="K52" s="13">
        <v>5124</v>
      </c>
      <c r="L52" s="13">
        <v>11762</v>
      </c>
      <c r="M52" s="13">
        <v>4851</v>
      </c>
    </row>
    <row r="53" spans="1:13" ht="15.75">
      <c r="A53" s="1" t="s">
        <v>175</v>
      </c>
      <c r="B53" s="1" t="s">
        <v>176</v>
      </c>
      <c r="C53" s="1" t="s">
        <v>177</v>
      </c>
      <c r="D53" s="1" t="s">
        <v>178</v>
      </c>
      <c r="E53" s="13">
        <v>3450654</v>
      </c>
      <c r="F53" s="14">
        <v>22672</v>
      </c>
      <c r="G53" s="13">
        <v>6570.22</v>
      </c>
      <c r="H53" s="14">
        <v>3962</v>
      </c>
      <c r="I53" s="13">
        <v>18710</v>
      </c>
      <c r="J53" s="14">
        <f>8201+5089</f>
        <v>13290</v>
      </c>
      <c r="K53" s="13">
        <v>2212</v>
      </c>
      <c r="L53" s="13">
        <v>4119</v>
      </c>
      <c r="M53" s="13">
        <v>3050</v>
      </c>
    </row>
    <row r="54" spans="1:13" ht="15.75">
      <c r="A54" s="1" t="s">
        <v>179</v>
      </c>
      <c r="B54" s="1" t="s">
        <v>180</v>
      </c>
      <c r="C54" s="1" t="s">
        <v>181</v>
      </c>
      <c r="D54" s="1" t="s">
        <v>182</v>
      </c>
      <c r="E54" s="13">
        <v>3421399</v>
      </c>
      <c r="F54" s="14">
        <v>18401</v>
      </c>
      <c r="G54" s="13">
        <v>5378.27</v>
      </c>
      <c r="H54" s="14">
        <v>958</v>
      </c>
      <c r="I54" s="13">
        <v>17444</v>
      </c>
      <c r="J54" s="14">
        <f>7450+4091</f>
        <v>11541</v>
      </c>
      <c r="K54" s="13">
        <v>959</v>
      </c>
      <c r="L54" s="13">
        <v>4308</v>
      </c>
      <c r="M54" s="13">
        <v>1592</v>
      </c>
    </row>
    <row r="55" spans="1:13" ht="15.75">
      <c r="A55" s="1" t="s">
        <v>183</v>
      </c>
      <c r="B55" s="1" t="s">
        <v>184</v>
      </c>
      <c r="C55" s="1" t="s">
        <v>185</v>
      </c>
      <c r="D55" s="1" t="s">
        <v>186</v>
      </c>
      <c r="E55" s="13">
        <v>12281054</v>
      </c>
      <c r="F55" s="14">
        <v>79310</v>
      </c>
      <c r="G55" s="13">
        <v>6457.92</v>
      </c>
      <c r="H55" s="14">
        <v>6422</v>
      </c>
      <c r="I55" s="13">
        <v>72888</v>
      </c>
      <c r="J55" s="14">
        <f>30386+21526</f>
        <v>51912</v>
      </c>
      <c r="K55" s="13">
        <v>6788</v>
      </c>
      <c r="L55" s="13">
        <v>14847</v>
      </c>
      <c r="M55" s="13">
        <v>5763</v>
      </c>
    </row>
    <row r="56" spans="1:13" ht="15.75">
      <c r="A56" s="1" t="s">
        <v>187</v>
      </c>
      <c r="B56" s="1" t="s">
        <v>188</v>
      </c>
      <c r="C56" s="1" t="s">
        <v>189</v>
      </c>
      <c r="D56" s="1" t="s">
        <v>190</v>
      </c>
      <c r="E56" s="13">
        <v>1048319</v>
      </c>
      <c r="F56" s="14">
        <v>6989</v>
      </c>
      <c r="G56" s="13">
        <v>6666.47</v>
      </c>
      <c r="H56" s="14">
        <v>807</v>
      </c>
      <c r="I56" s="13">
        <v>6182</v>
      </c>
      <c r="J56" s="14">
        <f>2455+1786</f>
        <v>4241</v>
      </c>
      <c r="K56" s="13">
        <v>392</v>
      </c>
      <c r="L56" s="13">
        <v>1607</v>
      </c>
      <c r="M56" s="13">
        <v>747</v>
      </c>
    </row>
    <row r="57" spans="1:13" ht="15.75">
      <c r="A57" s="1" t="s">
        <v>191</v>
      </c>
      <c r="B57" s="1" t="s">
        <v>192</v>
      </c>
      <c r="C57" s="1" t="s">
        <v>193</v>
      </c>
      <c r="D57" s="1" t="s">
        <v>194</v>
      </c>
      <c r="E57" s="13">
        <v>4012012</v>
      </c>
      <c r="F57" s="14">
        <v>24675</v>
      </c>
      <c r="G57" s="13">
        <v>6150.22</v>
      </c>
      <c r="H57" s="14">
        <v>3604</v>
      </c>
      <c r="I57" s="13">
        <v>21071</v>
      </c>
      <c r="J57" s="14">
        <f>9502+4763</f>
        <v>14265</v>
      </c>
      <c r="K57" s="13">
        <v>3155</v>
      </c>
      <c r="L57" s="13">
        <v>4730</v>
      </c>
      <c r="M57" s="13">
        <v>2526</v>
      </c>
    </row>
    <row r="58" spans="1:13" ht="15.75">
      <c r="A58" s="1" t="s">
        <v>195</v>
      </c>
      <c r="B58" s="1" t="s">
        <v>196</v>
      </c>
      <c r="C58" s="1" t="s">
        <v>197</v>
      </c>
      <c r="D58" s="1" t="s">
        <v>198</v>
      </c>
      <c r="E58" s="13">
        <v>754844</v>
      </c>
      <c r="F58" s="14">
        <v>5807</v>
      </c>
      <c r="G58" s="13">
        <v>7692.96</v>
      </c>
      <c r="H58" s="14">
        <v>387</v>
      </c>
      <c r="I58" s="13">
        <v>5420</v>
      </c>
      <c r="J58" s="14">
        <f>1657+1995</f>
        <v>3652</v>
      </c>
      <c r="K58" s="13">
        <v>301</v>
      </c>
      <c r="L58" s="13">
        <v>1254</v>
      </c>
      <c r="M58" s="13">
        <v>600</v>
      </c>
    </row>
    <row r="59" spans="1:13" ht="15.75">
      <c r="A59" s="1" t="s">
        <v>199</v>
      </c>
      <c r="B59" s="1" t="s">
        <v>200</v>
      </c>
      <c r="C59" s="1" t="s">
        <v>201</v>
      </c>
      <c r="D59" s="1" t="s">
        <v>202</v>
      </c>
      <c r="E59" s="13">
        <v>5689283</v>
      </c>
      <c r="F59" s="14">
        <v>36758</v>
      </c>
      <c r="G59" s="13">
        <v>6460.88</v>
      </c>
      <c r="H59" s="14">
        <v>2228</v>
      </c>
      <c r="I59" s="13">
        <v>34530</v>
      </c>
      <c r="J59" s="14">
        <f>12954+8031</f>
        <v>20985</v>
      </c>
      <c r="K59" s="13">
        <v>5811</v>
      </c>
      <c r="L59" s="13">
        <v>7027</v>
      </c>
      <c r="M59" s="13">
        <v>2935</v>
      </c>
    </row>
    <row r="60" spans="1:13" ht="15.75">
      <c r="A60" s="1" t="s">
        <v>203</v>
      </c>
      <c r="B60" s="1" t="s">
        <v>204</v>
      </c>
      <c r="C60" s="1" t="s">
        <v>205</v>
      </c>
      <c r="D60" s="1" t="s">
        <v>206</v>
      </c>
      <c r="E60" s="13">
        <v>20851820</v>
      </c>
      <c r="F60" s="14">
        <v>112530</v>
      </c>
      <c r="G60" s="13">
        <v>5396.67</v>
      </c>
      <c r="H60" s="14">
        <v>18128</v>
      </c>
      <c r="I60" s="13">
        <v>94403</v>
      </c>
      <c r="J60" s="14">
        <f>36232+26870</f>
        <v>63102</v>
      </c>
      <c r="K60" s="13">
        <v>15649</v>
      </c>
      <c r="L60" s="13">
        <v>21675</v>
      </c>
      <c r="M60" s="13">
        <v>12104</v>
      </c>
    </row>
    <row r="61" spans="1:13" ht="15.75">
      <c r="A61" s="1" t="s">
        <v>207</v>
      </c>
      <c r="B61" s="1" t="s">
        <v>208</v>
      </c>
      <c r="C61" s="1" t="s">
        <v>209</v>
      </c>
      <c r="D61" s="1" t="s">
        <v>210</v>
      </c>
      <c r="E61" s="13">
        <v>2233169</v>
      </c>
      <c r="F61" s="14">
        <v>11377</v>
      </c>
      <c r="G61" s="13">
        <v>5094.75</v>
      </c>
      <c r="H61" s="14">
        <v>2381</v>
      </c>
      <c r="I61" s="13">
        <v>8996</v>
      </c>
      <c r="J61" s="14">
        <f>3605+1679</f>
        <v>5284</v>
      </c>
      <c r="K61" s="13">
        <v>2084</v>
      </c>
      <c r="L61" s="13">
        <v>2244</v>
      </c>
      <c r="M61" s="13">
        <v>1765</v>
      </c>
    </row>
    <row r="62" spans="1:13" ht="15.75">
      <c r="A62" s="1" t="s">
        <v>211</v>
      </c>
      <c r="B62" s="1" t="s">
        <v>212</v>
      </c>
      <c r="C62" s="1" t="s">
        <v>213</v>
      </c>
      <c r="D62" s="1" t="s">
        <v>214</v>
      </c>
      <c r="E62" s="13">
        <v>608827</v>
      </c>
      <c r="F62" s="14">
        <v>3734</v>
      </c>
      <c r="G62" s="13">
        <v>6132.7</v>
      </c>
      <c r="H62" s="14">
        <v>417</v>
      </c>
      <c r="I62" s="13">
        <v>3317</v>
      </c>
      <c r="J62" s="14">
        <f>1274+680</f>
        <v>1954</v>
      </c>
      <c r="K62" s="13">
        <v>391</v>
      </c>
      <c r="L62" s="13">
        <v>1069</v>
      </c>
      <c r="M62" s="13">
        <v>319</v>
      </c>
    </row>
    <row r="63" spans="1:13" ht="15.75">
      <c r="A63" s="1" t="s">
        <v>215</v>
      </c>
      <c r="B63" s="1" t="s">
        <v>216</v>
      </c>
      <c r="C63" s="1" t="s">
        <v>217</v>
      </c>
      <c r="D63" s="1" t="s">
        <v>218</v>
      </c>
      <c r="E63" s="13">
        <v>7078515</v>
      </c>
      <c r="F63" s="14">
        <v>71257</v>
      </c>
      <c r="G63" s="13">
        <v>10066.71</v>
      </c>
      <c r="H63" s="14">
        <v>30020</v>
      </c>
      <c r="I63" s="13">
        <v>41237</v>
      </c>
      <c r="J63" s="14">
        <f>18071+7998</f>
        <v>26069</v>
      </c>
      <c r="K63" s="13">
        <v>26935</v>
      </c>
      <c r="L63" s="13">
        <v>5908</v>
      </c>
      <c r="M63" s="13">
        <v>12345</v>
      </c>
    </row>
    <row r="64" spans="1:13" ht="15.75">
      <c r="A64" s="1" t="s">
        <v>219</v>
      </c>
      <c r="B64" s="1" t="s">
        <v>220</v>
      </c>
      <c r="C64" s="1" t="s">
        <v>221</v>
      </c>
      <c r="D64" s="1" t="s">
        <v>222</v>
      </c>
      <c r="E64" s="13">
        <v>5894121</v>
      </c>
      <c r="F64" s="14">
        <v>36903</v>
      </c>
      <c r="G64" s="13">
        <v>6261.05</v>
      </c>
      <c r="H64" s="14">
        <v>6328</v>
      </c>
      <c r="I64" s="13">
        <v>30576</v>
      </c>
      <c r="J64" s="14">
        <f>12696+6988</f>
        <v>19684</v>
      </c>
      <c r="K64" s="13">
        <v>5480</v>
      </c>
      <c r="L64" s="13">
        <v>6794</v>
      </c>
      <c r="M64" s="13">
        <v>4945</v>
      </c>
    </row>
    <row r="65" spans="1:13" ht="15.75">
      <c r="A65" s="1" t="s">
        <v>223</v>
      </c>
      <c r="B65" s="1" t="s">
        <v>224</v>
      </c>
      <c r="C65" s="1" t="s">
        <v>225</v>
      </c>
      <c r="D65" s="1" t="s">
        <v>226</v>
      </c>
      <c r="E65" s="13">
        <v>1808344</v>
      </c>
      <c r="F65" s="14">
        <v>12541</v>
      </c>
      <c r="G65" s="13">
        <v>6934.97</v>
      </c>
      <c r="H65" s="14">
        <v>402</v>
      </c>
      <c r="I65" s="13">
        <v>12139</v>
      </c>
      <c r="J65" s="14">
        <f>5359+2679</f>
        <v>8038</v>
      </c>
      <c r="K65" s="13">
        <v>527</v>
      </c>
      <c r="L65" s="13">
        <v>2971</v>
      </c>
      <c r="M65" s="13">
        <v>1005</v>
      </c>
    </row>
    <row r="66" spans="1:13" ht="15.75">
      <c r="A66" s="1" t="s">
        <v>227</v>
      </c>
      <c r="B66" s="1" t="s">
        <v>228</v>
      </c>
      <c r="C66" s="1" t="s">
        <v>229</v>
      </c>
      <c r="D66" s="1" t="s">
        <v>230</v>
      </c>
      <c r="E66" s="13">
        <v>5363675</v>
      </c>
      <c r="F66" s="14">
        <v>26645</v>
      </c>
      <c r="G66" s="13">
        <v>4967.74</v>
      </c>
      <c r="H66" s="14">
        <v>1396</v>
      </c>
      <c r="I66" s="13">
        <v>25249</v>
      </c>
      <c r="J66" s="14">
        <f>10884+6475</f>
        <v>17359</v>
      </c>
      <c r="K66" s="13">
        <v>1817</v>
      </c>
      <c r="L66" s="13">
        <v>5843</v>
      </c>
      <c r="M66" s="13">
        <v>1626</v>
      </c>
    </row>
    <row r="67" spans="1:13" ht="15.75">
      <c r="A67" s="1" t="s">
        <v>231</v>
      </c>
      <c r="B67" s="1" t="s">
        <v>232</v>
      </c>
      <c r="C67" s="1" t="s">
        <v>233</v>
      </c>
      <c r="D67" s="1" t="s">
        <v>234</v>
      </c>
      <c r="E67" s="13">
        <v>493782</v>
      </c>
      <c r="F67" s="14">
        <v>3584</v>
      </c>
      <c r="G67" s="13">
        <v>7257.42</v>
      </c>
      <c r="H67" s="14">
        <v>335</v>
      </c>
      <c r="I67" s="13">
        <v>3248</v>
      </c>
      <c r="J67" s="14">
        <f>1066+528</f>
        <v>1594</v>
      </c>
      <c r="K67" s="13">
        <v>341</v>
      </c>
      <c r="L67" s="13">
        <v>1213</v>
      </c>
      <c r="M67" s="13">
        <v>435</v>
      </c>
    </row>
    <row r="68" spans="1:13" ht="15.75">
      <c r="A68" s="1"/>
      <c r="B68" s="1"/>
      <c r="C68" s="1"/>
      <c r="D68" s="1"/>
      <c r="E68" s="13"/>
      <c r="F68" s="14"/>
      <c r="G68" s="13"/>
      <c r="H68" s="14"/>
      <c r="I68" s="13"/>
      <c r="J68" s="14"/>
      <c r="K68" s="13"/>
      <c r="L68" s="13"/>
      <c r="M68" s="13"/>
    </row>
    <row r="69" spans="1:13" ht="16.5">
      <c r="A69" s="30" t="s">
        <v>235</v>
      </c>
      <c r="B69" s="1"/>
      <c r="C69" s="1"/>
      <c r="D69" s="1"/>
      <c r="E69" s="13"/>
      <c r="F69" s="14"/>
      <c r="G69" s="13"/>
      <c r="H69" s="14"/>
      <c r="I69" s="13"/>
      <c r="J69" s="14"/>
      <c r="K69" s="13"/>
      <c r="L69" s="13"/>
      <c r="M69" s="13"/>
    </row>
    <row r="70" spans="1:13" ht="15.75">
      <c r="A70" s="1" t="s">
        <v>236</v>
      </c>
      <c r="B70" s="29" t="s">
        <v>237</v>
      </c>
      <c r="C70" s="29" t="s">
        <v>237</v>
      </c>
      <c r="D70" s="29" t="s">
        <v>237</v>
      </c>
      <c r="E70" s="31">
        <v>63781</v>
      </c>
      <c r="F70" s="14">
        <v>116</v>
      </c>
      <c r="G70" s="13">
        <v>1813.17</v>
      </c>
      <c r="H70" s="14">
        <v>6</v>
      </c>
      <c r="I70" s="13">
        <v>109</v>
      </c>
      <c r="J70" s="14">
        <f>40+1</f>
        <v>41</v>
      </c>
      <c r="K70" s="13">
        <v>12</v>
      </c>
      <c r="L70" s="13">
        <v>58</v>
      </c>
      <c r="M70" s="13">
        <v>5</v>
      </c>
    </row>
    <row r="71" spans="1:13" ht="15.75">
      <c r="A71" s="1" t="s">
        <v>238</v>
      </c>
      <c r="B71" s="29" t="s">
        <v>237</v>
      </c>
      <c r="C71" s="29" t="s">
        <v>237</v>
      </c>
      <c r="D71" s="29" t="s">
        <v>237</v>
      </c>
      <c r="E71" s="31">
        <v>131500</v>
      </c>
      <c r="F71" s="14">
        <v>98</v>
      </c>
      <c r="G71" s="13">
        <v>748.86</v>
      </c>
      <c r="H71" s="32" t="s">
        <v>249</v>
      </c>
      <c r="I71" s="13">
        <v>98</v>
      </c>
      <c r="J71" s="14">
        <v>3</v>
      </c>
      <c r="K71" s="13">
        <v>1</v>
      </c>
      <c r="L71" s="13">
        <v>94</v>
      </c>
      <c r="M71" s="31" t="s">
        <v>249</v>
      </c>
    </row>
    <row r="72" spans="1:13" ht="15.75">
      <c r="A72" s="1" t="s">
        <v>239</v>
      </c>
      <c r="B72" s="29" t="s">
        <v>237</v>
      </c>
      <c r="C72" s="29" t="s">
        <v>237</v>
      </c>
      <c r="D72" s="29" t="s">
        <v>237</v>
      </c>
      <c r="E72" s="31">
        <v>151968</v>
      </c>
      <c r="F72" s="14">
        <v>908</v>
      </c>
      <c r="G72" s="13">
        <v>5972.41</v>
      </c>
      <c r="H72" s="14">
        <v>461</v>
      </c>
      <c r="I72" s="13">
        <v>446</v>
      </c>
      <c r="J72" s="14">
        <f>191+75</f>
        <v>266</v>
      </c>
      <c r="K72" s="13">
        <v>219</v>
      </c>
      <c r="L72" s="13">
        <v>176</v>
      </c>
      <c r="M72" s="13">
        <v>247</v>
      </c>
    </row>
    <row r="73" spans="1:13" ht="15.75">
      <c r="A73" s="1" t="s">
        <v>240</v>
      </c>
      <c r="B73" s="29" t="s">
        <v>237</v>
      </c>
      <c r="C73" s="29" t="s">
        <v>237</v>
      </c>
      <c r="D73" s="29" t="s">
        <v>237</v>
      </c>
      <c r="E73" s="31">
        <v>65539</v>
      </c>
      <c r="F73" s="14">
        <v>150</v>
      </c>
      <c r="G73" s="13">
        <v>2287.11</v>
      </c>
      <c r="H73" s="14">
        <v>101</v>
      </c>
      <c r="I73" s="13">
        <v>49</v>
      </c>
      <c r="J73" s="14">
        <v>1</v>
      </c>
      <c r="K73" s="13">
        <v>101</v>
      </c>
      <c r="L73" s="13">
        <v>48</v>
      </c>
      <c r="M73" s="31" t="s">
        <v>249</v>
      </c>
    </row>
    <row r="74" spans="1:13" ht="15.75">
      <c r="A74" s="1" t="s">
        <v>241</v>
      </c>
      <c r="B74" s="29" t="s">
        <v>237</v>
      </c>
      <c r="C74" s="29" t="s">
        <v>237</v>
      </c>
      <c r="D74" s="29" t="s">
        <v>237</v>
      </c>
      <c r="E74" s="31">
        <v>69216</v>
      </c>
      <c r="F74" s="14">
        <v>96</v>
      </c>
      <c r="G74" s="13">
        <v>1389.95</v>
      </c>
      <c r="H74" s="14">
        <v>9</v>
      </c>
      <c r="I74" s="13">
        <v>87</v>
      </c>
      <c r="J74" s="14">
        <f>21+4</f>
        <v>25</v>
      </c>
      <c r="K74" s="13">
        <v>9</v>
      </c>
      <c r="L74" s="13">
        <v>60</v>
      </c>
      <c r="M74" s="13">
        <v>3</v>
      </c>
    </row>
    <row r="75" spans="1:13" ht="15.75">
      <c r="A75" s="1" t="s">
        <v>242</v>
      </c>
      <c r="B75" s="29" t="s">
        <v>237</v>
      </c>
      <c r="C75" s="29" t="s">
        <v>237</v>
      </c>
      <c r="D75" s="29" t="s">
        <v>237</v>
      </c>
      <c r="E75" s="31">
        <v>18434</v>
      </c>
      <c r="F75" s="14">
        <v>36</v>
      </c>
      <c r="G75" s="13">
        <v>1938.71</v>
      </c>
      <c r="H75" s="32" t="s">
        <v>249</v>
      </c>
      <c r="I75" s="13">
        <v>36</v>
      </c>
      <c r="J75" s="32" t="s">
        <v>249</v>
      </c>
      <c r="K75" s="31" t="s">
        <v>249</v>
      </c>
      <c r="L75" s="13">
        <v>35</v>
      </c>
      <c r="M75" s="31" t="s">
        <v>249</v>
      </c>
    </row>
    <row r="76" spans="1:13" ht="15.75">
      <c r="A76" s="1" t="s">
        <v>243</v>
      </c>
      <c r="B76" s="29" t="s">
        <v>237</v>
      </c>
      <c r="C76" s="29" t="s">
        <v>237</v>
      </c>
      <c r="D76" s="29" t="s">
        <v>237</v>
      </c>
      <c r="E76" s="31">
        <v>3808610</v>
      </c>
      <c r="F76" s="14">
        <v>13181</v>
      </c>
      <c r="G76" s="13">
        <v>3460.79</v>
      </c>
      <c r="H76" s="14">
        <v>668</v>
      </c>
      <c r="I76" s="13">
        <v>12513</v>
      </c>
      <c r="J76" s="14">
        <f>5242+2697</f>
        <v>7939</v>
      </c>
      <c r="K76" s="13">
        <v>477</v>
      </c>
      <c r="L76" s="13">
        <v>3899</v>
      </c>
      <c r="M76" s="13">
        <v>866</v>
      </c>
    </row>
    <row r="77" spans="1:13" ht="15.75">
      <c r="A77" s="1" t="s">
        <v>244</v>
      </c>
      <c r="B77" s="29" t="s">
        <v>237</v>
      </c>
      <c r="C77" s="29" t="s">
        <v>237</v>
      </c>
      <c r="D77" s="29" t="s">
        <v>237</v>
      </c>
      <c r="E77" s="31">
        <v>119615</v>
      </c>
      <c r="F77" s="14">
        <v>404</v>
      </c>
      <c r="G77" s="13">
        <v>3376.26</v>
      </c>
      <c r="H77" s="14">
        <v>12</v>
      </c>
      <c r="I77" s="13">
        <v>392</v>
      </c>
      <c r="J77" s="14">
        <f>132+102</f>
        <v>234</v>
      </c>
      <c r="K77" s="13">
        <v>15</v>
      </c>
      <c r="L77" s="13">
        <v>111</v>
      </c>
      <c r="M77" s="13">
        <v>45</v>
      </c>
    </row>
    <row r="78" spans="1:13" ht="15.75">
      <c r="A78" s="1"/>
      <c r="B78" s="29"/>
      <c r="C78" s="29"/>
      <c r="D78" s="29"/>
      <c r="E78" s="31"/>
      <c r="F78" s="14"/>
      <c r="G78" s="13"/>
      <c r="H78" s="14"/>
      <c r="I78" s="13"/>
      <c r="J78" s="14"/>
      <c r="K78" s="13"/>
      <c r="L78" s="13"/>
      <c r="M78" s="13"/>
    </row>
    <row r="79" spans="1:13" ht="16.5">
      <c r="A79" s="30" t="s">
        <v>245</v>
      </c>
      <c r="B79" s="33" t="s">
        <v>237</v>
      </c>
      <c r="C79" s="33" t="s">
        <v>237</v>
      </c>
      <c r="D79" s="33" t="s">
        <v>237</v>
      </c>
      <c r="E79" s="34" t="s">
        <v>237</v>
      </c>
      <c r="F79" s="35">
        <v>24066</v>
      </c>
      <c r="G79" s="34" t="s">
        <v>237</v>
      </c>
      <c r="H79" s="36">
        <v>15370</v>
      </c>
      <c r="I79" s="34">
        <v>8696</v>
      </c>
      <c r="J79" s="36" t="s">
        <v>249</v>
      </c>
      <c r="K79" s="37">
        <v>19443</v>
      </c>
      <c r="L79" s="37">
        <v>183</v>
      </c>
      <c r="M79" s="37">
        <v>4440</v>
      </c>
    </row>
  </sheetData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2"/>
  <sheetViews>
    <sheetView showOutlineSymbols="0" zoomScale="87" zoomScaleNormal="87" workbookViewId="0" topLeftCell="A1">
      <selection activeCell="A1" sqref="A1"/>
    </sheetView>
  </sheetViews>
  <sheetFormatPr defaultColWidth="15.69921875" defaultRowHeight="15.75"/>
  <sheetData>
    <row r="1" spans="1:14" ht="16.5">
      <c r="A1" s="21" t="s">
        <v>256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5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1"/>
    </row>
    <row r="8" spans="1:14" ht="16.5">
      <c r="A8" s="2"/>
      <c r="B8" s="4"/>
      <c r="C8" s="4"/>
      <c r="D8" s="4"/>
      <c r="E8" s="4"/>
      <c r="F8" s="21">
        <v>2000</v>
      </c>
      <c r="G8" s="2"/>
      <c r="H8" s="2"/>
      <c r="I8" s="2"/>
      <c r="J8" s="2"/>
      <c r="K8" s="2"/>
      <c r="L8" s="2"/>
      <c r="M8" s="21">
        <v>2000</v>
      </c>
      <c r="N8" s="1"/>
    </row>
    <row r="9" spans="1:14" ht="15.75">
      <c r="A9" s="2"/>
      <c r="B9" s="1"/>
      <c r="C9" s="24" t="s">
        <v>4</v>
      </c>
      <c r="D9" s="24" t="s">
        <v>5</v>
      </c>
      <c r="E9" s="24" t="s">
        <v>6</v>
      </c>
      <c r="F9" s="5"/>
      <c r="G9" s="5"/>
      <c r="H9" s="5"/>
      <c r="I9" s="5"/>
      <c r="J9" s="5"/>
      <c r="K9" s="5"/>
      <c r="L9" s="5"/>
      <c r="M9" s="5"/>
      <c r="N9" s="1"/>
    </row>
    <row r="10" spans="1:14" ht="15.75">
      <c r="A10" s="24" t="s">
        <v>7</v>
      </c>
      <c r="B10" s="9" t="s">
        <v>8</v>
      </c>
      <c r="C10" s="9" t="s">
        <v>9</v>
      </c>
      <c r="D10" s="9" t="s">
        <v>9</v>
      </c>
      <c r="E10" s="9" t="s">
        <v>10</v>
      </c>
      <c r="F10" s="2" t="s">
        <v>11</v>
      </c>
      <c r="G10" s="2"/>
      <c r="H10" s="2"/>
      <c r="I10" s="2"/>
      <c r="J10" s="2"/>
      <c r="K10" s="2"/>
      <c r="L10" s="2"/>
      <c r="M10" s="2"/>
      <c r="N10" s="1"/>
    </row>
    <row r="11" spans="1:14" ht="15.75">
      <c r="A11" s="2"/>
      <c r="B11" s="9" t="s">
        <v>12</v>
      </c>
      <c r="C11" s="9" t="s">
        <v>13</v>
      </c>
      <c r="D11" s="9" t="s">
        <v>13</v>
      </c>
      <c r="E11" s="9" t="s">
        <v>14</v>
      </c>
      <c r="F11" s="5"/>
      <c r="G11" s="5"/>
      <c r="H11" s="2"/>
      <c r="I11" s="2"/>
      <c r="J11" s="2"/>
      <c r="K11" s="2"/>
      <c r="L11" s="2"/>
      <c r="M11" s="2"/>
      <c r="N11" s="1"/>
    </row>
    <row r="12" spans="1:14" ht="15.75">
      <c r="A12" s="2"/>
      <c r="B12" s="9"/>
      <c r="C12" s="2"/>
      <c r="D12" s="4"/>
      <c r="E12" s="4"/>
      <c r="F12" s="2"/>
      <c r="G12" s="25" t="s">
        <v>15</v>
      </c>
      <c r="H12" s="2"/>
      <c r="I12" s="2"/>
      <c r="J12" s="25" t="s">
        <v>16</v>
      </c>
      <c r="K12" s="2"/>
      <c r="L12" s="2"/>
      <c r="M12" s="25" t="s">
        <v>17</v>
      </c>
      <c r="N12" s="1"/>
    </row>
    <row r="13" spans="1:14" ht="15.75">
      <c r="A13" s="24"/>
      <c r="B13" s="2"/>
      <c r="C13" s="2"/>
      <c r="D13" s="2"/>
      <c r="E13" s="2"/>
      <c r="F13" s="25" t="s">
        <v>18</v>
      </c>
      <c r="G13" s="25" t="s">
        <v>19</v>
      </c>
      <c r="H13" s="25" t="s">
        <v>20</v>
      </c>
      <c r="I13" s="25" t="s">
        <v>21</v>
      </c>
      <c r="J13" s="25" t="s">
        <v>22</v>
      </c>
      <c r="K13" s="25" t="s">
        <v>23</v>
      </c>
      <c r="L13" s="25" t="s">
        <v>24</v>
      </c>
      <c r="M13" s="25" t="s">
        <v>25</v>
      </c>
      <c r="N13" s="1"/>
    </row>
    <row r="14" spans="1:14" ht="15.75">
      <c r="A14" s="5"/>
      <c r="B14" s="6"/>
      <c r="C14" s="6"/>
      <c r="D14" s="6"/>
      <c r="E14" s="6"/>
      <c r="F14" s="5"/>
      <c r="G14" s="5"/>
      <c r="H14" s="5"/>
      <c r="I14" s="5"/>
      <c r="J14" s="5"/>
      <c r="K14" s="5"/>
      <c r="L14" s="5"/>
      <c r="M14" s="5"/>
      <c r="N14" s="1"/>
    </row>
    <row r="15" spans="1:14" ht="16.5">
      <c r="A15" s="23" t="s">
        <v>26</v>
      </c>
      <c r="B15" s="23" t="s">
        <v>27</v>
      </c>
      <c r="C15" s="23" t="s">
        <v>28</v>
      </c>
      <c r="D15" s="23" t="s">
        <v>29</v>
      </c>
      <c r="E15" s="28">
        <v>281421906</v>
      </c>
      <c r="F15" s="28">
        <v>1637170.226831</v>
      </c>
      <c r="G15" s="28">
        <v>5740</v>
      </c>
      <c r="H15" s="28">
        <v>238223.698559</v>
      </c>
      <c r="I15" s="28">
        <v>1398946.528272</v>
      </c>
      <c r="J15" s="28">
        <v>920780.147865</v>
      </c>
      <c r="K15" s="28">
        <v>223324.037488</v>
      </c>
      <c r="L15" s="28">
        <v>308529.508893</v>
      </c>
      <c r="M15" s="28">
        <v>184536.532585</v>
      </c>
      <c r="N15" s="23"/>
    </row>
    <row r="16" spans="1:14" ht="15.75">
      <c r="A16" s="1"/>
      <c r="B16" s="1"/>
      <c r="C16" s="1"/>
      <c r="D16" s="1"/>
      <c r="E16" s="13"/>
      <c r="F16" s="13"/>
      <c r="G16" s="1"/>
      <c r="H16" s="13"/>
      <c r="I16" s="13"/>
      <c r="J16" s="13"/>
      <c r="K16" s="13"/>
      <c r="L16" s="13"/>
      <c r="M16" s="13"/>
      <c r="N16" s="1"/>
    </row>
    <row r="17" spans="1:14" ht="15.75">
      <c r="A17" s="1" t="s">
        <v>31</v>
      </c>
      <c r="B17" s="1" t="s">
        <v>32</v>
      </c>
      <c r="C17" s="1" t="s">
        <v>33</v>
      </c>
      <c r="D17" s="1" t="s">
        <v>34</v>
      </c>
      <c r="E17" s="13">
        <v>4447100</v>
      </c>
      <c r="F17" s="13">
        <v>29217.281486</v>
      </c>
      <c r="G17" s="13">
        <v>6570</v>
      </c>
      <c r="H17" s="13">
        <v>5534.356009</v>
      </c>
      <c r="I17" s="13">
        <v>23682.925477</v>
      </c>
      <c r="J17" s="13">
        <v>16819.701768</v>
      </c>
      <c r="K17" s="13">
        <v>4691.476039</v>
      </c>
      <c r="L17" s="13">
        <v>4832.988349</v>
      </c>
      <c r="M17" s="13">
        <v>2873.11533</v>
      </c>
      <c r="N17" s="1"/>
    </row>
    <row r="18" spans="1:14" ht="15.75">
      <c r="A18" s="1" t="s">
        <v>35</v>
      </c>
      <c r="B18" s="1" t="s">
        <v>36</v>
      </c>
      <c r="C18" s="1" t="s">
        <v>37</v>
      </c>
      <c r="D18" s="1" t="s">
        <v>38</v>
      </c>
      <c r="E18" s="13">
        <v>626932</v>
      </c>
      <c r="F18" s="13">
        <v>5953.453654</v>
      </c>
      <c r="G18" s="13">
        <v>9496</v>
      </c>
      <c r="H18" s="13">
        <v>1711.850234</v>
      </c>
      <c r="I18" s="13">
        <v>4241.60342</v>
      </c>
      <c r="J18" s="13">
        <v>1322.026504</v>
      </c>
      <c r="K18" s="13">
        <v>1108.250367</v>
      </c>
      <c r="L18" s="13">
        <v>2174.196442</v>
      </c>
      <c r="M18" s="13">
        <v>1348.980341</v>
      </c>
      <c r="N18" s="1"/>
    </row>
    <row r="19" spans="1:14" ht="15.75">
      <c r="A19" s="1" t="s">
        <v>39</v>
      </c>
      <c r="B19" s="1" t="s">
        <v>40</v>
      </c>
      <c r="C19" s="1" t="s">
        <v>41</v>
      </c>
      <c r="D19" s="1" t="s">
        <v>42</v>
      </c>
      <c r="E19" s="13">
        <v>5130632</v>
      </c>
      <c r="F19" s="13">
        <v>29244.397669</v>
      </c>
      <c r="G19" s="13">
        <v>5700</v>
      </c>
      <c r="H19" s="13">
        <v>6585.153688</v>
      </c>
      <c r="I19" s="13">
        <v>22659.243981</v>
      </c>
      <c r="J19" s="13">
        <v>16389.522929</v>
      </c>
      <c r="K19" s="13">
        <v>5286.371428</v>
      </c>
      <c r="L19" s="13">
        <v>4703.949188</v>
      </c>
      <c r="M19" s="13">
        <v>2864.554124</v>
      </c>
      <c r="N19" s="1"/>
    </row>
    <row r="20" spans="1:14" ht="15.75">
      <c r="A20" s="1" t="s">
        <v>43</v>
      </c>
      <c r="B20" s="1" t="s">
        <v>44</v>
      </c>
      <c r="C20" s="1" t="s">
        <v>45</v>
      </c>
      <c r="D20" s="1" t="s">
        <v>46</v>
      </c>
      <c r="E20" s="13">
        <v>2673400</v>
      </c>
      <c r="F20" s="13">
        <v>14827.931493</v>
      </c>
      <c r="G20" s="13">
        <v>5546</v>
      </c>
      <c r="H20" s="13">
        <v>1131.63986</v>
      </c>
      <c r="I20" s="13">
        <v>13696.291633</v>
      </c>
      <c r="J20" s="13">
        <v>10284.105496</v>
      </c>
      <c r="K20" s="13">
        <v>587.069078</v>
      </c>
      <c r="L20" s="13">
        <v>2778.455129</v>
      </c>
      <c r="M20" s="13">
        <v>1178.30179</v>
      </c>
      <c r="N20" s="1"/>
    </row>
    <row r="21" spans="1:14" ht="15.75">
      <c r="A21" s="1" t="s">
        <v>47</v>
      </c>
      <c r="B21" s="1" t="s">
        <v>48</v>
      </c>
      <c r="C21" s="1" t="s">
        <v>49</v>
      </c>
      <c r="D21" s="1" t="s">
        <v>50</v>
      </c>
      <c r="E21" s="13">
        <v>33871648</v>
      </c>
      <c r="F21" s="13">
        <v>175750.892932</v>
      </c>
      <c r="G21" s="13">
        <v>5189</v>
      </c>
      <c r="H21" s="13">
        <v>29256.316914</v>
      </c>
      <c r="I21" s="13">
        <v>146494.576018</v>
      </c>
      <c r="J21" s="13">
        <v>94880.873728</v>
      </c>
      <c r="K21" s="13">
        <v>26954.800869</v>
      </c>
      <c r="L21" s="13">
        <v>36079.846836</v>
      </c>
      <c r="M21" s="13">
        <v>17835.371499</v>
      </c>
      <c r="N21" s="1"/>
    </row>
    <row r="22" spans="1:14" ht="15.75">
      <c r="A22" s="1" t="s">
        <v>51</v>
      </c>
      <c r="B22" s="1" t="s">
        <v>52</v>
      </c>
      <c r="C22" s="1" t="s">
        <v>53</v>
      </c>
      <c r="D22" s="1" t="s">
        <v>54</v>
      </c>
      <c r="E22" s="13">
        <v>4301261</v>
      </c>
      <c r="F22" s="13">
        <v>22918.460231</v>
      </c>
      <c r="G22" s="13">
        <v>5328</v>
      </c>
      <c r="H22" s="13">
        <v>4584.729459</v>
      </c>
      <c r="I22" s="13">
        <v>18333.730772</v>
      </c>
      <c r="J22" s="13">
        <v>11191.610734</v>
      </c>
      <c r="K22" s="13">
        <v>4348.890855</v>
      </c>
      <c r="L22" s="13">
        <v>3591.096271</v>
      </c>
      <c r="M22" s="13">
        <v>3786.862371</v>
      </c>
      <c r="N22" s="1"/>
    </row>
    <row r="23" spans="1:14" ht="15.75">
      <c r="A23" s="1" t="s">
        <v>55</v>
      </c>
      <c r="B23" s="1" t="s">
        <v>56</v>
      </c>
      <c r="C23" s="1" t="s">
        <v>57</v>
      </c>
      <c r="D23" s="1" t="s">
        <v>58</v>
      </c>
      <c r="E23" s="13">
        <v>3405565</v>
      </c>
      <c r="F23" s="13">
        <v>19516.906175</v>
      </c>
      <c r="G23" s="13">
        <v>5731</v>
      </c>
      <c r="H23" s="13">
        <v>2674.00701</v>
      </c>
      <c r="I23" s="13">
        <v>16842.899165</v>
      </c>
      <c r="J23" s="13">
        <v>11389.454185</v>
      </c>
      <c r="K23" s="13">
        <v>2698.728087</v>
      </c>
      <c r="L23" s="13">
        <v>4032.739447</v>
      </c>
      <c r="M23" s="13">
        <v>1395.984456</v>
      </c>
      <c r="N23" s="1"/>
    </row>
    <row r="24" spans="1:14" ht="15.75">
      <c r="A24" s="1" t="s">
        <v>59</v>
      </c>
      <c r="B24" s="1" t="s">
        <v>60</v>
      </c>
      <c r="C24" s="1" t="s">
        <v>61</v>
      </c>
      <c r="D24" s="1" t="s">
        <v>62</v>
      </c>
      <c r="E24" s="13">
        <v>783600</v>
      </c>
      <c r="F24" s="13">
        <v>3959.330584</v>
      </c>
      <c r="G24" s="13">
        <v>5053</v>
      </c>
      <c r="H24" s="13">
        <v>425.245015</v>
      </c>
      <c r="I24" s="13">
        <v>3534.085569</v>
      </c>
      <c r="J24" s="13">
        <v>2550.543852</v>
      </c>
      <c r="K24" s="13">
        <v>149.432559</v>
      </c>
      <c r="L24" s="13">
        <v>837.645344</v>
      </c>
      <c r="M24" s="13">
        <v>421.708829</v>
      </c>
      <c r="N24" s="1"/>
    </row>
    <row r="25" spans="1:14" ht="15.75">
      <c r="A25" s="1" t="s">
        <v>63</v>
      </c>
      <c r="B25" s="1" t="s">
        <v>64</v>
      </c>
      <c r="C25" s="1" t="s">
        <v>65</v>
      </c>
      <c r="D25" s="1" t="s">
        <v>66</v>
      </c>
      <c r="E25" s="13">
        <v>572059</v>
      </c>
      <c r="F25" s="13">
        <v>28254.432447</v>
      </c>
      <c r="G25" s="13">
        <v>49391</v>
      </c>
      <c r="H25" s="13">
        <v>2521.127256</v>
      </c>
      <c r="I25" s="13">
        <v>25733.305191</v>
      </c>
      <c r="J25" s="13">
        <v>3881.30826</v>
      </c>
      <c r="K25" s="13">
        <v>7490.511437</v>
      </c>
      <c r="L25" s="13">
        <v>4674.655436</v>
      </c>
      <c r="M25" s="13">
        <v>12207.957314</v>
      </c>
      <c r="N25" s="1"/>
    </row>
    <row r="26" spans="1:14" ht="15.75">
      <c r="A26" s="1" t="s">
        <v>67</v>
      </c>
      <c r="B26" s="1" t="s">
        <v>68</v>
      </c>
      <c r="C26" s="1" t="s">
        <v>69</v>
      </c>
      <c r="D26" s="1" t="s">
        <v>70</v>
      </c>
      <c r="E26" s="13">
        <v>15982378</v>
      </c>
      <c r="F26" s="13">
        <v>92776.372112</v>
      </c>
      <c r="G26" s="13">
        <v>5805</v>
      </c>
      <c r="H26" s="13">
        <v>13459.659081</v>
      </c>
      <c r="I26" s="13">
        <v>79316.713031</v>
      </c>
      <c r="J26" s="13">
        <v>63898.367281</v>
      </c>
      <c r="K26" s="13">
        <v>8594.346846</v>
      </c>
      <c r="L26" s="13">
        <v>12148.635112</v>
      </c>
      <c r="M26" s="13">
        <v>8135.022873</v>
      </c>
      <c r="N26" s="1"/>
    </row>
    <row r="27" spans="1:14" ht="15.75">
      <c r="A27" s="1" t="s">
        <v>71</v>
      </c>
      <c r="B27" s="1" t="s">
        <v>72</v>
      </c>
      <c r="C27" s="1" t="s">
        <v>73</v>
      </c>
      <c r="D27" s="1" t="s">
        <v>74</v>
      </c>
      <c r="E27" s="13">
        <v>8186453</v>
      </c>
      <c r="F27" s="13">
        <v>42459.795281</v>
      </c>
      <c r="G27" s="13">
        <v>5187</v>
      </c>
      <c r="H27" s="13">
        <v>8498.866816</v>
      </c>
      <c r="I27" s="13">
        <v>33960.928465</v>
      </c>
      <c r="J27" s="13">
        <v>23137.356416</v>
      </c>
      <c r="K27" s="13">
        <v>5102.280971</v>
      </c>
      <c r="L27" s="13">
        <v>7519.814346</v>
      </c>
      <c r="M27" s="13">
        <v>6700.343548</v>
      </c>
      <c r="N27" s="1"/>
    </row>
    <row r="28" spans="1:14" ht="15.75">
      <c r="A28" s="1" t="s">
        <v>75</v>
      </c>
      <c r="B28" s="1" t="s">
        <v>76</v>
      </c>
      <c r="C28" s="1" t="s">
        <v>77</v>
      </c>
      <c r="D28" s="1" t="s">
        <v>78</v>
      </c>
      <c r="E28" s="13">
        <v>1211537</v>
      </c>
      <c r="F28" s="13">
        <v>9015.342687</v>
      </c>
      <c r="G28" s="13">
        <v>7441</v>
      </c>
      <c r="H28" s="13">
        <v>3473.016232</v>
      </c>
      <c r="I28" s="13">
        <v>5542.326455</v>
      </c>
      <c r="J28" s="13">
        <v>3959.914461</v>
      </c>
      <c r="K28" s="13">
        <v>1278.008427</v>
      </c>
      <c r="L28" s="13">
        <v>1348.431606</v>
      </c>
      <c r="M28" s="13">
        <v>2428.988193</v>
      </c>
      <c r="N28" s="1"/>
    </row>
    <row r="29" spans="1:14" ht="15.75">
      <c r="A29" s="1" t="s">
        <v>79</v>
      </c>
      <c r="B29" s="1" t="s">
        <v>80</v>
      </c>
      <c r="C29" s="1" t="s">
        <v>81</v>
      </c>
      <c r="D29" s="1" t="s">
        <v>82</v>
      </c>
      <c r="E29" s="13">
        <v>1293953</v>
      </c>
      <c r="F29" s="13">
        <v>7008.891387</v>
      </c>
      <c r="G29" s="13">
        <v>5417</v>
      </c>
      <c r="H29" s="13">
        <v>624.65264</v>
      </c>
      <c r="I29" s="13">
        <v>6384.238747</v>
      </c>
      <c r="J29" s="13">
        <v>3663.880776</v>
      </c>
      <c r="K29" s="13">
        <v>1347.493402</v>
      </c>
      <c r="L29" s="13">
        <v>1269.954074</v>
      </c>
      <c r="M29" s="13">
        <v>727.563135</v>
      </c>
      <c r="N29" s="1"/>
    </row>
    <row r="30" spans="1:14" ht="15.75">
      <c r="A30" s="1" t="s">
        <v>83</v>
      </c>
      <c r="B30" s="1" t="s">
        <v>84</v>
      </c>
      <c r="C30" s="1" t="s">
        <v>85</v>
      </c>
      <c r="D30" s="1" t="s">
        <v>86</v>
      </c>
      <c r="E30" s="13">
        <v>12419293</v>
      </c>
      <c r="F30" s="13">
        <v>60008.479125</v>
      </c>
      <c r="G30" s="13">
        <v>4832</v>
      </c>
      <c r="H30" s="13">
        <v>3972.97928</v>
      </c>
      <c r="I30" s="13">
        <v>56035.499845</v>
      </c>
      <c r="J30" s="13">
        <v>38572.460818</v>
      </c>
      <c r="K30" s="13">
        <v>3998.614388</v>
      </c>
      <c r="L30" s="13">
        <v>11227.83069</v>
      </c>
      <c r="M30" s="13">
        <v>6209.573229</v>
      </c>
      <c r="N30" s="1"/>
    </row>
    <row r="31" spans="1:14" ht="15.75">
      <c r="A31" s="1" t="s">
        <v>87</v>
      </c>
      <c r="B31" s="1" t="s">
        <v>88</v>
      </c>
      <c r="C31" s="1" t="s">
        <v>89</v>
      </c>
      <c r="D31" s="1" t="s">
        <v>90</v>
      </c>
      <c r="E31" s="13">
        <v>6080485</v>
      </c>
      <c r="F31" s="13">
        <v>28723.402951</v>
      </c>
      <c r="G31" s="13">
        <v>4724</v>
      </c>
      <c r="H31" s="13">
        <v>2505.676135</v>
      </c>
      <c r="I31" s="13">
        <v>26217.726816</v>
      </c>
      <c r="J31" s="13">
        <v>19219.641484</v>
      </c>
      <c r="K31" s="13">
        <v>2192.056499</v>
      </c>
      <c r="L31" s="13">
        <v>5108.026984</v>
      </c>
      <c r="M31" s="13">
        <v>2203.677984</v>
      </c>
      <c r="N31" s="1"/>
    </row>
    <row r="32" spans="1:14" ht="15.75">
      <c r="A32" s="1" t="s">
        <v>91</v>
      </c>
      <c r="B32" s="1" t="s">
        <v>92</v>
      </c>
      <c r="C32" s="1" t="s">
        <v>93</v>
      </c>
      <c r="D32" s="1" t="s">
        <v>94</v>
      </c>
      <c r="E32" s="13">
        <v>2926324</v>
      </c>
      <c r="F32" s="13">
        <v>14750.802844</v>
      </c>
      <c r="G32" s="13">
        <v>5041</v>
      </c>
      <c r="H32" s="13">
        <v>895.63033</v>
      </c>
      <c r="I32" s="13">
        <v>13855.172514</v>
      </c>
      <c r="J32" s="13">
        <v>9933.470513</v>
      </c>
      <c r="K32" s="13">
        <v>1115.415133</v>
      </c>
      <c r="L32" s="13">
        <v>2713.620544</v>
      </c>
      <c r="M32" s="13">
        <v>988.296654</v>
      </c>
      <c r="N32" s="1"/>
    </row>
    <row r="33" spans="1:14" ht="15.75">
      <c r="A33" s="1" t="s">
        <v>95</v>
      </c>
      <c r="B33" s="1" t="s">
        <v>96</v>
      </c>
      <c r="C33" s="1" t="s">
        <v>97</v>
      </c>
      <c r="D33" s="1" t="s">
        <v>98</v>
      </c>
      <c r="E33" s="13">
        <v>2688418</v>
      </c>
      <c r="F33" s="13">
        <v>14259.873355</v>
      </c>
      <c r="G33" s="13">
        <v>5304</v>
      </c>
      <c r="H33" s="13">
        <v>2047.641683</v>
      </c>
      <c r="I33" s="13">
        <v>12212.231672</v>
      </c>
      <c r="J33" s="13">
        <v>8796.494524</v>
      </c>
      <c r="K33" s="13">
        <v>1297.114695</v>
      </c>
      <c r="L33" s="13">
        <v>2322.684157</v>
      </c>
      <c r="M33" s="13">
        <v>1843.579979</v>
      </c>
      <c r="N33" s="1"/>
    </row>
    <row r="34" spans="1:14" ht="15.75">
      <c r="A34" s="1" t="s">
        <v>99</v>
      </c>
      <c r="B34" s="1" t="s">
        <v>100</v>
      </c>
      <c r="C34" s="1" t="s">
        <v>101</v>
      </c>
      <c r="D34" s="1" t="s">
        <v>102</v>
      </c>
      <c r="E34" s="13">
        <v>4041769</v>
      </c>
      <c r="F34" s="13">
        <v>24443.764181</v>
      </c>
      <c r="G34" s="13">
        <v>6048</v>
      </c>
      <c r="H34" s="13">
        <v>2682.530311</v>
      </c>
      <c r="I34" s="13">
        <v>21761.23387</v>
      </c>
      <c r="J34" s="13">
        <v>14286.509505</v>
      </c>
      <c r="K34" s="13">
        <v>2746.655246</v>
      </c>
      <c r="L34" s="13">
        <v>4686.889874</v>
      </c>
      <c r="M34" s="13">
        <v>2723.709556</v>
      </c>
      <c r="N34" s="1"/>
    </row>
    <row r="35" spans="1:14" ht="15.75">
      <c r="A35" s="1" t="s">
        <v>103</v>
      </c>
      <c r="B35" s="1" t="s">
        <v>104</v>
      </c>
      <c r="C35" s="1" t="s">
        <v>105</v>
      </c>
      <c r="D35" s="1" t="s">
        <v>106</v>
      </c>
      <c r="E35" s="13">
        <v>4468976</v>
      </c>
      <c r="F35" s="13">
        <v>25955.187585</v>
      </c>
      <c r="G35" s="13">
        <v>5808</v>
      </c>
      <c r="H35" s="13">
        <v>3398.969354</v>
      </c>
      <c r="I35" s="13">
        <v>22556.218231</v>
      </c>
      <c r="J35" s="13">
        <v>15295.470966</v>
      </c>
      <c r="K35" s="13">
        <v>3096.129084</v>
      </c>
      <c r="L35" s="13">
        <v>5299.949881</v>
      </c>
      <c r="M35" s="13">
        <v>2263.637654</v>
      </c>
      <c r="N35" s="1"/>
    </row>
    <row r="36" spans="1:14" ht="15.75">
      <c r="A36" s="1" t="s">
        <v>107</v>
      </c>
      <c r="B36" s="1" t="s">
        <v>108</v>
      </c>
      <c r="C36" s="1" t="s">
        <v>109</v>
      </c>
      <c r="D36" s="1" t="s">
        <v>110</v>
      </c>
      <c r="E36" s="13">
        <v>1274923</v>
      </c>
      <c r="F36" s="13">
        <v>7849.287391</v>
      </c>
      <c r="G36" s="13">
        <v>6157</v>
      </c>
      <c r="H36" s="13">
        <v>1303.115569</v>
      </c>
      <c r="I36" s="13">
        <v>6546.171822</v>
      </c>
      <c r="J36" s="13">
        <v>4419.490519</v>
      </c>
      <c r="K36" s="13">
        <v>881.316727</v>
      </c>
      <c r="L36" s="13">
        <v>1769.627304</v>
      </c>
      <c r="M36" s="13">
        <v>778.852841</v>
      </c>
      <c r="N36" s="1"/>
    </row>
    <row r="37" spans="1:14" ht="15.75">
      <c r="A37" s="1" t="s">
        <v>111</v>
      </c>
      <c r="B37" s="1" t="s">
        <v>112</v>
      </c>
      <c r="C37" s="1" t="s">
        <v>113</v>
      </c>
      <c r="D37" s="1" t="s">
        <v>114</v>
      </c>
      <c r="E37" s="13">
        <v>5296486</v>
      </c>
      <c r="F37" s="13">
        <v>45088.932514</v>
      </c>
      <c r="G37" s="13">
        <v>8513</v>
      </c>
      <c r="H37" s="13">
        <v>8595.722584</v>
      </c>
      <c r="I37" s="13">
        <v>36493.20993</v>
      </c>
      <c r="J37" s="13">
        <v>18453.376683</v>
      </c>
      <c r="K37" s="13">
        <v>10550.911218</v>
      </c>
      <c r="L37" s="13">
        <v>6910.674255</v>
      </c>
      <c r="M37" s="13">
        <v>9173.970358</v>
      </c>
      <c r="N37" s="1"/>
    </row>
    <row r="38" spans="1:14" ht="15.75">
      <c r="A38" s="1" t="s">
        <v>115</v>
      </c>
      <c r="B38" s="1" t="s">
        <v>116</v>
      </c>
      <c r="C38" s="1" t="s">
        <v>117</v>
      </c>
      <c r="D38" s="1" t="s">
        <v>118</v>
      </c>
      <c r="E38" s="13">
        <v>6349097</v>
      </c>
      <c r="F38" s="13">
        <v>40823.743588</v>
      </c>
      <c r="G38" s="13">
        <v>6430</v>
      </c>
      <c r="H38" s="13">
        <v>5607.00285</v>
      </c>
      <c r="I38" s="13">
        <v>35216.740738</v>
      </c>
      <c r="J38" s="13">
        <v>22660.851149</v>
      </c>
      <c r="K38" s="13">
        <v>6006.444574</v>
      </c>
      <c r="L38" s="13">
        <v>9069.668836</v>
      </c>
      <c r="M38" s="13">
        <v>3086.779029</v>
      </c>
      <c r="N38" s="1"/>
    </row>
    <row r="39" spans="1:14" ht="15.75">
      <c r="A39" s="1" t="s">
        <v>119</v>
      </c>
      <c r="B39" s="1" t="s">
        <v>120</v>
      </c>
      <c r="C39" s="1" t="s">
        <v>121</v>
      </c>
      <c r="D39" s="1" t="s">
        <v>122</v>
      </c>
      <c r="E39" s="13">
        <v>9938444</v>
      </c>
      <c r="F39" s="13">
        <v>46823.294538</v>
      </c>
      <c r="G39" s="13">
        <v>4711</v>
      </c>
      <c r="H39" s="13">
        <v>2345.143296</v>
      </c>
      <c r="I39" s="13">
        <v>44478.151242</v>
      </c>
      <c r="J39" s="13">
        <v>31216.840732</v>
      </c>
      <c r="K39" s="13">
        <v>2373.980994</v>
      </c>
      <c r="L39" s="13">
        <v>10106.758788</v>
      </c>
      <c r="M39" s="13">
        <v>3125.714024</v>
      </c>
      <c r="N39" s="1"/>
    </row>
    <row r="40" spans="1:14" ht="15.75">
      <c r="A40" s="1" t="s">
        <v>123</v>
      </c>
      <c r="B40" s="1" t="s">
        <v>124</v>
      </c>
      <c r="C40" s="1" t="s">
        <v>125</v>
      </c>
      <c r="D40" s="1" t="s">
        <v>126</v>
      </c>
      <c r="E40" s="13">
        <v>4919479</v>
      </c>
      <c r="F40" s="13">
        <v>22991.830686</v>
      </c>
      <c r="G40" s="13">
        <v>4674</v>
      </c>
      <c r="H40" s="13">
        <v>1926.619527</v>
      </c>
      <c r="I40" s="13">
        <v>21065.211159</v>
      </c>
      <c r="J40" s="13">
        <v>14251.056908</v>
      </c>
      <c r="K40" s="13">
        <v>2089.887573</v>
      </c>
      <c r="L40" s="13">
        <v>4753.407605</v>
      </c>
      <c r="M40" s="13">
        <v>1897.4786</v>
      </c>
      <c r="N40" s="1"/>
    </row>
    <row r="41" spans="1:14" ht="15.75">
      <c r="A41" s="1" t="s">
        <v>127</v>
      </c>
      <c r="B41" s="1" t="s">
        <v>128</v>
      </c>
      <c r="C41" s="1" t="s">
        <v>129</v>
      </c>
      <c r="D41" s="1" t="s">
        <v>130</v>
      </c>
      <c r="E41" s="13">
        <v>2844658</v>
      </c>
      <c r="F41" s="13">
        <v>18358.259581</v>
      </c>
      <c r="G41" s="13">
        <v>6454</v>
      </c>
      <c r="H41" s="13">
        <v>2942.510361</v>
      </c>
      <c r="I41" s="13">
        <v>15415.74922</v>
      </c>
      <c r="J41" s="13">
        <v>11145.363837</v>
      </c>
      <c r="K41" s="13">
        <v>1977.530773</v>
      </c>
      <c r="L41" s="13">
        <v>3517.038781</v>
      </c>
      <c r="M41" s="13">
        <v>1718.32619</v>
      </c>
      <c r="N41" s="1"/>
    </row>
    <row r="42" spans="1:14" ht="15.75">
      <c r="A42" s="1" t="s">
        <v>131</v>
      </c>
      <c r="B42" s="1" t="s">
        <v>132</v>
      </c>
      <c r="C42" s="1" t="s">
        <v>133</v>
      </c>
      <c r="D42" s="1" t="s">
        <v>134</v>
      </c>
      <c r="E42" s="13">
        <v>5595211</v>
      </c>
      <c r="F42" s="13">
        <v>35687.401894</v>
      </c>
      <c r="G42" s="13">
        <v>6378</v>
      </c>
      <c r="H42" s="13">
        <v>6019.561006</v>
      </c>
      <c r="I42" s="13">
        <v>29667.840888</v>
      </c>
      <c r="J42" s="13">
        <v>20259.362475</v>
      </c>
      <c r="K42" s="13">
        <v>6052.865022</v>
      </c>
      <c r="L42" s="13">
        <v>5938.508062</v>
      </c>
      <c r="M42" s="13">
        <v>3436.666335</v>
      </c>
      <c r="N42" s="1"/>
    </row>
    <row r="43" spans="1:14" ht="15.75">
      <c r="A43" s="1" t="s">
        <v>135</v>
      </c>
      <c r="B43" s="1" t="s">
        <v>136</v>
      </c>
      <c r="C43" s="1" t="s">
        <v>137</v>
      </c>
      <c r="D43" s="1" t="s">
        <v>138</v>
      </c>
      <c r="E43" s="13">
        <v>902195</v>
      </c>
      <c r="F43" s="13">
        <v>5916.966217</v>
      </c>
      <c r="G43" s="13">
        <v>6558</v>
      </c>
      <c r="H43" s="13">
        <v>390.404001</v>
      </c>
      <c r="I43" s="13">
        <v>5526.562216</v>
      </c>
      <c r="J43" s="13">
        <v>3466.549375</v>
      </c>
      <c r="K43" s="13">
        <v>287.686395</v>
      </c>
      <c r="L43" s="13">
        <v>1473.619734</v>
      </c>
      <c r="M43" s="13">
        <v>689.110713</v>
      </c>
      <c r="N43" s="1"/>
    </row>
    <row r="44" spans="1:14" ht="15.75">
      <c r="A44" s="1" t="s">
        <v>139</v>
      </c>
      <c r="B44" s="1" t="s">
        <v>140</v>
      </c>
      <c r="C44" s="1" t="s">
        <v>141</v>
      </c>
      <c r="D44" s="1" t="s">
        <v>142</v>
      </c>
      <c r="E44" s="13">
        <v>1711263</v>
      </c>
      <c r="F44" s="13">
        <v>9611.38546</v>
      </c>
      <c r="G44" s="13">
        <v>5617</v>
      </c>
      <c r="H44" s="13">
        <v>908.065594</v>
      </c>
      <c r="I44" s="13">
        <v>8703.319866</v>
      </c>
      <c r="J44" s="13">
        <v>6370.674987</v>
      </c>
      <c r="K44" s="13">
        <v>486.113844</v>
      </c>
      <c r="L44" s="13">
        <v>1719.679844</v>
      </c>
      <c r="M44" s="13">
        <v>1034.916785</v>
      </c>
      <c r="N44" s="1"/>
    </row>
    <row r="45" spans="1:14" ht="15.75">
      <c r="A45" s="1" t="s">
        <v>143</v>
      </c>
      <c r="B45" s="1" t="s">
        <v>144</v>
      </c>
      <c r="C45" s="1" t="s">
        <v>145</v>
      </c>
      <c r="D45" s="1" t="s">
        <v>146</v>
      </c>
      <c r="E45" s="13">
        <v>1998257</v>
      </c>
      <c r="F45" s="13">
        <v>8626.454116</v>
      </c>
      <c r="G45" s="13">
        <v>4317</v>
      </c>
      <c r="H45" s="13">
        <v>1081.083041</v>
      </c>
      <c r="I45" s="13">
        <v>7545.371075</v>
      </c>
      <c r="J45" s="13">
        <v>5475.239114</v>
      </c>
      <c r="K45" s="13">
        <v>835.626946</v>
      </c>
      <c r="L45" s="13">
        <v>1339.520141</v>
      </c>
      <c r="M45" s="13">
        <v>976.067915</v>
      </c>
      <c r="N45" s="1"/>
    </row>
    <row r="46" spans="1:14" ht="15.75">
      <c r="A46" s="1" t="s">
        <v>147</v>
      </c>
      <c r="B46" s="1" t="s">
        <v>148</v>
      </c>
      <c r="C46" s="1" t="s">
        <v>149</v>
      </c>
      <c r="D46" s="1" t="s">
        <v>150</v>
      </c>
      <c r="E46" s="13">
        <v>1235786</v>
      </c>
      <c r="F46" s="13">
        <v>5802.26104</v>
      </c>
      <c r="G46" s="13">
        <v>4695</v>
      </c>
      <c r="H46" s="13">
        <v>689.158842</v>
      </c>
      <c r="I46" s="13">
        <v>5113.102198</v>
      </c>
      <c r="J46" s="13">
        <v>3570.630944</v>
      </c>
      <c r="K46" s="13">
        <v>522.769421</v>
      </c>
      <c r="L46" s="13">
        <v>1238.036706</v>
      </c>
      <c r="M46" s="13">
        <v>470.823969</v>
      </c>
      <c r="N46" s="1"/>
    </row>
    <row r="47" spans="1:14" ht="15.75">
      <c r="A47" s="1" t="s">
        <v>151</v>
      </c>
      <c r="B47" s="1" t="s">
        <v>152</v>
      </c>
      <c r="C47" s="1" t="s">
        <v>153</v>
      </c>
      <c r="D47" s="1" t="s">
        <v>154</v>
      </c>
      <c r="E47" s="13">
        <v>8414350</v>
      </c>
      <c r="F47" s="13">
        <v>43468.562374</v>
      </c>
      <c r="G47" s="13">
        <v>5166</v>
      </c>
      <c r="H47" s="13">
        <v>4404.645472</v>
      </c>
      <c r="I47" s="13">
        <v>39063.916902</v>
      </c>
      <c r="J47" s="13">
        <v>27747.714154</v>
      </c>
      <c r="K47" s="13">
        <v>4106.19205</v>
      </c>
      <c r="L47" s="13">
        <v>7875.87829</v>
      </c>
      <c r="M47" s="13">
        <v>3738.77788</v>
      </c>
      <c r="N47" s="1"/>
    </row>
    <row r="48" spans="1:14" ht="15.75">
      <c r="A48" s="1" t="s">
        <v>155</v>
      </c>
      <c r="B48" s="1" t="s">
        <v>156</v>
      </c>
      <c r="C48" s="1" t="s">
        <v>157</v>
      </c>
      <c r="D48" s="1" t="s">
        <v>158</v>
      </c>
      <c r="E48" s="13">
        <v>1819046</v>
      </c>
      <c r="F48" s="13">
        <v>14469.549519</v>
      </c>
      <c r="G48" s="13">
        <v>7954</v>
      </c>
      <c r="H48" s="13">
        <v>1714.20946</v>
      </c>
      <c r="I48" s="13">
        <v>12755.340059</v>
      </c>
      <c r="J48" s="13">
        <v>5611.011012</v>
      </c>
      <c r="K48" s="13">
        <v>4134.49678</v>
      </c>
      <c r="L48" s="13">
        <v>3032.110121</v>
      </c>
      <c r="M48" s="13">
        <v>1691.931606</v>
      </c>
      <c r="N48" s="1"/>
    </row>
    <row r="49" spans="1:14" ht="15.75">
      <c r="A49" s="1" t="s">
        <v>159</v>
      </c>
      <c r="B49" s="1" t="s">
        <v>160</v>
      </c>
      <c r="C49" s="1" t="s">
        <v>161</v>
      </c>
      <c r="D49" s="1" t="s">
        <v>162</v>
      </c>
      <c r="E49" s="13">
        <v>18976457</v>
      </c>
      <c r="F49" s="13">
        <v>110333.446537</v>
      </c>
      <c r="G49" s="13">
        <v>5814</v>
      </c>
      <c r="H49" s="13">
        <v>5585.152212</v>
      </c>
      <c r="I49" s="13">
        <v>104748.294325</v>
      </c>
      <c r="J49" s="13">
        <v>63981.782313</v>
      </c>
      <c r="K49" s="13">
        <v>6908.571608</v>
      </c>
      <c r="L49" s="13">
        <v>31563.975244</v>
      </c>
      <c r="M49" s="13">
        <v>7879.117372</v>
      </c>
      <c r="N49" s="1"/>
    </row>
    <row r="50" spans="1:14" ht="15.75">
      <c r="A50" s="1" t="s">
        <v>163</v>
      </c>
      <c r="B50" s="1" t="s">
        <v>164</v>
      </c>
      <c r="C50" s="1" t="s">
        <v>165</v>
      </c>
      <c r="D50" s="1" t="s">
        <v>166</v>
      </c>
      <c r="E50" s="13">
        <v>8049313</v>
      </c>
      <c r="F50" s="13">
        <v>41366.645599</v>
      </c>
      <c r="G50" s="13">
        <v>5139</v>
      </c>
      <c r="H50" s="13">
        <v>5858.351401</v>
      </c>
      <c r="I50" s="13">
        <v>35508.294198</v>
      </c>
      <c r="J50" s="13">
        <v>24767.132319</v>
      </c>
      <c r="K50" s="13">
        <v>2554.547758</v>
      </c>
      <c r="L50" s="13">
        <v>8517.931783</v>
      </c>
      <c r="M50" s="13">
        <v>5527.033739</v>
      </c>
      <c r="N50" s="1"/>
    </row>
    <row r="51" spans="1:14" ht="15.75">
      <c r="A51" s="1" t="s">
        <v>167</v>
      </c>
      <c r="B51" s="1" t="s">
        <v>168</v>
      </c>
      <c r="C51" s="1" t="s">
        <v>169</v>
      </c>
      <c r="D51" s="1" t="s">
        <v>170</v>
      </c>
      <c r="E51" s="13">
        <v>642200</v>
      </c>
      <c r="F51" s="13">
        <v>5244.510132</v>
      </c>
      <c r="G51" s="13">
        <v>8166</v>
      </c>
      <c r="H51" s="13">
        <v>506.250298</v>
      </c>
      <c r="I51" s="13">
        <v>4738.259834</v>
      </c>
      <c r="J51" s="13">
        <v>3289.667045</v>
      </c>
      <c r="K51" s="13">
        <v>237.994633</v>
      </c>
      <c r="L51" s="13">
        <v>1100.885892</v>
      </c>
      <c r="M51" s="13">
        <v>615.962562</v>
      </c>
      <c r="N51" s="1"/>
    </row>
    <row r="52" spans="1:14" ht="15.75">
      <c r="A52" s="1" t="s">
        <v>171</v>
      </c>
      <c r="B52" s="1" t="s">
        <v>172</v>
      </c>
      <c r="C52" s="1" t="s">
        <v>173</v>
      </c>
      <c r="D52" s="1" t="s">
        <v>174</v>
      </c>
      <c r="E52" s="13">
        <v>11353140</v>
      </c>
      <c r="F52" s="13">
        <v>57354.919626</v>
      </c>
      <c r="G52" s="13">
        <v>5052</v>
      </c>
      <c r="H52" s="13">
        <v>5098.635976</v>
      </c>
      <c r="I52" s="13">
        <v>52256.28365</v>
      </c>
      <c r="J52" s="13">
        <v>37196.171426</v>
      </c>
      <c r="K52" s="13">
        <v>4867.174361</v>
      </c>
      <c r="L52" s="13">
        <v>10664.726306</v>
      </c>
      <c r="M52" s="13">
        <v>4626.847533</v>
      </c>
      <c r="N52" s="1"/>
    </row>
    <row r="53" spans="1:14" ht="15.75">
      <c r="A53" s="1" t="s">
        <v>175</v>
      </c>
      <c r="B53" s="1" t="s">
        <v>176</v>
      </c>
      <c r="C53" s="1" t="s">
        <v>177</v>
      </c>
      <c r="D53" s="1" t="s">
        <v>178</v>
      </c>
      <c r="E53" s="13">
        <v>3450654</v>
      </c>
      <c r="F53" s="13">
        <v>20613.495954</v>
      </c>
      <c r="G53" s="13">
        <v>5974</v>
      </c>
      <c r="H53" s="13">
        <v>3714.313118</v>
      </c>
      <c r="I53" s="13">
        <v>16899.182836</v>
      </c>
      <c r="J53" s="13">
        <v>12139.035322</v>
      </c>
      <c r="K53" s="13">
        <v>1940.446855</v>
      </c>
      <c r="L53" s="13">
        <v>3583.144715</v>
      </c>
      <c r="M53" s="13">
        <v>2950.869062</v>
      </c>
      <c r="N53" s="1"/>
    </row>
    <row r="54" spans="1:14" ht="15.75">
      <c r="A54" s="1" t="s">
        <v>179</v>
      </c>
      <c r="B54" s="1" t="s">
        <v>180</v>
      </c>
      <c r="C54" s="1" t="s">
        <v>181</v>
      </c>
      <c r="D54" s="1" t="s">
        <v>182</v>
      </c>
      <c r="E54" s="13">
        <v>3421399</v>
      </c>
      <c r="F54" s="13">
        <v>16552.889289</v>
      </c>
      <c r="G54" s="13">
        <v>4838</v>
      </c>
      <c r="H54" s="13">
        <v>824.121879</v>
      </c>
      <c r="I54" s="13">
        <v>15728.76741</v>
      </c>
      <c r="J54" s="13">
        <v>10490.804692</v>
      </c>
      <c r="K54" s="13">
        <v>789.862068</v>
      </c>
      <c r="L54" s="13">
        <v>3683.643798</v>
      </c>
      <c r="M54" s="13">
        <v>1588.578731</v>
      </c>
      <c r="N54" s="1"/>
    </row>
    <row r="55" spans="1:14" ht="15.75">
      <c r="A55" s="1" t="s">
        <v>183</v>
      </c>
      <c r="B55" s="1" t="s">
        <v>184</v>
      </c>
      <c r="C55" s="1" t="s">
        <v>185</v>
      </c>
      <c r="D55" s="1" t="s">
        <v>186</v>
      </c>
      <c r="E55" s="13">
        <v>12281054</v>
      </c>
      <c r="F55" s="13">
        <v>73715.209672</v>
      </c>
      <c r="G55" s="13">
        <v>6002</v>
      </c>
      <c r="H55" s="13">
        <v>6056.780107</v>
      </c>
      <c r="I55" s="13">
        <v>67658.429565</v>
      </c>
      <c r="J55" s="13">
        <v>47876.134057</v>
      </c>
      <c r="K55" s="13">
        <v>6283.609733</v>
      </c>
      <c r="L55" s="13">
        <v>13939.967371</v>
      </c>
      <c r="M55" s="13">
        <v>5615.498511</v>
      </c>
      <c r="N55" s="1"/>
    </row>
    <row r="56" spans="1:14" ht="15.75">
      <c r="A56" s="1" t="s">
        <v>187</v>
      </c>
      <c r="B56" s="1" t="s">
        <v>188</v>
      </c>
      <c r="C56" s="1" t="s">
        <v>189</v>
      </c>
      <c r="D56" s="1" t="s">
        <v>190</v>
      </c>
      <c r="E56" s="13">
        <v>1048319</v>
      </c>
      <c r="F56" s="13">
        <v>6876.025918</v>
      </c>
      <c r="G56" s="13">
        <v>6559</v>
      </c>
      <c r="H56" s="13">
        <v>918.112586</v>
      </c>
      <c r="I56" s="13">
        <v>5957.913332</v>
      </c>
      <c r="J56" s="13">
        <v>3995.636929</v>
      </c>
      <c r="K56" s="13">
        <v>584.195859</v>
      </c>
      <c r="L56" s="13">
        <v>1573.715592</v>
      </c>
      <c r="M56" s="13">
        <v>722.477538</v>
      </c>
      <c r="N56" s="1"/>
    </row>
    <row r="57" spans="1:14" ht="15.75">
      <c r="A57" s="1" t="s">
        <v>191</v>
      </c>
      <c r="B57" s="1" t="s">
        <v>192</v>
      </c>
      <c r="C57" s="1" t="s">
        <v>193</v>
      </c>
      <c r="D57" s="1" t="s">
        <v>194</v>
      </c>
      <c r="E57" s="13">
        <v>4012012</v>
      </c>
      <c r="F57" s="13">
        <v>22294.316303</v>
      </c>
      <c r="G57" s="13">
        <v>5557</v>
      </c>
      <c r="H57" s="13">
        <v>3498.550766</v>
      </c>
      <c r="I57" s="13">
        <v>18795.765537</v>
      </c>
      <c r="J57" s="13">
        <v>12876.095886</v>
      </c>
      <c r="K57" s="13">
        <v>2774.246943</v>
      </c>
      <c r="L57" s="13">
        <v>4163.274943</v>
      </c>
      <c r="M57" s="13">
        <v>2480.698531</v>
      </c>
      <c r="N57" s="1"/>
    </row>
    <row r="58" spans="1:14" ht="15.75">
      <c r="A58" s="1" t="s">
        <v>195</v>
      </c>
      <c r="B58" s="1" t="s">
        <v>196</v>
      </c>
      <c r="C58" s="1" t="s">
        <v>197</v>
      </c>
      <c r="D58" s="1" t="s">
        <v>198</v>
      </c>
      <c r="E58" s="13">
        <v>754844</v>
      </c>
      <c r="F58" s="13">
        <v>5138.223644</v>
      </c>
      <c r="G58" s="13">
        <v>6807</v>
      </c>
      <c r="H58" s="13">
        <v>343.998751</v>
      </c>
      <c r="I58" s="13">
        <v>4794.224893</v>
      </c>
      <c r="J58" s="13">
        <v>3186.006649</v>
      </c>
      <c r="K58" s="13">
        <v>279.402118</v>
      </c>
      <c r="L58" s="13">
        <v>1088.468626</v>
      </c>
      <c r="M58" s="13">
        <v>584.346251</v>
      </c>
      <c r="N58" s="1"/>
    </row>
    <row r="59" spans="1:14" ht="15.75">
      <c r="A59" s="1" t="s">
        <v>199</v>
      </c>
      <c r="B59" s="1" t="s">
        <v>200</v>
      </c>
      <c r="C59" s="1" t="s">
        <v>201</v>
      </c>
      <c r="D59" s="1" t="s">
        <v>202</v>
      </c>
      <c r="E59" s="13">
        <v>5689283</v>
      </c>
      <c r="F59" s="13">
        <v>33560.056581</v>
      </c>
      <c r="G59" s="13">
        <v>5899</v>
      </c>
      <c r="H59" s="13">
        <v>2250.04402</v>
      </c>
      <c r="I59" s="13">
        <v>31310.012561</v>
      </c>
      <c r="J59" s="13">
        <v>19137.500337</v>
      </c>
      <c r="K59" s="13">
        <v>5217.208137</v>
      </c>
      <c r="L59" s="13">
        <v>6372.47412</v>
      </c>
      <c r="M59" s="13">
        <v>2832.873987</v>
      </c>
      <c r="N59" s="1"/>
    </row>
    <row r="60" spans="1:14" ht="15.75">
      <c r="A60" s="1" t="s">
        <v>203</v>
      </c>
      <c r="B60" s="1" t="s">
        <v>204</v>
      </c>
      <c r="C60" s="1" t="s">
        <v>205</v>
      </c>
      <c r="D60" s="1" t="s">
        <v>206</v>
      </c>
      <c r="E60" s="13">
        <v>20851820</v>
      </c>
      <c r="F60" s="13">
        <v>106492.80078</v>
      </c>
      <c r="G60" s="13">
        <v>5107</v>
      </c>
      <c r="H60" s="13">
        <v>20564.358992</v>
      </c>
      <c r="I60" s="13">
        <v>85928.441788</v>
      </c>
      <c r="J60" s="13">
        <v>57039.428</v>
      </c>
      <c r="K60" s="13">
        <v>18981.334739</v>
      </c>
      <c r="L60" s="13">
        <v>18345.66386</v>
      </c>
      <c r="M60" s="13">
        <v>12126.374181</v>
      </c>
      <c r="N60" s="1"/>
    </row>
    <row r="61" spans="1:14" ht="15.75">
      <c r="A61" s="1" t="s">
        <v>207</v>
      </c>
      <c r="B61" s="1" t="s">
        <v>208</v>
      </c>
      <c r="C61" s="1" t="s">
        <v>209</v>
      </c>
      <c r="D61" s="1" t="s">
        <v>210</v>
      </c>
      <c r="E61" s="13">
        <v>2233169</v>
      </c>
      <c r="F61" s="13">
        <v>10036.52499</v>
      </c>
      <c r="G61" s="13">
        <v>4494</v>
      </c>
      <c r="H61" s="13">
        <v>1933.83585</v>
      </c>
      <c r="I61" s="13">
        <v>8102.68914</v>
      </c>
      <c r="J61" s="13">
        <v>4772.804014</v>
      </c>
      <c r="K61" s="13">
        <v>1596.671463</v>
      </c>
      <c r="L61" s="13">
        <v>2064.513011</v>
      </c>
      <c r="M61" s="13">
        <v>1602.536502</v>
      </c>
      <c r="N61" s="1"/>
    </row>
    <row r="62" spans="1:14" ht="15.75">
      <c r="A62" s="1" t="s">
        <v>211</v>
      </c>
      <c r="B62" s="1" t="s">
        <v>212</v>
      </c>
      <c r="C62" s="1" t="s">
        <v>213</v>
      </c>
      <c r="D62" s="1" t="s">
        <v>214</v>
      </c>
      <c r="E62" s="13">
        <v>608827</v>
      </c>
      <c r="F62" s="13">
        <v>3362.418217</v>
      </c>
      <c r="G62" s="13">
        <v>5523</v>
      </c>
      <c r="H62" s="13">
        <v>345.720015</v>
      </c>
      <c r="I62" s="13">
        <v>3016.698202</v>
      </c>
      <c r="J62" s="13">
        <v>1792.431457</v>
      </c>
      <c r="K62" s="13">
        <v>320.06307</v>
      </c>
      <c r="L62" s="13">
        <v>929.468379</v>
      </c>
      <c r="M62" s="13">
        <v>320.455311</v>
      </c>
      <c r="N62" s="1"/>
    </row>
    <row r="63" spans="1:14" ht="15.75">
      <c r="A63" s="1" t="s">
        <v>215</v>
      </c>
      <c r="B63" s="1" t="s">
        <v>216</v>
      </c>
      <c r="C63" s="1" t="s">
        <v>217</v>
      </c>
      <c r="D63" s="1" t="s">
        <v>218</v>
      </c>
      <c r="E63" s="13">
        <v>7078515</v>
      </c>
      <c r="F63" s="13">
        <v>62708.574227</v>
      </c>
      <c r="G63" s="13">
        <v>8859</v>
      </c>
      <c r="H63" s="13">
        <v>24542.666997</v>
      </c>
      <c r="I63" s="13">
        <v>38165.90723</v>
      </c>
      <c r="J63" s="13">
        <v>23747.212978</v>
      </c>
      <c r="K63" s="13">
        <v>21321.145196</v>
      </c>
      <c r="L63" s="13">
        <v>5162.895385</v>
      </c>
      <c r="M63" s="13">
        <v>12477.320668</v>
      </c>
      <c r="N63" s="1"/>
    </row>
    <row r="64" spans="1:14" ht="15.75">
      <c r="A64" s="1" t="s">
        <v>219</v>
      </c>
      <c r="B64" s="1" t="s">
        <v>220</v>
      </c>
      <c r="C64" s="1" t="s">
        <v>221</v>
      </c>
      <c r="D64" s="1" t="s">
        <v>222</v>
      </c>
      <c r="E64" s="13">
        <v>5894121</v>
      </c>
      <c r="F64" s="13">
        <v>33896.997126</v>
      </c>
      <c r="G64" s="13">
        <v>5751</v>
      </c>
      <c r="H64" s="13">
        <v>6129.900013</v>
      </c>
      <c r="I64" s="13">
        <v>27767.097113</v>
      </c>
      <c r="J64" s="13">
        <v>17948.402556</v>
      </c>
      <c r="K64" s="13">
        <v>4663.524798</v>
      </c>
      <c r="L64" s="13">
        <v>6344.86965</v>
      </c>
      <c r="M64" s="13">
        <v>4940.200122</v>
      </c>
      <c r="N64" s="1"/>
    </row>
    <row r="65" spans="1:14" ht="15.75">
      <c r="A65" s="1" t="s">
        <v>223</v>
      </c>
      <c r="B65" s="1" t="s">
        <v>224</v>
      </c>
      <c r="C65" s="1" t="s">
        <v>225</v>
      </c>
      <c r="D65" s="1" t="s">
        <v>226</v>
      </c>
      <c r="E65" s="13">
        <v>1808344</v>
      </c>
      <c r="F65" s="13">
        <v>11738.720122</v>
      </c>
      <c r="G65" s="13">
        <v>6491</v>
      </c>
      <c r="H65" s="13">
        <v>352.198481</v>
      </c>
      <c r="I65" s="13">
        <v>11386.521641</v>
      </c>
      <c r="J65" s="13">
        <v>7424.203615</v>
      </c>
      <c r="K65" s="13">
        <v>622.266316</v>
      </c>
      <c r="L65" s="13">
        <v>2729.095456</v>
      </c>
      <c r="M65" s="13">
        <v>963.154735</v>
      </c>
      <c r="N65" s="1"/>
    </row>
    <row r="66" spans="1:14" ht="15.75">
      <c r="A66" s="1" t="s">
        <v>227</v>
      </c>
      <c r="B66" s="1" t="s">
        <v>228</v>
      </c>
      <c r="C66" s="1" t="s">
        <v>229</v>
      </c>
      <c r="D66" s="1" t="s">
        <v>230</v>
      </c>
      <c r="E66" s="13">
        <v>5363675</v>
      </c>
      <c r="F66" s="13">
        <v>24300.158813</v>
      </c>
      <c r="G66" s="13">
        <v>4531</v>
      </c>
      <c r="H66" s="13">
        <v>1230.822567</v>
      </c>
      <c r="I66" s="13">
        <v>23069.336246</v>
      </c>
      <c r="J66" s="13">
        <v>15986.163719</v>
      </c>
      <c r="K66" s="13">
        <v>1460.280111</v>
      </c>
      <c r="L66" s="13">
        <v>5253.812368</v>
      </c>
      <c r="M66" s="13">
        <v>1599.902615</v>
      </c>
      <c r="N66" s="1"/>
    </row>
    <row r="67" spans="1:14" ht="15.75">
      <c r="A67" s="1" t="s">
        <v>231</v>
      </c>
      <c r="B67" s="1" t="s">
        <v>232</v>
      </c>
      <c r="C67" s="1" t="s">
        <v>233</v>
      </c>
      <c r="D67" s="1" t="s">
        <v>234</v>
      </c>
      <c r="E67" s="13">
        <v>493782</v>
      </c>
      <c r="F67" s="13">
        <v>3219.89012</v>
      </c>
      <c r="G67" s="13">
        <v>6521</v>
      </c>
      <c r="H67" s="13">
        <v>326.293792</v>
      </c>
      <c r="I67" s="13">
        <v>2893.596328</v>
      </c>
      <c r="J67" s="13">
        <v>1457.355717</v>
      </c>
      <c r="K67" s="13">
        <v>323.14299</v>
      </c>
      <c r="L67" s="13">
        <v>1022.212528</v>
      </c>
      <c r="M67" s="13">
        <v>417.178885</v>
      </c>
      <c r="N67" s="1"/>
    </row>
    <row r="68" spans="1:14" ht="15.75">
      <c r="A68" s="1"/>
      <c r="B68" s="1"/>
      <c r="C68" s="1"/>
      <c r="D68" s="1"/>
      <c r="E68" s="13"/>
      <c r="F68" s="13"/>
      <c r="G68" s="13"/>
      <c r="H68" s="13"/>
      <c r="I68" s="13"/>
      <c r="J68" s="13"/>
      <c r="K68" s="13"/>
      <c r="L68" s="13"/>
      <c r="M68" s="13"/>
      <c r="N68" s="1"/>
    </row>
    <row r="69" spans="1:14" ht="16.5">
      <c r="A69" s="30" t="s">
        <v>235</v>
      </c>
      <c r="B69" s="1"/>
      <c r="C69" s="1"/>
      <c r="D69" s="1"/>
      <c r="E69" s="13"/>
      <c r="F69" s="13"/>
      <c r="G69" s="13"/>
      <c r="H69" s="13"/>
      <c r="I69" s="13"/>
      <c r="J69" s="13"/>
      <c r="K69" s="13"/>
      <c r="L69" s="13"/>
      <c r="M69" s="13"/>
      <c r="N69" s="1"/>
    </row>
    <row r="70" spans="1:14" ht="15.75">
      <c r="A70" s="1" t="s">
        <v>236</v>
      </c>
      <c r="B70" s="29" t="s">
        <v>237</v>
      </c>
      <c r="C70" s="29" t="s">
        <v>237</v>
      </c>
      <c r="D70" s="29" t="s">
        <v>237</v>
      </c>
      <c r="E70" s="31">
        <v>63781</v>
      </c>
      <c r="F70" s="13">
        <v>112</v>
      </c>
      <c r="G70" s="13">
        <v>1813.17</v>
      </c>
      <c r="H70" s="13">
        <v>4</v>
      </c>
      <c r="I70" s="13">
        <v>107</v>
      </c>
      <c r="J70" s="13">
        <f>34+1</f>
        <v>35</v>
      </c>
      <c r="K70" s="13">
        <v>228.92</v>
      </c>
      <c r="L70" s="13">
        <v>929.38</v>
      </c>
      <c r="M70" s="13">
        <v>43.89</v>
      </c>
      <c r="N70" s="1"/>
    </row>
    <row r="71" spans="1:14" ht="15.75">
      <c r="A71" s="1" t="s">
        <v>238</v>
      </c>
      <c r="B71" s="29" t="s">
        <v>237</v>
      </c>
      <c r="C71" s="29" t="s">
        <v>237</v>
      </c>
      <c r="D71" s="29" t="s">
        <v>237</v>
      </c>
      <c r="E71" s="31">
        <v>131500</v>
      </c>
      <c r="F71" s="13">
        <v>27</v>
      </c>
      <c r="G71" s="13">
        <v>748.86</v>
      </c>
      <c r="H71" s="31">
        <v>0</v>
      </c>
      <c r="I71" s="13">
        <v>27</v>
      </c>
      <c r="J71" s="13">
        <v>5</v>
      </c>
      <c r="K71" s="13">
        <v>0.05</v>
      </c>
      <c r="L71" s="13">
        <v>168.04</v>
      </c>
      <c r="M71" s="31">
        <v>0</v>
      </c>
      <c r="N71" s="1"/>
    </row>
    <row r="72" spans="1:14" ht="15.75">
      <c r="A72" s="1" t="s">
        <v>239</v>
      </c>
      <c r="B72" s="29" t="s">
        <v>237</v>
      </c>
      <c r="C72" s="29" t="s">
        <v>237</v>
      </c>
      <c r="D72" s="29" t="s">
        <v>237</v>
      </c>
      <c r="E72" s="31">
        <v>151968</v>
      </c>
      <c r="F72" s="13">
        <v>839</v>
      </c>
      <c r="G72" s="13">
        <v>5972.41</v>
      </c>
      <c r="H72" s="13">
        <v>451</v>
      </c>
      <c r="I72" s="13">
        <v>388</v>
      </c>
      <c r="J72" s="13">
        <f>161+72</f>
        <v>233</v>
      </c>
      <c r="K72" s="13">
        <v>1460.91</v>
      </c>
      <c r="L72" s="13">
        <v>905.71</v>
      </c>
      <c r="M72" s="13">
        <v>1622.42</v>
      </c>
      <c r="N72" s="1"/>
    </row>
    <row r="73" spans="1:14" ht="15.75">
      <c r="A73" s="1" t="s">
        <v>240</v>
      </c>
      <c r="B73" s="29" t="s">
        <v>237</v>
      </c>
      <c r="C73" s="29" t="s">
        <v>237</v>
      </c>
      <c r="D73" s="29" t="s">
        <v>237</v>
      </c>
      <c r="E73" s="31">
        <v>65539</v>
      </c>
      <c r="F73" s="13">
        <v>41</v>
      </c>
      <c r="G73" s="13">
        <v>2287.11</v>
      </c>
      <c r="H73" s="13">
        <v>30</v>
      </c>
      <c r="I73" s="13">
        <v>11</v>
      </c>
      <c r="J73" s="13">
        <v>1</v>
      </c>
      <c r="K73" s="13">
        <v>450.39</v>
      </c>
      <c r="L73" s="13">
        <v>158.21</v>
      </c>
      <c r="M73" s="31">
        <v>0</v>
      </c>
      <c r="N73" s="1"/>
    </row>
    <row r="74" spans="1:14" ht="15.75">
      <c r="A74" s="1" t="s">
        <v>241</v>
      </c>
      <c r="B74" s="29" t="s">
        <v>237</v>
      </c>
      <c r="C74" s="29" t="s">
        <v>237</v>
      </c>
      <c r="D74" s="29" t="s">
        <v>237</v>
      </c>
      <c r="E74" s="31">
        <v>69216</v>
      </c>
      <c r="F74" s="13">
        <v>70</v>
      </c>
      <c r="G74" s="13">
        <v>1389.95</v>
      </c>
      <c r="H74" s="13">
        <v>2</v>
      </c>
      <c r="I74" s="13">
        <v>68</v>
      </c>
      <c r="J74" s="13">
        <f>14+4</f>
        <v>18</v>
      </c>
      <c r="K74" s="13">
        <v>27.96</v>
      </c>
      <c r="L74" s="13">
        <v>685</v>
      </c>
      <c r="M74" s="13">
        <v>35.18</v>
      </c>
      <c r="N74" s="1"/>
    </row>
    <row r="75" spans="1:14" ht="15.75">
      <c r="A75" s="1" t="s">
        <v>242</v>
      </c>
      <c r="B75" s="29" t="s">
        <v>237</v>
      </c>
      <c r="C75" s="29" t="s">
        <v>237</v>
      </c>
      <c r="D75" s="29" t="s">
        <v>237</v>
      </c>
      <c r="E75" s="31">
        <v>18434</v>
      </c>
      <c r="F75" s="13">
        <v>16</v>
      </c>
      <c r="G75" s="13">
        <v>1938.71</v>
      </c>
      <c r="H75" s="13">
        <v>10</v>
      </c>
      <c r="I75" s="13">
        <v>6</v>
      </c>
      <c r="J75" s="31">
        <v>0</v>
      </c>
      <c r="K75" s="13">
        <v>579.64</v>
      </c>
      <c r="L75" s="13">
        <v>277.95</v>
      </c>
      <c r="M75" s="31">
        <v>0</v>
      </c>
      <c r="N75" s="1"/>
    </row>
    <row r="76" spans="1:14" ht="15.75">
      <c r="A76" s="1" t="s">
        <v>243</v>
      </c>
      <c r="B76" s="29" t="s">
        <v>237</v>
      </c>
      <c r="C76" s="29" t="s">
        <v>237</v>
      </c>
      <c r="D76" s="29" t="s">
        <v>237</v>
      </c>
      <c r="E76" s="31">
        <v>3808610</v>
      </c>
      <c r="F76" s="13">
        <v>12103</v>
      </c>
      <c r="G76" s="13">
        <v>3460.79</v>
      </c>
      <c r="H76" s="13">
        <v>641</v>
      </c>
      <c r="I76" s="13">
        <v>11462</v>
      </c>
      <c r="J76" s="13">
        <f>4604+2423</f>
        <v>7027</v>
      </c>
      <c r="K76" s="13">
        <v>108.86</v>
      </c>
      <c r="L76" s="13">
        <v>1008.81</v>
      </c>
      <c r="M76" s="13">
        <v>215</v>
      </c>
      <c r="N76" s="1"/>
    </row>
    <row r="77" spans="1:14" ht="15.75">
      <c r="A77" s="1" t="s">
        <v>244</v>
      </c>
      <c r="B77" s="29" t="s">
        <v>237</v>
      </c>
      <c r="C77" s="29" t="s">
        <v>237</v>
      </c>
      <c r="D77" s="29" t="s">
        <v>237</v>
      </c>
      <c r="E77" s="31">
        <v>119615</v>
      </c>
      <c r="F77" s="13">
        <v>487</v>
      </c>
      <c r="G77" s="13">
        <v>3376.26</v>
      </c>
      <c r="H77" s="13">
        <v>11</v>
      </c>
      <c r="I77" s="13">
        <v>476</v>
      </c>
      <c r="J77" s="13">
        <f>118+114</f>
        <v>232</v>
      </c>
      <c r="K77" s="13">
        <v>118.42</v>
      </c>
      <c r="L77" s="13">
        <v>1631.31</v>
      </c>
      <c r="M77" s="13">
        <v>376.2</v>
      </c>
      <c r="N77" s="1"/>
    </row>
    <row r="78" spans="1:14" ht="15.75">
      <c r="A78" s="1"/>
      <c r="B78" s="29"/>
      <c r="C78" s="29"/>
      <c r="D78" s="29"/>
      <c r="E78" s="31"/>
      <c r="F78" s="13"/>
      <c r="G78" s="13"/>
      <c r="H78" s="13"/>
      <c r="I78" s="13"/>
      <c r="J78" s="13"/>
      <c r="K78" s="13"/>
      <c r="L78" s="13"/>
      <c r="M78" s="13"/>
      <c r="N78" s="1"/>
    </row>
    <row r="79" spans="1:14" ht="15.75">
      <c r="A79" s="1" t="s">
        <v>245</v>
      </c>
      <c r="B79" s="29" t="s">
        <v>237</v>
      </c>
      <c r="C79" s="29" t="s">
        <v>237</v>
      </c>
      <c r="D79" s="29" t="s">
        <v>237</v>
      </c>
      <c r="E79" s="31" t="s">
        <v>237</v>
      </c>
      <c r="F79" s="13">
        <v>20107</v>
      </c>
      <c r="G79" s="31" t="s">
        <v>237</v>
      </c>
      <c r="H79" s="13">
        <v>13083</v>
      </c>
      <c r="I79" s="13">
        <v>7024</v>
      </c>
      <c r="J79" s="13">
        <v>3</v>
      </c>
      <c r="K79" s="31" t="s">
        <v>237</v>
      </c>
      <c r="L79" s="31" t="s">
        <v>237</v>
      </c>
      <c r="M79" s="31" t="s">
        <v>237</v>
      </c>
      <c r="N79" s="1"/>
    </row>
    <row r="80" spans="1:14" ht="15.75">
      <c r="A80" s="2"/>
      <c r="B80" s="6"/>
      <c r="C80" s="6"/>
      <c r="D80" s="6"/>
      <c r="E80" s="6"/>
      <c r="F80" s="5"/>
      <c r="G80" s="5"/>
      <c r="H80" s="5"/>
      <c r="I80" s="5"/>
      <c r="J80" s="5"/>
      <c r="K80" s="5"/>
      <c r="L80" s="5"/>
      <c r="M80" s="5"/>
      <c r="N80" s="1"/>
    </row>
    <row r="81" spans="1:14" ht="15.75">
      <c r="A81" s="1" t="s">
        <v>253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 t="s">
        <v>254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Funds--Summary Distribution by State</dc:title>
  <dc:subject/>
  <dc:creator>US Census Bureau</dc:creator>
  <cp:keywords/>
  <dc:description/>
  <cp:lastModifiedBy>clark016</cp:lastModifiedBy>
  <cp:lastPrinted>2007-06-11T14:01:23Z</cp:lastPrinted>
  <dcterms:created xsi:type="dcterms:W3CDTF">2004-05-10T14:32:45Z</dcterms:created>
  <dcterms:modified xsi:type="dcterms:W3CDTF">2007-12-03T16:46:04Z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