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'Data'!$A$1:$H$70</definedName>
    <definedName name="_xlnm.Print_Area" localSheetId="1">'Notes'!#REF!</definedName>
  </definedNames>
  <calcPr fullCalcOnLoad="1"/>
</workbook>
</file>

<file path=xl/sharedStrings.xml><?xml version="1.0" encoding="utf-8"?>
<sst xmlns="http://schemas.openxmlformats.org/spreadsheetml/2006/main" count="249" uniqueCount="239">
  <si>
    <t>|</t>
  </si>
  <si>
    <t xml:space="preserve"> </t>
  </si>
  <si>
    <t>Nurses</t>
  </si>
  <si>
    <t>Office</t>
  </si>
  <si>
    <t>5-DIGIT</t>
  </si>
  <si>
    <t>2-DIGIT</t>
  </si>
  <si>
    <t>State</t>
  </si>
  <si>
    <t>FIPS</t>
  </si>
  <si>
    <t xml:space="preserve">  Total</t>
  </si>
  <si>
    <t>Rate \1</t>
  </si>
  <si>
    <t xml:space="preserve">    United States</t>
  </si>
  <si>
    <t xml:space="preserve">    U.S.</t>
  </si>
  <si>
    <t>00000</t>
  </si>
  <si>
    <t>00</t>
  </si>
  <si>
    <t>Alabama</t>
  </si>
  <si>
    <t xml:space="preserve">    AL</t>
  </si>
  <si>
    <t>01000</t>
  </si>
  <si>
    <t>01</t>
  </si>
  <si>
    <t>Alaska</t>
  </si>
  <si>
    <t xml:space="preserve">    AK</t>
  </si>
  <si>
    <t>02000</t>
  </si>
  <si>
    <t>02</t>
  </si>
  <si>
    <t>Arizona</t>
  </si>
  <si>
    <t xml:space="preserve">    AZ</t>
  </si>
  <si>
    <t>04000</t>
  </si>
  <si>
    <t>04</t>
  </si>
  <si>
    <t>Arkansas</t>
  </si>
  <si>
    <t xml:space="preserve">    AR</t>
  </si>
  <si>
    <t>05000</t>
  </si>
  <si>
    <t>05</t>
  </si>
  <si>
    <t>California</t>
  </si>
  <si>
    <t xml:space="preserve">    CA</t>
  </si>
  <si>
    <t>06000</t>
  </si>
  <si>
    <t>06</t>
  </si>
  <si>
    <t>Colorado</t>
  </si>
  <si>
    <t xml:space="preserve">    CO</t>
  </si>
  <si>
    <t>08000</t>
  </si>
  <si>
    <t>08</t>
  </si>
  <si>
    <t>Connecticut</t>
  </si>
  <si>
    <t xml:space="preserve">    CT</t>
  </si>
  <si>
    <t>09000</t>
  </si>
  <si>
    <t>09</t>
  </si>
  <si>
    <t>Delaware</t>
  </si>
  <si>
    <t xml:space="preserve">    DE</t>
  </si>
  <si>
    <t>10000</t>
  </si>
  <si>
    <t>10</t>
  </si>
  <si>
    <t>District of Columbia</t>
  </si>
  <si>
    <t xml:space="preserve">    DC</t>
  </si>
  <si>
    <t>11000</t>
  </si>
  <si>
    <t>11</t>
  </si>
  <si>
    <t>Florida</t>
  </si>
  <si>
    <t xml:space="preserve">    FL</t>
  </si>
  <si>
    <t>12000</t>
  </si>
  <si>
    <t>12</t>
  </si>
  <si>
    <t>Georgia</t>
  </si>
  <si>
    <t xml:space="preserve">    GA</t>
  </si>
  <si>
    <t>13000</t>
  </si>
  <si>
    <t>13</t>
  </si>
  <si>
    <t>Hawaii</t>
  </si>
  <si>
    <t xml:space="preserve">    HI</t>
  </si>
  <si>
    <t>15000</t>
  </si>
  <si>
    <t>15</t>
  </si>
  <si>
    <t>Idaho</t>
  </si>
  <si>
    <t xml:space="preserve">    ID</t>
  </si>
  <si>
    <t>16000</t>
  </si>
  <si>
    <t>16</t>
  </si>
  <si>
    <t>Illinois</t>
  </si>
  <si>
    <t xml:space="preserve">    IL</t>
  </si>
  <si>
    <t>17000</t>
  </si>
  <si>
    <t>17</t>
  </si>
  <si>
    <t>Indiana</t>
  </si>
  <si>
    <t xml:space="preserve">    IN</t>
  </si>
  <si>
    <t>18000</t>
  </si>
  <si>
    <t>18</t>
  </si>
  <si>
    <t>Iowa</t>
  </si>
  <si>
    <t xml:space="preserve">    IA</t>
  </si>
  <si>
    <t>19000</t>
  </si>
  <si>
    <t>19</t>
  </si>
  <si>
    <t>Kansas</t>
  </si>
  <si>
    <t xml:space="preserve">    KS</t>
  </si>
  <si>
    <t>20000</t>
  </si>
  <si>
    <t>20</t>
  </si>
  <si>
    <t>Kentucky</t>
  </si>
  <si>
    <t xml:space="preserve">    KY</t>
  </si>
  <si>
    <t>21000</t>
  </si>
  <si>
    <t>21</t>
  </si>
  <si>
    <t>Louisiana</t>
  </si>
  <si>
    <t xml:space="preserve">    LA</t>
  </si>
  <si>
    <t>22000</t>
  </si>
  <si>
    <t>22</t>
  </si>
  <si>
    <t>Maine</t>
  </si>
  <si>
    <t xml:space="preserve">    ME</t>
  </si>
  <si>
    <t>23000</t>
  </si>
  <si>
    <t>23</t>
  </si>
  <si>
    <t>Maryland</t>
  </si>
  <si>
    <t xml:space="preserve">    MD</t>
  </si>
  <si>
    <t>24000</t>
  </si>
  <si>
    <t>24</t>
  </si>
  <si>
    <t>Massachusetts</t>
  </si>
  <si>
    <t xml:space="preserve">    MA</t>
  </si>
  <si>
    <t>25000</t>
  </si>
  <si>
    <t>25</t>
  </si>
  <si>
    <t>Michigan</t>
  </si>
  <si>
    <t xml:space="preserve">    MI</t>
  </si>
  <si>
    <t>26000</t>
  </si>
  <si>
    <t>26</t>
  </si>
  <si>
    <t>Minnesota</t>
  </si>
  <si>
    <t xml:space="preserve">    MN</t>
  </si>
  <si>
    <t>27000</t>
  </si>
  <si>
    <t>27</t>
  </si>
  <si>
    <t>Mississippi</t>
  </si>
  <si>
    <t xml:space="preserve">    MS</t>
  </si>
  <si>
    <t>28000</t>
  </si>
  <si>
    <t>28</t>
  </si>
  <si>
    <t>Missouri</t>
  </si>
  <si>
    <t xml:space="preserve">    MO</t>
  </si>
  <si>
    <t>29000</t>
  </si>
  <si>
    <t>29</t>
  </si>
  <si>
    <t>Montana</t>
  </si>
  <si>
    <t xml:space="preserve">    MT</t>
  </si>
  <si>
    <t>30000</t>
  </si>
  <si>
    <t>30</t>
  </si>
  <si>
    <t>Nebraska</t>
  </si>
  <si>
    <t xml:space="preserve">    NE</t>
  </si>
  <si>
    <t>31000</t>
  </si>
  <si>
    <t>31</t>
  </si>
  <si>
    <t>Nevada</t>
  </si>
  <si>
    <t xml:space="preserve">    NV</t>
  </si>
  <si>
    <t>32000</t>
  </si>
  <si>
    <t>32</t>
  </si>
  <si>
    <t>New Hampshire</t>
  </si>
  <si>
    <t xml:space="preserve">    NH</t>
  </si>
  <si>
    <t>33000</t>
  </si>
  <si>
    <t>33</t>
  </si>
  <si>
    <t>New Jersey</t>
  </si>
  <si>
    <t xml:space="preserve">    NJ</t>
  </si>
  <si>
    <t>34000</t>
  </si>
  <si>
    <t>34</t>
  </si>
  <si>
    <t>New Mexico</t>
  </si>
  <si>
    <t xml:space="preserve">    NM</t>
  </si>
  <si>
    <t>35000</t>
  </si>
  <si>
    <t>35</t>
  </si>
  <si>
    <t>New York</t>
  </si>
  <si>
    <t xml:space="preserve">    NY</t>
  </si>
  <si>
    <t>36000</t>
  </si>
  <si>
    <t>36</t>
  </si>
  <si>
    <t>North Carolina</t>
  </si>
  <si>
    <t xml:space="preserve">    NC</t>
  </si>
  <si>
    <t>37000</t>
  </si>
  <si>
    <t>37</t>
  </si>
  <si>
    <t>North Dakota</t>
  </si>
  <si>
    <t xml:space="preserve">    ND</t>
  </si>
  <si>
    <t>38000</t>
  </si>
  <si>
    <t>38</t>
  </si>
  <si>
    <t>Ohio</t>
  </si>
  <si>
    <t xml:space="preserve">    OH</t>
  </si>
  <si>
    <t>39000</t>
  </si>
  <si>
    <t>39</t>
  </si>
  <si>
    <t>Oklahoma</t>
  </si>
  <si>
    <t xml:space="preserve">    OK</t>
  </si>
  <si>
    <t>40000</t>
  </si>
  <si>
    <t>40</t>
  </si>
  <si>
    <t>Oregon</t>
  </si>
  <si>
    <t xml:space="preserve">    OR</t>
  </si>
  <si>
    <t>41000</t>
  </si>
  <si>
    <t>41</t>
  </si>
  <si>
    <t>Pennsylvania</t>
  </si>
  <si>
    <t xml:space="preserve">    PA</t>
  </si>
  <si>
    <t>42000</t>
  </si>
  <si>
    <t>42</t>
  </si>
  <si>
    <t>Rhode Island</t>
  </si>
  <si>
    <t xml:space="preserve">    RI</t>
  </si>
  <si>
    <t>44000</t>
  </si>
  <si>
    <t>44</t>
  </si>
  <si>
    <t>South Carolina</t>
  </si>
  <si>
    <t xml:space="preserve">    SC</t>
  </si>
  <si>
    <t>45000</t>
  </si>
  <si>
    <t>45</t>
  </si>
  <si>
    <t>South Dakota</t>
  </si>
  <si>
    <t xml:space="preserve">    SD</t>
  </si>
  <si>
    <t>46000</t>
  </si>
  <si>
    <t>46</t>
  </si>
  <si>
    <t>Tennessee</t>
  </si>
  <si>
    <t xml:space="preserve">    TN</t>
  </si>
  <si>
    <t>47000</t>
  </si>
  <si>
    <t>47</t>
  </si>
  <si>
    <t>Texas</t>
  </si>
  <si>
    <t xml:space="preserve">    TX</t>
  </si>
  <si>
    <t>48000</t>
  </si>
  <si>
    <t>48</t>
  </si>
  <si>
    <t>Utah</t>
  </si>
  <si>
    <t xml:space="preserve">    UT</t>
  </si>
  <si>
    <t>49000</t>
  </si>
  <si>
    <t>49</t>
  </si>
  <si>
    <t>Vermont</t>
  </si>
  <si>
    <t xml:space="preserve">    VT</t>
  </si>
  <si>
    <t>50000</t>
  </si>
  <si>
    <t>50</t>
  </si>
  <si>
    <t>Virginia</t>
  </si>
  <si>
    <t xml:space="preserve">    VA</t>
  </si>
  <si>
    <t>51000</t>
  </si>
  <si>
    <t>51</t>
  </si>
  <si>
    <t>Washington</t>
  </si>
  <si>
    <t xml:space="preserve">    WA</t>
  </si>
  <si>
    <t>53000</t>
  </si>
  <si>
    <t>53</t>
  </si>
  <si>
    <t>West Virginia</t>
  </si>
  <si>
    <t xml:space="preserve">    WV</t>
  </si>
  <si>
    <t>54000</t>
  </si>
  <si>
    <t>54</t>
  </si>
  <si>
    <t>Wisconsin</t>
  </si>
  <si>
    <t xml:space="preserve">    WI</t>
  </si>
  <si>
    <t>55000</t>
  </si>
  <si>
    <t>55</t>
  </si>
  <si>
    <t>Wyoming</t>
  </si>
  <si>
    <t xml:space="preserve">    WY</t>
  </si>
  <si>
    <t>56000</t>
  </si>
  <si>
    <t>56</t>
  </si>
  <si>
    <t>on U.S. Census Bureau estimates as of July 1.</t>
  </si>
  <si>
    <t>Source: Physicians: American Medical Association, Chicago, IL,</t>
  </si>
  <si>
    <t xml:space="preserve">Physician Characteristics and Distribution in the U.S., annual  </t>
  </si>
  <si>
    <t xml:space="preserve">Services, Health Resources and Services Administration, unpublished </t>
  </si>
  <si>
    <t>http://www.bhpr.hrsa.gov/</t>
  </si>
  <si>
    <t>http://www.ama-assn.org/</t>
  </si>
  <si>
    <t xml:space="preserve">\2 Per 100,000 resident population. Based </t>
  </si>
  <si>
    <t xml:space="preserve">\1 2002 and earlier data excludes federally-employed persons. </t>
  </si>
  <si>
    <r>
      <t>[</t>
    </r>
    <r>
      <rPr>
        <b/>
        <sz val="12"/>
        <rFont val="Courier New"/>
        <family val="3"/>
      </rPr>
      <t>As of December 31</t>
    </r>
    <r>
      <rPr>
        <sz val="12"/>
        <rFont val="Courier New"/>
        <family val="0"/>
      </rPr>
      <t>. Excludes doctors of osteopathy,</t>
    </r>
  </si>
  <si>
    <t>abbreviation</t>
  </si>
  <si>
    <t>Includes all physicians not classified according to activity status]</t>
  </si>
  <si>
    <t>FOOTNOTES</t>
  </si>
  <si>
    <t xml:space="preserve">(copyright); Nurses: U.S. Dept. of Health and Human </t>
  </si>
  <si>
    <t xml:space="preserve">data. </t>
  </si>
  <si>
    <t xml:space="preserve">and physicians with addresses unknown and who are inactive. </t>
  </si>
  <si>
    <r>
      <t>Table 154.</t>
    </r>
    <r>
      <rPr>
        <b/>
        <sz val="12"/>
        <rFont val="Courier New"/>
        <family val="3"/>
      </rPr>
      <t xml:space="preserve"> Active Physicians 2005 and Nurses 2004 by State</t>
    </r>
  </si>
  <si>
    <t xml:space="preserve">Physicians </t>
  </si>
  <si>
    <t>HEADNOTE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</si>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</sst>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mmmmm\-yy"/>
    <numFmt numFmtId="175" formatCode="m/d"/>
    <numFmt numFmtId="176" formatCode="0.000"/>
    <numFmt numFmtId="177" formatCode="m/d/yy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fill"/>
    </xf>
    <xf numFmtId="0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3" xfId="0" applyBorder="1" applyAlignment="1">
      <alignment horizontal="right"/>
    </xf>
    <xf numFmtId="0" fontId="0" fillId="0" borderId="6" xfId="0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hpr.hrsa.gov/" TargetMode="External" /><Relationship Id="rId2" Type="http://schemas.openxmlformats.org/officeDocument/2006/relationships/hyperlink" Target="http://www.ama-assn.org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="75" zoomScaleNormal="75" workbookViewId="0" topLeftCell="A1">
      <pane xSplit="4" ySplit="13" topLeftCell="E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23.69921875" style="0" customWidth="1"/>
    <col min="2" max="4" width="8.796875" style="0" hidden="1" customWidth="1"/>
    <col min="5" max="5" width="13.296875" style="22" customWidth="1"/>
    <col min="6" max="6" width="9.796875" style="22" customWidth="1"/>
    <col min="7" max="16384" width="9.69921875" style="0" customWidth="1"/>
  </cols>
  <sheetData>
    <row r="1" ht="49.5">
      <c r="A1" s="47" t="s">
        <v>233</v>
      </c>
    </row>
    <row r="3" ht="15.75">
      <c r="A3" s="6" t="s">
        <v>238</v>
      </c>
    </row>
    <row r="4" ht="15.75">
      <c r="A4" s="2"/>
    </row>
    <row r="5" spans="1:8" ht="15.75">
      <c r="A5" s="13"/>
      <c r="B5" s="7"/>
      <c r="C5" s="7"/>
      <c r="D5" s="7"/>
      <c r="E5" s="43"/>
      <c r="F5" s="23"/>
      <c r="G5" s="21"/>
      <c r="H5" s="31"/>
    </row>
    <row r="6" spans="1:8" ht="15.75">
      <c r="A6" s="12"/>
      <c r="B6" s="2" t="s">
        <v>1</v>
      </c>
      <c r="E6" s="29" t="s">
        <v>234</v>
      </c>
      <c r="F6" s="30"/>
      <c r="G6" s="32" t="s">
        <v>2</v>
      </c>
      <c r="H6" s="15"/>
    </row>
    <row r="7" spans="1:8" ht="15.75">
      <c r="A7" s="2" t="s">
        <v>1</v>
      </c>
      <c r="E7" s="44"/>
      <c r="F7" s="25"/>
      <c r="G7" s="33"/>
      <c r="H7" s="10"/>
    </row>
    <row r="8" spans="2:8" ht="15.75">
      <c r="B8" s="3" t="s">
        <v>3</v>
      </c>
      <c r="C8" s="3" t="s">
        <v>4</v>
      </c>
      <c r="D8" s="3" t="s">
        <v>5</v>
      </c>
      <c r="E8" s="32"/>
      <c r="F8" s="24"/>
      <c r="G8" s="20"/>
      <c r="H8" s="15"/>
    </row>
    <row r="9" spans="2:8" ht="15.75">
      <c r="B9" s="3" t="s">
        <v>227</v>
      </c>
      <c r="C9" s="3" t="s">
        <v>7</v>
      </c>
      <c r="D9" s="3" t="s">
        <v>7</v>
      </c>
      <c r="E9" s="45"/>
      <c r="F9" s="26"/>
      <c r="G9" s="20"/>
      <c r="H9" s="15"/>
    </row>
    <row r="10" spans="1:8" ht="15.75">
      <c r="A10" s="9" t="s">
        <v>6</v>
      </c>
      <c r="E10" s="42" t="s">
        <v>8</v>
      </c>
      <c r="F10" s="27" t="s">
        <v>9</v>
      </c>
      <c r="G10" s="42" t="s">
        <v>8</v>
      </c>
      <c r="H10" s="27" t="s">
        <v>9</v>
      </c>
    </row>
    <row r="11" spans="5:6" ht="15.75" hidden="1">
      <c r="E11" s="24"/>
      <c r="F11" s="24"/>
    </row>
    <row r="12" spans="1:6" ht="15.75" hidden="1">
      <c r="A12" s="8"/>
      <c r="B12" s="8"/>
      <c r="C12" s="8"/>
      <c r="D12" s="8"/>
      <c r="E12" s="25"/>
      <c r="F12" s="25"/>
    </row>
    <row r="13" spans="1:6" ht="15.75" hidden="1">
      <c r="A13" s="4" t="s">
        <v>0</v>
      </c>
      <c r="E13" s="34"/>
      <c r="F13" s="35"/>
    </row>
    <row r="14" spans="1:8" ht="16.5">
      <c r="A14" s="5" t="s">
        <v>10</v>
      </c>
      <c r="B14" s="2" t="s">
        <v>11</v>
      </c>
      <c r="C14" s="2" t="s">
        <v>12</v>
      </c>
      <c r="D14" s="2" t="s">
        <v>13</v>
      </c>
      <c r="E14" s="41">
        <f>SUM(E15:E65)</f>
        <v>790128</v>
      </c>
      <c r="F14" s="36">
        <v>266.4786455119192</v>
      </c>
      <c r="G14" s="17">
        <v>2421000</v>
      </c>
      <c r="H14" s="17">
        <v>824.4316677627419</v>
      </c>
    </row>
    <row r="15" spans="1:8" ht="15.75">
      <c r="A15" s="2" t="s">
        <v>14</v>
      </c>
      <c r="B15" s="2" t="s">
        <v>15</v>
      </c>
      <c r="C15" s="2" t="s">
        <v>16</v>
      </c>
      <c r="D15" s="1" t="s">
        <v>17</v>
      </c>
      <c r="E15" s="37">
        <f>10809-1023</f>
        <v>9786</v>
      </c>
      <c r="F15" s="38">
        <v>215.15603429568716</v>
      </c>
      <c r="G15" s="16">
        <v>36500</v>
      </c>
      <c r="H15" s="16">
        <v>806.5629920172361</v>
      </c>
    </row>
    <row r="16" spans="1:8" ht="15.75">
      <c r="A16" s="2" t="s">
        <v>18</v>
      </c>
      <c r="B16" s="2" t="s">
        <v>19</v>
      </c>
      <c r="C16" s="2" t="s">
        <v>20</v>
      </c>
      <c r="D16" s="1" t="s">
        <v>21</v>
      </c>
      <c r="E16" s="37">
        <f>1643-128</f>
        <v>1515</v>
      </c>
      <c r="F16" s="38">
        <v>228.41962267792232</v>
      </c>
      <c r="G16" s="16">
        <v>6800</v>
      </c>
      <c r="H16" s="16">
        <v>1033.8195832794886</v>
      </c>
    </row>
    <row r="17" spans="1:8" ht="15.75">
      <c r="A17" s="2" t="s">
        <v>22</v>
      </c>
      <c r="B17" s="2" t="s">
        <v>23</v>
      </c>
      <c r="C17" s="2" t="s">
        <v>24</v>
      </c>
      <c r="D17" s="1" t="s">
        <v>25</v>
      </c>
      <c r="E17" s="37">
        <f>14699-2196</f>
        <v>12503</v>
      </c>
      <c r="F17" s="38">
        <v>210.0283100624609</v>
      </c>
      <c r="G17" s="16">
        <v>39100</v>
      </c>
      <c r="H17" s="16">
        <v>681.1990287600139</v>
      </c>
    </row>
    <row r="18" spans="1:8" ht="15.75">
      <c r="A18" s="2" t="s">
        <v>26</v>
      </c>
      <c r="B18" s="2" t="s">
        <v>27</v>
      </c>
      <c r="C18" s="2" t="s">
        <v>28</v>
      </c>
      <c r="D18" s="1" t="s">
        <v>29</v>
      </c>
      <c r="E18" s="37">
        <f>6315-696</f>
        <v>5619</v>
      </c>
      <c r="F18" s="38">
        <v>202.43483824667433</v>
      </c>
      <c r="G18" s="16">
        <v>20100</v>
      </c>
      <c r="H18" s="16">
        <v>730.909090909091</v>
      </c>
    </row>
    <row r="19" spans="1:8" ht="15.75">
      <c r="A19" s="2" t="s">
        <v>30</v>
      </c>
      <c r="B19" s="2" t="s">
        <v>31</v>
      </c>
      <c r="C19" s="2" t="s">
        <v>32</v>
      </c>
      <c r="D19" s="1" t="s">
        <v>33</v>
      </c>
      <c r="E19" s="37">
        <f>108053-13712</f>
        <v>94341</v>
      </c>
      <c r="F19" s="38">
        <v>260.94102012695805</v>
      </c>
      <c r="G19" s="16">
        <v>211600</v>
      </c>
      <c r="H19" s="16">
        <v>590.3682151109822</v>
      </c>
    </row>
    <row r="20" spans="1:8" ht="15.75">
      <c r="A20" s="2" t="s">
        <v>34</v>
      </c>
      <c r="B20" s="2" t="s">
        <v>35</v>
      </c>
      <c r="C20" s="2" t="s">
        <v>36</v>
      </c>
      <c r="D20" s="1" t="s">
        <v>37</v>
      </c>
      <c r="E20" s="37">
        <f>13816-1715</f>
        <v>12101</v>
      </c>
      <c r="F20" s="38">
        <v>259.49462772567466</v>
      </c>
      <c r="G20" s="16">
        <v>34700</v>
      </c>
      <c r="H20" s="16">
        <v>754.0493209101354</v>
      </c>
    </row>
    <row r="21" spans="1:8" ht="15.75">
      <c r="A21" s="2" t="s">
        <v>38</v>
      </c>
      <c r="B21" s="2" t="s">
        <v>39</v>
      </c>
      <c r="C21" s="2" t="s">
        <v>40</v>
      </c>
      <c r="D21" s="1" t="s">
        <v>41</v>
      </c>
      <c r="E21" s="37">
        <f>14234-1454</f>
        <v>12780</v>
      </c>
      <c r="F21" s="38">
        <v>365.0697388894396</v>
      </c>
      <c r="G21" s="16">
        <v>32700</v>
      </c>
      <c r="H21" s="16">
        <v>934.5618105463157</v>
      </c>
    </row>
    <row r="22" spans="1:8" ht="15.75">
      <c r="A22" s="2" t="s">
        <v>42</v>
      </c>
      <c r="B22" s="2" t="s">
        <v>43</v>
      </c>
      <c r="C22" s="2" t="s">
        <v>44</v>
      </c>
      <c r="D22" s="1" t="s">
        <v>45</v>
      </c>
      <c r="E22" s="37">
        <f>2372-282</f>
        <v>2090</v>
      </c>
      <c r="F22" s="38">
        <v>248.2949030640066</v>
      </c>
      <c r="G22" s="16">
        <v>8600</v>
      </c>
      <c r="H22" s="16">
        <v>1036.0584481531055</v>
      </c>
    </row>
    <row r="23" spans="1:8" ht="15.75">
      <c r="A23" s="2" t="s">
        <v>46</v>
      </c>
      <c r="B23" s="2" t="s">
        <v>47</v>
      </c>
      <c r="C23" s="2" t="s">
        <v>48</v>
      </c>
      <c r="D23" s="1" t="s">
        <v>49</v>
      </c>
      <c r="E23" s="37">
        <f>4815-332</f>
        <v>4483</v>
      </c>
      <c r="F23" s="38">
        <v>770.2100682244966</v>
      </c>
      <c r="G23" s="16">
        <v>11600</v>
      </c>
      <c r="H23" s="16">
        <v>2092.9598963623994</v>
      </c>
    </row>
    <row r="24" spans="1:8" ht="15.75">
      <c r="A24" s="2" t="s">
        <v>50</v>
      </c>
      <c r="B24" s="2" t="s">
        <v>51</v>
      </c>
      <c r="C24" s="2" t="s">
        <v>52</v>
      </c>
      <c r="D24" s="1" t="s">
        <v>53</v>
      </c>
      <c r="E24" s="37">
        <f>52324-9010</f>
        <v>43314</v>
      </c>
      <c r="F24" s="38">
        <v>243.77270595526582</v>
      </c>
      <c r="G24" s="16">
        <v>132800</v>
      </c>
      <c r="H24" s="16">
        <v>763.8580121400506</v>
      </c>
    </row>
    <row r="25" spans="1:8" ht="15.75">
      <c r="A25" s="2" t="s">
        <v>54</v>
      </c>
      <c r="B25" s="2" t="s">
        <v>55</v>
      </c>
      <c r="C25" s="2" t="s">
        <v>56</v>
      </c>
      <c r="D25" s="1" t="s">
        <v>57</v>
      </c>
      <c r="E25" s="37">
        <f>22222-2225</f>
        <v>19997</v>
      </c>
      <c r="F25" s="38">
        <v>218.96396330796</v>
      </c>
      <c r="G25" s="16">
        <v>66500</v>
      </c>
      <c r="H25" s="16">
        <v>745.6721022985874</v>
      </c>
    </row>
    <row r="26" spans="1:8" ht="15.75">
      <c r="A26" s="2" t="s">
        <v>58</v>
      </c>
      <c r="B26" s="2" t="s">
        <v>59</v>
      </c>
      <c r="C26" s="2" t="s">
        <v>60</v>
      </c>
      <c r="D26" s="1" t="s">
        <v>61</v>
      </c>
      <c r="E26" s="37">
        <f>4528-564</f>
        <v>3964</v>
      </c>
      <c r="F26" s="38">
        <v>311.3224291945671</v>
      </c>
      <c r="G26" s="16">
        <v>9300</v>
      </c>
      <c r="H26" s="16">
        <v>736.8531142740333</v>
      </c>
    </row>
    <row r="27" spans="1:8" ht="15.75">
      <c r="A27" s="2" t="s">
        <v>62</v>
      </c>
      <c r="B27" s="2" t="s">
        <v>63</v>
      </c>
      <c r="C27" s="2" t="s">
        <v>64</v>
      </c>
      <c r="D27" s="1" t="s">
        <v>65</v>
      </c>
      <c r="E27" s="37">
        <f>2825-396</f>
        <v>2429</v>
      </c>
      <c r="F27" s="38">
        <v>169.93536299634732</v>
      </c>
      <c r="G27" s="16">
        <v>8800</v>
      </c>
      <c r="H27" s="16">
        <v>630.7610705735625</v>
      </c>
    </row>
    <row r="28" spans="1:8" ht="15.75">
      <c r="A28" s="2" t="s">
        <v>66</v>
      </c>
      <c r="B28" s="2" t="s">
        <v>67</v>
      </c>
      <c r="C28" s="2" t="s">
        <v>68</v>
      </c>
      <c r="D28" s="1" t="s">
        <v>69</v>
      </c>
      <c r="E28" s="37">
        <f>38513-3687</f>
        <v>34826</v>
      </c>
      <c r="F28" s="38">
        <v>272.8150025847158</v>
      </c>
      <c r="G28" s="16">
        <v>113800</v>
      </c>
      <c r="H28" s="16">
        <v>895.2159909175697</v>
      </c>
    </row>
    <row r="29" spans="1:8" ht="15.75">
      <c r="A29" s="2" t="s">
        <v>70</v>
      </c>
      <c r="B29" s="2" t="s">
        <v>71</v>
      </c>
      <c r="C29" s="2" t="s">
        <v>72</v>
      </c>
      <c r="D29" s="1" t="s">
        <v>73</v>
      </c>
      <c r="E29" s="37">
        <f>14977-1529</f>
        <v>13448</v>
      </c>
      <c r="F29" s="38">
        <v>214.61792567178617</v>
      </c>
      <c r="G29" s="16">
        <v>54600</v>
      </c>
      <c r="H29" s="16">
        <v>876.891922428149</v>
      </c>
    </row>
    <row r="30" spans="1:8" ht="15.75">
      <c r="A30" s="2" t="s">
        <v>74</v>
      </c>
      <c r="B30" s="2" t="s">
        <v>75</v>
      </c>
      <c r="C30" s="2" t="s">
        <v>76</v>
      </c>
      <c r="D30" s="1" t="s">
        <v>77</v>
      </c>
      <c r="E30" s="37">
        <f>6319-816</f>
        <v>5503</v>
      </c>
      <c r="F30" s="38">
        <v>185.56585615223483</v>
      </c>
      <c r="G30" s="16">
        <v>32700</v>
      </c>
      <c r="H30" s="16">
        <v>1107.3844595015619</v>
      </c>
    </row>
    <row r="31" spans="1:8" ht="15.75">
      <c r="A31" s="2" t="s">
        <v>78</v>
      </c>
      <c r="B31" s="2" t="s">
        <v>79</v>
      </c>
      <c r="C31" s="2" t="s">
        <v>80</v>
      </c>
      <c r="D31" s="1" t="s">
        <v>81</v>
      </c>
      <c r="E31" s="37">
        <f>6978-908</f>
        <v>6070</v>
      </c>
      <c r="F31" s="38">
        <v>220.87409376123475</v>
      </c>
      <c r="G31" s="16">
        <v>24900</v>
      </c>
      <c r="H31" s="16">
        <v>910.8544216860903</v>
      </c>
    </row>
    <row r="32" spans="1:8" ht="15.75">
      <c r="A32" s="2" t="s">
        <v>82</v>
      </c>
      <c r="B32" s="2" t="s">
        <v>83</v>
      </c>
      <c r="C32" s="2" t="s">
        <v>84</v>
      </c>
      <c r="D32" s="1" t="s">
        <v>85</v>
      </c>
      <c r="E32" s="37">
        <f>10646-1038</f>
        <v>9608</v>
      </c>
      <c r="F32" s="38">
        <v>230.26366243845575</v>
      </c>
      <c r="G32" s="16">
        <v>37600</v>
      </c>
      <c r="H32" s="16">
        <v>907.8101855819945</v>
      </c>
    </row>
    <row r="33" spans="1:8" ht="15.75">
      <c r="A33" s="2" t="s">
        <v>86</v>
      </c>
      <c r="B33" s="2" t="s">
        <v>87</v>
      </c>
      <c r="C33" s="2" t="s">
        <v>88</v>
      </c>
      <c r="D33" s="1" t="s">
        <v>89</v>
      </c>
      <c r="E33" s="37">
        <f>12650-1169</f>
        <v>11481</v>
      </c>
      <c r="F33" s="38">
        <v>254.7183688085033</v>
      </c>
      <c r="G33" s="16">
        <v>35400</v>
      </c>
      <c r="H33" s="16">
        <v>785.4997631296618</v>
      </c>
    </row>
    <row r="34" spans="1:8" ht="15.75">
      <c r="A34" s="2" t="s">
        <v>90</v>
      </c>
      <c r="B34" s="2" t="s">
        <v>91</v>
      </c>
      <c r="C34" s="2" t="s">
        <v>92</v>
      </c>
      <c r="D34" s="1" t="s">
        <v>93</v>
      </c>
      <c r="E34" s="37">
        <f>4095-575</f>
        <v>3520</v>
      </c>
      <c r="F34" s="38">
        <v>267.02674819074207</v>
      </c>
      <c r="G34" s="16">
        <v>15100</v>
      </c>
      <c r="H34" s="16">
        <v>1148.3020718867517</v>
      </c>
    </row>
    <row r="35" spans="1:8" ht="15.75">
      <c r="A35" s="2" t="s">
        <v>94</v>
      </c>
      <c r="B35" s="2" t="s">
        <v>95</v>
      </c>
      <c r="C35" s="2" t="s">
        <v>96</v>
      </c>
      <c r="D35" s="1" t="s">
        <v>97</v>
      </c>
      <c r="E35" s="37">
        <f>25498-2370</f>
        <v>23128</v>
      </c>
      <c r="F35" s="38">
        <v>413.7685011035675</v>
      </c>
      <c r="G35" s="16">
        <v>47100</v>
      </c>
      <c r="H35" s="16">
        <v>846.9194070772974</v>
      </c>
    </row>
    <row r="36" spans="1:8" ht="15.75">
      <c r="A36" s="2" t="s">
        <v>98</v>
      </c>
      <c r="B36" s="2" t="s">
        <v>99</v>
      </c>
      <c r="C36" s="2" t="s">
        <v>100</v>
      </c>
      <c r="D36" s="1" t="s">
        <v>101</v>
      </c>
      <c r="E36" s="37">
        <f>31908-2565</f>
        <v>29343</v>
      </c>
      <c r="F36" s="38">
        <v>456.10642141199156</v>
      </c>
      <c r="G36" s="16">
        <v>75400</v>
      </c>
      <c r="H36" s="16">
        <v>1176.7676720382833</v>
      </c>
    </row>
    <row r="37" spans="1:8" ht="15.75">
      <c r="A37" s="2" t="s">
        <v>102</v>
      </c>
      <c r="B37" s="2" t="s">
        <v>103</v>
      </c>
      <c r="C37" s="2" t="s">
        <v>104</v>
      </c>
      <c r="D37" s="1" t="s">
        <v>105</v>
      </c>
      <c r="E37" s="37">
        <f>27316-2929</f>
        <v>24387</v>
      </c>
      <c r="F37" s="38">
        <v>241.43553308920164</v>
      </c>
      <c r="G37" s="16">
        <v>85000</v>
      </c>
      <c r="H37" s="16">
        <v>841.2338386608507</v>
      </c>
    </row>
    <row r="38" spans="1:8" ht="15.75">
      <c r="A38" s="2" t="s">
        <v>106</v>
      </c>
      <c r="B38" s="2" t="s">
        <v>107</v>
      </c>
      <c r="C38" s="2" t="s">
        <v>108</v>
      </c>
      <c r="D38" s="1" t="s">
        <v>109</v>
      </c>
      <c r="E38" s="37">
        <f>16373-1778</f>
        <v>14595</v>
      </c>
      <c r="F38" s="38">
        <v>284.683889700646</v>
      </c>
      <c r="G38" s="16">
        <v>51900</v>
      </c>
      <c r="H38" s="16">
        <v>1018.336732367372</v>
      </c>
    </row>
    <row r="39" spans="1:8" ht="15.75">
      <c r="A39" s="2" t="s">
        <v>110</v>
      </c>
      <c r="B39" s="2" t="s">
        <v>111</v>
      </c>
      <c r="C39" s="2" t="s">
        <v>112</v>
      </c>
      <c r="D39" s="1" t="s">
        <v>113</v>
      </c>
      <c r="E39" s="37">
        <f>5872-704</f>
        <v>5168</v>
      </c>
      <c r="F39" s="38">
        <v>177.68633685588702</v>
      </c>
      <c r="G39" s="16">
        <v>24000</v>
      </c>
      <c r="H39" s="16">
        <v>827.3670972652759</v>
      </c>
    </row>
    <row r="40" spans="1:8" ht="15.75">
      <c r="A40" s="2" t="s">
        <v>114</v>
      </c>
      <c r="B40" s="2" t="s">
        <v>115</v>
      </c>
      <c r="C40" s="2" t="s">
        <v>116</v>
      </c>
      <c r="D40" s="1" t="s">
        <v>117</v>
      </c>
      <c r="E40" s="37">
        <f>15322-1357</f>
        <v>13965</v>
      </c>
      <c r="F40" s="38">
        <v>240.87125539200608</v>
      </c>
      <c r="G40" s="16">
        <v>57400</v>
      </c>
      <c r="H40" s="16">
        <v>996.6087522388971</v>
      </c>
    </row>
    <row r="41" spans="1:8" ht="15.75">
      <c r="A41" s="2" t="s">
        <v>118</v>
      </c>
      <c r="B41" s="2" t="s">
        <v>119</v>
      </c>
      <c r="C41" s="2" t="s">
        <v>120</v>
      </c>
      <c r="D41" s="1" t="s">
        <v>121</v>
      </c>
      <c r="E41" s="37">
        <f>2496-412</f>
        <v>2084</v>
      </c>
      <c r="F41" s="38">
        <v>222.95041278990774</v>
      </c>
      <c r="G41" s="16">
        <v>7900</v>
      </c>
      <c r="H41" s="16">
        <v>852.2849868381305</v>
      </c>
    </row>
    <row r="42" spans="1:8" ht="15.75">
      <c r="A42" s="2" t="s">
        <v>122</v>
      </c>
      <c r="B42" s="2" t="s">
        <v>123</v>
      </c>
      <c r="C42" s="2" t="s">
        <v>124</v>
      </c>
      <c r="D42" s="1" t="s">
        <v>125</v>
      </c>
      <c r="E42" s="37">
        <f>4727-518</f>
        <v>4209</v>
      </c>
      <c r="F42" s="38">
        <v>239.39759851617853</v>
      </c>
      <c r="G42" s="16">
        <v>18500</v>
      </c>
      <c r="H42" s="16">
        <v>1058.5316506685342</v>
      </c>
    </row>
    <row r="43" spans="1:8" ht="15.75">
      <c r="A43" s="2" t="s">
        <v>126</v>
      </c>
      <c r="B43" s="2" t="s">
        <v>127</v>
      </c>
      <c r="C43" s="2" t="s">
        <v>128</v>
      </c>
      <c r="D43" s="1" t="s">
        <v>129</v>
      </c>
      <c r="E43" s="37">
        <f>5196-677</f>
        <v>4519</v>
      </c>
      <c r="F43" s="38">
        <v>187.33151459954624</v>
      </c>
      <c r="G43" s="16">
        <v>14100</v>
      </c>
      <c r="H43" s="16">
        <v>604.3984777731388</v>
      </c>
    </row>
    <row r="44" spans="1:8" ht="15.75">
      <c r="A44" s="2" t="s">
        <v>130</v>
      </c>
      <c r="B44" s="2" t="s">
        <v>131</v>
      </c>
      <c r="C44" s="2" t="s">
        <v>132</v>
      </c>
      <c r="D44" s="1" t="s">
        <v>133</v>
      </c>
      <c r="E44" s="37">
        <f>4003-563</f>
        <v>3440</v>
      </c>
      <c r="F44" s="38">
        <v>263.234617800935</v>
      </c>
      <c r="G44" s="16">
        <v>13600</v>
      </c>
      <c r="H44" s="16">
        <v>1046.823007630262</v>
      </c>
    </row>
    <row r="45" spans="1:8" ht="15.75">
      <c r="A45" s="2" t="s">
        <v>134</v>
      </c>
      <c r="B45" s="2" t="s">
        <v>135</v>
      </c>
      <c r="C45" s="2" t="s">
        <v>136</v>
      </c>
      <c r="D45" s="1" t="s">
        <v>137</v>
      </c>
      <c r="E45" s="37">
        <f>29786-2868</f>
        <v>26918</v>
      </c>
      <c r="F45" s="38">
        <v>309.29031442638586</v>
      </c>
      <c r="G45" s="16">
        <v>73000</v>
      </c>
      <c r="H45" s="16">
        <v>840.5135837357628</v>
      </c>
    </row>
    <row r="46" spans="1:8" ht="15.75">
      <c r="A46" s="2" t="s">
        <v>138</v>
      </c>
      <c r="B46" s="2" t="s">
        <v>139</v>
      </c>
      <c r="C46" s="2" t="s">
        <v>140</v>
      </c>
      <c r="D46" s="1" t="s">
        <v>141</v>
      </c>
      <c r="E46" s="37">
        <f>5292-670</f>
        <v>4622</v>
      </c>
      <c r="F46" s="38">
        <v>239.98110057970337</v>
      </c>
      <c r="G46" s="16">
        <v>13600</v>
      </c>
      <c r="H46" s="16">
        <v>714.6588082223598</v>
      </c>
    </row>
    <row r="47" spans="1:8" ht="15.75">
      <c r="A47" s="2" t="s">
        <v>142</v>
      </c>
      <c r="B47" s="2" t="s">
        <v>143</v>
      </c>
      <c r="C47" s="2" t="s">
        <v>144</v>
      </c>
      <c r="D47" s="1" t="s">
        <v>145</v>
      </c>
      <c r="E47" s="37">
        <f>82301-7356</f>
        <v>74945</v>
      </c>
      <c r="F47" s="38">
        <v>388.00001304636777</v>
      </c>
      <c r="G47" s="16">
        <v>174200</v>
      </c>
      <c r="H47" s="16">
        <v>903.4929025238521</v>
      </c>
    </row>
    <row r="48" spans="1:8" ht="15.75">
      <c r="A48" s="2" t="s">
        <v>146</v>
      </c>
      <c r="B48" s="2" t="s">
        <v>147</v>
      </c>
      <c r="C48" s="2" t="s">
        <v>148</v>
      </c>
      <c r="D48" s="1" t="s">
        <v>149</v>
      </c>
      <c r="E48" s="37">
        <f>24698-2726</f>
        <v>21972</v>
      </c>
      <c r="F48" s="38">
        <v>253.3537489194241</v>
      </c>
      <c r="G48" s="16">
        <v>76800</v>
      </c>
      <c r="H48" s="16">
        <v>899.2481442468961</v>
      </c>
    </row>
    <row r="49" spans="1:8" ht="15.75">
      <c r="A49" s="2" t="s">
        <v>150</v>
      </c>
      <c r="B49" s="2" t="s">
        <v>151</v>
      </c>
      <c r="C49" s="2" t="s">
        <v>152</v>
      </c>
      <c r="D49" s="1" t="s">
        <v>153</v>
      </c>
      <c r="E49" s="37">
        <f>1712-189</f>
        <v>1523</v>
      </c>
      <c r="F49" s="38">
        <v>239.99180592652124</v>
      </c>
      <c r="G49" s="16">
        <v>7500</v>
      </c>
      <c r="H49" s="16">
        <v>1178.6744783972542</v>
      </c>
    </row>
    <row r="50" spans="1:8" ht="15.75">
      <c r="A50" s="2" t="s">
        <v>154</v>
      </c>
      <c r="B50" s="2" t="s">
        <v>155</v>
      </c>
      <c r="C50" s="2" t="s">
        <v>156</v>
      </c>
      <c r="D50" s="1" t="s">
        <v>157</v>
      </c>
      <c r="E50" s="37">
        <f>33618-3522</f>
        <v>30096</v>
      </c>
      <c r="F50" s="38">
        <v>262.37317126222194</v>
      </c>
      <c r="G50" s="16">
        <v>112800</v>
      </c>
      <c r="H50" s="16">
        <v>985.1405349260704</v>
      </c>
    </row>
    <row r="51" spans="1:8" ht="15.75">
      <c r="A51" s="2" t="s">
        <v>158</v>
      </c>
      <c r="B51" s="2" t="s">
        <v>159</v>
      </c>
      <c r="C51" s="2" t="s">
        <v>160</v>
      </c>
      <c r="D51" s="1" t="s">
        <v>161</v>
      </c>
      <c r="E51" s="37">
        <f>6950-909</f>
        <v>6041</v>
      </c>
      <c r="F51" s="38">
        <v>170.48395317321408</v>
      </c>
      <c r="G51" s="16">
        <v>24400</v>
      </c>
      <c r="H51" s="16">
        <v>692.4842190225415</v>
      </c>
    </row>
    <row r="52" spans="1:8" ht="15.75">
      <c r="A52" s="2" t="s">
        <v>162</v>
      </c>
      <c r="B52" s="2" t="s">
        <v>163</v>
      </c>
      <c r="C52" s="2" t="s">
        <v>164</v>
      </c>
      <c r="D52" s="1" t="s">
        <v>165</v>
      </c>
      <c r="E52" s="37">
        <f>11301-1617</f>
        <v>9684</v>
      </c>
      <c r="F52" s="38">
        <v>266.1264991256903</v>
      </c>
      <c r="G52" s="16">
        <v>30900</v>
      </c>
      <c r="H52" s="16">
        <v>860.397570504569</v>
      </c>
    </row>
    <row r="53" spans="1:8" ht="15.75">
      <c r="A53" s="2" t="s">
        <v>166</v>
      </c>
      <c r="B53" s="2" t="s">
        <v>167</v>
      </c>
      <c r="C53" s="2" t="s">
        <v>168</v>
      </c>
      <c r="D53" s="1" t="s">
        <v>169</v>
      </c>
      <c r="E53" s="37">
        <f>41358-4929</f>
        <v>36429</v>
      </c>
      <c r="F53" s="38">
        <v>293.6556072429407</v>
      </c>
      <c r="G53" s="16">
        <v>127000</v>
      </c>
      <c r="H53" s="16">
        <v>1024.650426791107</v>
      </c>
    </row>
    <row r="54" spans="1:8" ht="15.75">
      <c r="A54" s="2" t="s">
        <v>170</v>
      </c>
      <c r="B54" s="2" t="s">
        <v>171</v>
      </c>
      <c r="C54" s="2" t="s">
        <v>172</v>
      </c>
      <c r="D54" s="1" t="s">
        <v>173</v>
      </c>
      <c r="E54" s="37">
        <f>4259-393</f>
        <v>3866</v>
      </c>
      <c r="F54" s="38">
        <v>360.1039141041321</v>
      </c>
      <c r="G54" s="16">
        <v>11400</v>
      </c>
      <c r="H54" s="16">
        <v>1055.6376607069437</v>
      </c>
    </row>
    <row r="55" spans="1:8" ht="15.75">
      <c r="A55" s="2" t="s">
        <v>174</v>
      </c>
      <c r="B55" s="2" t="s">
        <v>175</v>
      </c>
      <c r="C55" s="2" t="s">
        <v>176</v>
      </c>
      <c r="D55" s="1" t="s">
        <v>177</v>
      </c>
      <c r="E55" s="37">
        <f>10992-1223</f>
        <v>9769</v>
      </c>
      <c r="F55" s="38">
        <v>230.024820264412</v>
      </c>
      <c r="G55" s="16">
        <v>30700</v>
      </c>
      <c r="H55" s="16">
        <v>731.3194336586077</v>
      </c>
    </row>
    <row r="56" spans="1:8" ht="15.75">
      <c r="A56" s="2" t="s">
        <v>178</v>
      </c>
      <c r="B56" s="2" t="s">
        <v>179</v>
      </c>
      <c r="C56" s="2" t="s">
        <v>180</v>
      </c>
      <c r="D56" s="1" t="s">
        <v>181</v>
      </c>
      <c r="E56" s="37">
        <f>1936-238</f>
        <v>1698</v>
      </c>
      <c r="F56" s="38">
        <v>219.12985573305903</v>
      </c>
      <c r="G56" s="16">
        <v>9300</v>
      </c>
      <c r="H56" s="16">
        <v>1206.818916172801</v>
      </c>
    </row>
    <row r="57" spans="1:8" ht="15.75">
      <c r="A57" s="2" t="s">
        <v>182</v>
      </c>
      <c r="B57" s="2" t="s">
        <v>183</v>
      </c>
      <c r="C57" s="2" t="s">
        <v>184</v>
      </c>
      <c r="D57" s="1" t="s">
        <v>185</v>
      </c>
      <c r="E57" s="37">
        <f>17349-1666</f>
        <v>15683</v>
      </c>
      <c r="F57" s="38">
        <v>263.32557891581996</v>
      </c>
      <c r="G57" s="16">
        <v>54300</v>
      </c>
      <c r="H57" s="16">
        <v>921.3856146422598</v>
      </c>
    </row>
    <row r="58" spans="1:8" ht="15.75">
      <c r="A58" s="2" t="s">
        <v>186</v>
      </c>
      <c r="B58" s="2" t="s">
        <v>187</v>
      </c>
      <c r="C58" s="2" t="s">
        <v>188</v>
      </c>
      <c r="D58" s="1" t="s">
        <v>189</v>
      </c>
      <c r="E58" s="37">
        <f>53571-4795</f>
        <v>48776</v>
      </c>
      <c r="F58" s="38">
        <v>212.73080655749598</v>
      </c>
      <c r="G58" s="16">
        <v>145300</v>
      </c>
      <c r="H58" s="16">
        <v>646.595390464627</v>
      </c>
    </row>
    <row r="59" spans="1:8" ht="15.75">
      <c r="A59" s="2" t="s">
        <v>190</v>
      </c>
      <c r="B59" s="2" t="s">
        <v>191</v>
      </c>
      <c r="C59" s="2" t="s">
        <v>192</v>
      </c>
      <c r="D59" s="1" t="s">
        <v>193</v>
      </c>
      <c r="E59" s="37">
        <f>5857-636</f>
        <v>5221</v>
      </c>
      <c r="F59" s="38">
        <v>209.65059305298004</v>
      </c>
      <c r="G59" s="16">
        <v>15800</v>
      </c>
      <c r="H59" s="16">
        <v>652.7016063069151</v>
      </c>
    </row>
    <row r="60" spans="1:8" ht="15.75">
      <c r="A60" s="2" t="s">
        <v>194</v>
      </c>
      <c r="B60" s="2" t="s">
        <v>195</v>
      </c>
      <c r="C60" s="2" t="s">
        <v>196</v>
      </c>
      <c r="D60" s="1" t="s">
        <v>197</v>
      </c>
      <c r="E60" s="37">
        <f>2624-355</f>
        <v>2269</v>
      </c>
      <c r="F60" s="38">
        <v>364.56416988144036</v>
      </c>
      <c r="G60" s="16">
        <v>6400</v>
      </c>
      <c r="H60" s="16">
        <v>1030.209277356483</v>
      </c>
    </row>
    <row r="61" spans="1:8" ht="15.75">
      <c r="A61" s="2" t="s">
        <v>198</v>
      </c>
      <c r="B61" s="2" t="s">
        <v>199</v>
      </c>
      <c r="C61" s="2" t="s">
        <v>200</v>
      </c>
      <c r="D61" s="1" t="s">
        <v>201</v>
      </c>
      <c r="E61" s="37">
        <f>23049-2588</f>
        <v>20461</v>
      </c>
      <c r="F61" s="38">
        <v>270.4933300741758</v>
      </c>
      <c r="G61" s="16">
        <v>56700</v>
      </c>
      <c r="H61" s="16">
        <v>757.8864298496578</v>
      </c>
    </row>
    <row r="62" spans="1:8" ht="15.75">
      <c r="A62" s="2" t="s">
        <v>202</v>
      </c>
      <c r="B62" s="2" t="s">
        <v>203</v>
      </c>
      <c r="C62" s="2" t="s">
        <v>204</v>
      </c>
      <c r="D62" s="1" t="s">
        <v>205</v>
      </c>
      <c r="E62" s="37">
        <f>19349-2642</f>
        <v>16707</v>
      </c>
      <c r="F62" s="38">
        <v>265.53191651677815</v>
      </c>
      <c r="G62" s="16">
        <v>48400</v>
      </c>
      <c r="H62" s="16">
        <v>779.7590029137854</v>
      </c>
    </row>
    <row r="63" spans="1:8" ht="15.75">
      <c r="A63" s="2" t="s">
        <v>206</v>
      </c>
      <c r="B63" s="2" t="s">
        <v>207</v>
      </c>
      <c r="C63" s="2" t="s">
        <v>208</v>
      </c>
      <c r="D63" s="1" t="s">
        <v>209</v>
      </c>
      <c r="E63" s="37">
        <f>4681-491</f>
        <v>4190</v>
      </c>
      <c r="F63" s="38">
        <v>230.97068877223367</v>
      </c>
      <c r="G63" s="16">
        <v>16000</v>
      </c>
      <c r="H63" s="16">
        <v>882.7352434252775</v>
      </c>
    </row>
    <row r="64" spans="1:8" ht="15.75">
      <c r="A64" s="2" t="s">
        <v>210</v>
      </c>
      <c r="B64" s="2" t="s">
        <v>211</v>
      </c>
      <c r="C64" s="2" t="s">
        <v>212</v>
      </c>
      <c r="D64" s="1" t="s">
        <v>213</v>
      </c>
      <c r="E64" s="37">
        <f>15855-1762</f>
        <v>14093</v>
      </c>
      <c r="F64" s="38">
        <v>254.95491388374504</v>
      </c>
      <c r="G64" s="16">
        <v>51700</v>
      </c>
      <c r="H64" s="16">
        <v>939.3965658060014</v>
      </c>
    </row>
    <row r="65" spans="1:8" ht="15.75">
      <c r="A65" s="14" t="s">
        <v>214</v>
      </c>
      <c r="B65" s="14" t="s">
        <v>215</v>
      </c>
      <c r="C65" s="14" t="s">
        <v>216</v>
      </c>
      <c r="D65" s="18" t="s">
        <v>217</v>
      </c>
      <c r="E65" s="39">
        <f>1113-164</f>
        <v>949</v>
      </c>
      <c r="F65" s="40">
        <v>186.51802876583633</v>
      </c>
      <c r="G65" s="19">
        <v>4100</v>
      </c>
      <c r="H65" s="19">
        <v>810.4576713772047</v>
      </c>
    </row>
    <row r="66" ht="15.75">
      <c r="A66" s="2"/>
    </row>
    <row r="67" ht="63">
      <c r="A67" s="46" t="s">
        <v>219</v>
      </c>
    </row>
    <row r="68" ht="63">
      <c r="A68" s="46" t="s">
        <v>220</v>
      </c>
    </row>
    <row r="69" ht="47.25">
      <c r="A69" s="46" t="s">
        <v>230</v>
      </c>
    </row>
    <row r="70" ht="63">
      <c r="A70" s="46" t="s">
        <v>221</v>
      </c>
    </row>
    <row r="71" ht="15.75">
      <c r="A71" s="46" t="s">
        <v>231</v>
      </c>
    </row>
    <row r="74" ht="15.75">
      <c r="A74" s="6"/>
    </row>
    <row r="75" ht="15.75">
      <c r="A75" s="6"/>
    </row>
    <row r="76" ht="15.75">
      <c r="A76" s="6"/>
    </row>
    <row r="79" spans="1:6" s="11" customFormat="1" ht="15.75">
      <c r="A79" s="6"/>
      <c r="E79" s="28"/>
      <c r="F79" s="28"/>
    </row>
    <row r="80" ht="15.75">
      <c r="A80" s="6"/>
    </row>
    <row r="81" ht="15.75">
      <c r="A81" s="2"/>
    </row>
    <row r="83" ht="15.75" hidden="1">
      <c r="A83" s="2"/>
    </row>
    <row r="84" ht="15.75" hidden="1">
      <c r="A84" s="2"/>
    </row>
    <row r="85" ht="15.75" hidden="1">
      <c r="A85" s="2"/>
    </row>
    <row r="86" ht="15.75" hidden="1"/>
    <row r="87" ht="15.75" hidden="1">
      <c r="A87" s="2"/>
    </row>
    <row r="88" ht="15.75" hidden="1"/>
    <row r="89" ht="15.75" hidden="1">
      <c r="A89" s="2"/>
    </row>
    <row r="90" ht="15.75" hidden="1">
      <c r="A90" s="2"/>
    </row>
    <row r="91" ht="15.75" hidden="1">
      <c r="A91" s="2"/>
    </row>
    <row r="92" ht="15.75" hidden="1">
      <c r="A92" s="2"/>
    </row>
    <row r="93" ht="15.75" hidden="1">
      <c r="A93" s="2"/>
    </row>
    <row r="94" ht="15.75" hidden="1"/>
    <row r="95" ht="15.75" hidden="1">
      <c r="A95" s="2"/>
    </row>
    <row r="96" ht="15.75" hidden="1">
      <c r="A96" s="2"/>
    </row>
    <row r="97" ht="15.75" hidden="1">
      <c r="A97" s="2"/>
    </row>
    <row r="98" ht="15.75" hidden="1">
      <c r="A98" s="2"/>
    </row>
    <row r="99" ht="15.75" hidden="1">
      <c r="A99" s="2"/>
    </row>
    <row r="100" ht="15.75" hidden="1"/>
    <row r="101" ht="15.75" hidden="1">
      <c r="A101" s="2"/>
    </row>
    <row r="102" ht="15.75" hidden="1">
      <c r="A102" s="2"/>
    </row>
    <row r="103" ht="15.75" hidden="1">
      <c r="A103" s="2"/>
    </row>
    <row r="104" ht="15.75">
      <c r="A104" s="2"/>
    </row>
    <row r="105" ht="15.75">
      <c r="A105" s="2"/>
    </row>
    <row r="106" ht="15.75">
      <c r="A106" s="2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OutlineSymbol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1" t="s">
        <v>233</v>
      </c>
    </row>
    <row r="2" ht="15.75">
      <c r="A2" s="11"/>
    </row>
    <row r="3" s="11" customFormat="1" ht="15.75">
      <c r="A3" s="6" t="s">
        <v>236</v>
      </c>
    </row>
    <row r="4" ht="15.75">
      <c r="A4" s="11"/>
    </row>
    <row r="5" ht="15.75">
      <c r="A5" t="s">
        <v>235</v>
      </c>
    </row>
    <row r="6" ht="16.5">
      <c r="A6" s="2" t="s">
        <v>226</v>
      </c>
    </row>
    <row r="7" ht="15.75">
      <c r="A7" s="2" t="s">
        <v>232</v>
      </c>
    </row>
    <row r="8" ht="15.75">
      <c r="A8" s="2" t="s">
        <v>228</v>
      </c>
    </row>
    <row r="10" ht="15.75">
      <c r="A10" s="2" t="s">
        <v>229</v>
      </c>
    </row>
    <row r="11" ht="15.75">
      <c r="A11" s="2" t="s">
        <v>225</v>
      </c>
    </row>
    <row r="12" ht="15.75">
      <c r="A12" s="2" t="s">
        <v>224</v>
      </c>
    </row>
    <row r="13" ht="15.75">
      <c r="A13" s="2" t="s">
        <v>218</v>
      </c>
    </row>
    <row r="14" ht="15.75">
      <c r="A14" s="2"/>
    </row>
    <row r="15" ht="15.75">
      <c r="A15" s="2" t="s">
        <v>219</v>
      </c>
    </row>
    <row r="16" ht="15.75">
      <c r="A16" s="2" t="s">
        <v>220</v>
      </c>
    </row>
    <row r="17" ht="15.75">
      <c r="A17" s="2" t="s">
        <v>230</v>
      </c>
    </row>
    <row r="18" ht="15.75">
      <c r="A18" s="2" t="s">
        <v>221</v>
      </c>
    </row>
    <row r="19" ht="15.75">
      <c r="A19" s="2" t="s">
        <v>231</v>
      </c>
    </row>
    <row r="21" ht="15.75">
      <c r="A21" t="s">
        <v>237</v>
      </c>
    </row>
    <row r="22" ht="15.75">
      <c r="A22" s="6" t="s">
        <v>222</v>
      </c>
    </row>
    <row r="23" ht="15.75">
      <c r="A23" s="6" t="s">
        <v>223</v>
      </c>
    </row>
    <row r="24" ht="15.75">
      <c r="A24" s="6"/>
    </row>
  </sheetData>
  <hyperlinks>
    <hyperlink ref="A3" location="Data!A1" display="[Back to data]"/>
    <hyperlink ref="A22" r:id="rId1" display="http://www.bhpr.hrsa.gov/"/>
    <hyperlink ref="A23" r:id="rId2" display="http://www.ama-assn.org/"/>
  </hyperlinks>
  <printOptions/>
  <pageMargins left="0.5" right="0.5" top="0.5" bottom="0.5" header="0.5" footer="0.5"/>
  <pageSetup horizontalDpi="600" verticalDpi="600" orientation="portrait" paperSize="1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Physicians and Nurses by State</dc:title>
  <dc:subject/>
  <dc:creator>U.S. Census Bureau</dc:creator>
  <cp:keywords/>
  <dc:description/>
  <cp:lastModifiedBy>Bureau Of The Census</cp:lastModifiedBy>
  <cp:lastPrinted>2007-07-26T18:37:37Z</cp:lastPrinted>
  <dcterms:created xsi:type="dcterms:W3CDTF">2004-04-05T18:06:00Z</dcterms:created>
  <dcterms:modified xsi:type="dcterms:W3CDTF">2007-11-05T14:06:26Z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