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6180" activeTab="0"/>
  </bookViews>
  <sheets>
    <sheet name="A" sheetId="1" r:id="rId1"/>
  </sheets>
  <definedNames>
    <definedName name="\D">'A'!$A$88:$A$88</definedName>
    <definedName name="\M">'A'!$A$345:$A$345</definedName>
    <definedName name="\Z">'A'!$A$87:$A$87</definedName>
    <definedName name="FPS:S&amp;E">'A'!$B$9:$D$336</definedName>
    <definedName name="MACRO">'A'!$A$80:$A$88</definedName>
    <definedName name="MACROS">'A'!$A$341:$A$341</definedName>
    <definedName name="page1">'A'!$A$4:$AA$79</definedName>
    <definedName name="_xlnm.Print_Area" localSheetId="0">'A'!$A$4:$Z$77</definedName>
    <definedName name="STUB">'A'!$A$42:$A$77</definedName>
  </definedNames>
  <calcPr fullCalcOnLoad="1"/>
</workbook>
</file>

<file path=xl/sharedStrings.xml><?xml version="1.0" encoding="utf-8"?>
<sst xmlns="http://schemas.openxmlformats.org/spreadsheetml/2006/main" count="123" uniqueCount="93">
  <si>
    <t xml:space="preserve"> </t>
  </si>
  <si>
    <t xml:space="preserve">     GRAND TOTAL</t>
  </si>
  <si>
    <t xml:space="preserve">    Amount</t>
  </si>
  <si>
    <t xml:space="preserve">   Pos.</t>
  </si>
  <si>
    <t xml:space="preserve">  ASSISTANCE</t>
  </si>
  <si>
    <t xml:space="preserve">  JUSTICE</t>
  </si>
  <si>
    <t xml:space="preserve">  JUVENILE</t>
  </si>
  <si>
    <t xml:space="preserve">  Pos.</t>
  </si>
  <si>
    <t xml:space="preserve">  PROGRAMS</t>
  </si>
  <si>
    <t>(Dollars in Thousands)</t>
  </si>
  <si>
    <t>`</t>
  </si>
  <si>
    <t>Amount</t>
  </si>
  <si>
    <t>ASSISTANCE</t>
  </si>
  <si>
    <t xml:space="preserve">BENEFITS  </t>
  </si>
  <si>
    <t>CRIME</t>
  </si>
  <si>
    <t>Decreases:</t>
  </si>
  <si>
    <t>Discretionary/Mandatory Split</t>
  </si>
  <si>
    <t>ELECTION</t>
  </si>
  <si>
    <t>ENFORCEMENT</t>
  </si>
  <si>
    <t>FTE</t>
  </si>
  <si>
    <t>FUND</t>
  </si>
  <si>
    <t>FUNDING</t>
  </si>
  <si>
    <t>Increases:</t>
  </si>
  <si>
    <t>JUSTICE</t>
  </si>
  <si>
    <t>JUVENILE</t>
  </si>
  <si>
    <t>LAW ENFORCEMENT</t>
  </si>
  <si>
    <t>LOCAL LAW</t>
  </si>
  <si>
    <t>OFFICE OF JUSTICE PROGRAMS DIRECT APPROPRIATIONS</t>
  </si>
  <si>
    <t>Office of Justice Programs/Community Oriented Policing Services</t>
  </si>
  <si>
    <t>OFFICERS</t>
  </si>
  <si>
    <t>OFFICERS'</t>
  </si>
  <si>
    <t>ORIENTED</t>
  </si>
  <si>
    <t>POLICING</t>
  </si>
  <si>
    <t>Pos.</t>
  </si>
  <si>
    <t>PROGRAM</t>
  </si>
  <si>
    <t>Program Improvements</t>
  </si>
  <si>
    <t>PROGRAMS</t>
  </si>
  <si>
    <t>PUBLIC</t>
  </si>
  <si>
    <t>PUBLIC SAFETY</t>
  </si>
  <si>
    <t>REFORM</t>
  </si>
  <si>
    <t>SAFETY</t>
  </si>
  <si>
    <t>SERVICES</t>
  </si>
  <si>
    <t>STATE AND</t>
  </si>
  <si>
    <t>STATE AND LOCAL</t>
  </si>
  <si>
    <t>VICTIMS</t>
  </si>
  <si>
    <t>WEED AND SEED</t>
  </si>
  <si>
    <t>COMMUNITY</t>
  </si>
  <si>
    <t>OFFICE ON</t>
  </si>
  <si>
    <t>VIOLENCE</t>
  </si>
  <si>
    <t xml:space="preserve">AGAINST </t>
  </si>
  <si>
    <t>WOMEN</t>
  </si>
  <si>
    <t xml:space="preserve">  Annualization of 2004 Pay Raise   (2.0 percent).........................................................................</t>
  </si>
  <si>
    <t xml:space="preserve">  WCF Telecommunications and E-Mail Rate Increases…….</t>
  </si>
  <si>
    <t>N/A</t>
  </si>
  <si>
    <t xml:space="preserve">TOTAL </t>
  </si>
  <si>
    <t xml:space="preserve">  Federal Health Insurance Premiums.......................................…</t>
  </si>
  <si>
    <t xml:space="preserve">  GSA Rent ............…….........................................................................…</t>
  </si>
  <si>
    <t xml:space="preserve">     ALL FUNDS</t>
  </si>
  <si>
    <t>Efforts to Prevent or Reduce Crime and Violence:</t>
  </si>
  <si>
    <t xml:space="preserve">Goal 3: Assist State, Local, and </t>
  </si>
  <si>
    <t xml:space="preserve">  Employee Performance……………………………………………………………</t>
  </si>
  <si>
    <t xml:space="preserve">  Annualization of 2004 Pay Raise Additional (2.1 percent)</t>
  </si>
  <si>
    <t>Requested Rescission of Prior Yr Unobligated Balances</t>
  </si>
  <si>
    <t>Requested Rescission of Prior Yr  Unobligated Balances</t>
  </si>
  <si>
    <t xml:space="preserve">  Mandatory............................………………………………………………..........................................</t>
  </si>
  <si>
    <t xml:space="preserve">  Discretionary..........................………………………………………........................................</t>
  </si>
  <si>
    <t xml:space="preserve">  Program Offsets...................................…………………………..................................</t>
  </si>
  <si>
    <t xml:space="preserve">  OJP Realignment.......................………………………………….....................................</t>
  </si>
  <si>
    <t xml:space="preserve">     Transfers between accounts……………………………………………...……………..</t>
  </si>
  <si>
    <t xml:space="preserve">   Net Discretionary……………………………………………………..……………………………………</t>
  </si>
  <si>
    <t>2004 Obligations................................................................................................................</t>
  </si>
  <si>
    <t xml:space="preserve">     2005 Across-the-Board Rescissions……………………………………………………………….</t>
  </si>
  <si>
    <t>2006 Total Request....................………………………….........................................</t>
  </si>
  <si>
    <t>2006 Current Services...............................................................................</t>
  </si>
  <si>
    <t>2006 Total Request...................................………………………….......................................</t>
  </si>
  <si>
    <t xml:space="preserve">  Change 2005 to 2006..........................................................................................</t>
  </si>
  <si>
    <t xml:space="preserve">  GSA Rent --Lease Expirations...................................................................................</t>
  </si>
  <si>
    <t>Adjustments to Base</t>
  </si>
  <si>
    <t>Net 2006 Request………………….……………………………………………………………….</t>
  </si>
  <si>
    <t xml:space="preserve">     Change 2006 from 2005.………......………………………..................................</t>
  </si>
  <si>
    <t>Transfers between accounts………………………..…………………………………….</t>
  </si>
  <si>
    <t xml:space="preserve">  2006 Pay Raise (2.3 percent)..............…………..........................................…</t>
  </si>
  <si>
    <t xml:space="preserve">  Reestimate of Obligation Limitation……………………….………………………..</t>
  </si>
  <si>
    <t xml:space="preserve">     Subtotal Increases...............................................................................................................................................................................................................</t>
  </si>
  <si>
    <t>2005 Appropriation (without Rescission).................................</t>
  </si>
  <si>
    <t>2005 Appropriation (with Rescission)………………………….……</t>
  </si>
  <si>
    <t xml:space="preserve">  PSOB Death Benefits……………………………………………….…………………………</t>
  </si>
  <si>
    <t xml:space="preserve">     Subtotal Decreases...............................................................................................................................................................................................................</t>
  </si>
  <si>
    <t xml:space="preserve">        Net Adjustments to Base .....……………......................................................</t>
  </si>
  <si>
    <t xml:space="preserve">  Program Improvements.………………......………..............................................</t>
  </si>
  <si>
    <t xml:space="preserve">     Subtotal Program Improvements...............................................................</t>
  </si>
  <si>
    <t xml:space="preserve">     Rescission of Prior Year Unobligated Balances</t>
  </si>
  <si>
    <t>Add-Back of 2005 Rescission of Prior Year Unobligated Balances………………..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</si>
</sst>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8"/>
      <name val="Arial"/>
      <family val="0"/>
    </font>
    <font>
      <u val="single"/>
      <sz val="8"/>
      <name val="Arial"/>
      <family val="0"/>
    </font>
    <font>
      <b/>
      <u val="single"/>
      <sz val="8"/>
      <name val="Arial"/>
      <family val="0"/>
    </font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/>
    </border>
    <border>
      <left style="thin"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/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/>
      <right style="thin"/>
      <top style="thin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87">
    <xf numFmtId="3" fontId="0" fillId="0" borderId="0" xfId="0" applyAlignment="1">
      <alignment/>
    </xf>
    <xf numFmtId="0" fontId="0" fillId="0" borderId="0" xfId="0" applyAlignment="1">
      <alignment/>
    </xf>
    <xf numFmtId="3" fontId="0" fillId="0" borderId="0" xfId="0" applyAlignment="1">
      <alignment horizontal="right"/>
    </xf>
    <xf numFmtId="3" fontId="4" fillId="0" borderId="0" xfId="0" applyFont="1" applyAlignment="1">
      <alignment/>
    </xf>
    <xf numFmtId="3" fontId="4" fillId="0" borderId="0" xfId="0" applyFont="1" applyAlignment="1">
      <alignment horizontal="centerContinuous"/>
    </xf>
    <xf numFmtId="0" fontId="4" fillId="0" borderId="1" xfId="0" applyFont="1" applyAlignment="1">
      <alignment/>
    </xf>
    <xf numFmtId="0" fontId="4" fillId="0" borderId="2" xfId="0" applyFont="1" applyAlignment="1">
      <alignment/>
    </xf>
    <xf numFmtId="0" fontId="4" fillId="0" borderId="0" xfId="0" applyFont="1" applyAlignment="1">
      <alignment/>
    </xf>
    <xf numFmtId="0" fontId="4" fillId="0" borderId="3" xfId="0" applyFont="1" applyAlignment="1">
      <alignment/>
    </xf>
    <xf numFmtId="3" fontId="4" fillId="0" borderId="2" xfId="0" applyFont="1" applyAlignment="1">
      <alignment horizontal="center"/>
    </xf>
    <xf numFmtId="0" fontId="4" fillId="0" borderId="3" xfId="0" applyFont="1" applyAlignment="1">
      <alignment horizontal="center"/>
    </xf>
    <xf numFmtId="3" fontId="4" fillId="0" borderId="2" xfId="0" applyFont="1" applyAlignment="1">
      <alignment/>
    </xf>
    <xf numFmtId="0" fontId="4" fillId="0" borderId="3" xfId="0" applyFont="1" applyAlignment="1">
      <alignment horizontal="right"/>
    </xf>
    <xf numFmtId="0" fontId="4" fillId="0" borderId="4" xfId="0" applyFont="1" applyAlignment="1">
      <alignment/>
    </xf>
    <xf numFmtId="0" fontId="4" fillId="0" borderId="5" xfId="0" applyFont="1" applyAlignment="1">
      <alignment/>
    </xf>
    <xf numFmtId="3" fontId="4" fillId="0" borderId="6" xfId="0" applyFont="1" applyAlignment="1">
      <alignment/>
    </xf>
    <xf numFmtId="3" fontId="4" fillId="0" borderId="2" xfId="0" applyFont="1" applyAlignment="1">
      <alignment horizontal="centerContinuous"/>
    </xf>
    <xf numFmtId="0" fontId="4" fillId="0" borderId="3" xfId="0" applyFont="1" applyAlignment="1">
      <alignment horizontal="centerContinuous"/>
    </xf>
    <xf numFmtId="0" fontId="4" fillId="0" borderId="2" xfId="0" applyFont="1" applyAlignment="1">
      <alignment horizontal="centerContinuous"/>
    </xf>
    <xf numFmtId="0" fontId="4" fillId="0" borderId="4" xfId="0" applyFont="1" applyAlignment="1">
      <alignment horizontal="centerContinuous"/>
    </xf>
    <xf numFmtId="3" fontId="4" fillId="0" borderId="1" xfId="0" applyFont="1" applyAlignment="1">
      <alignment/>
    </xf>
    <xf numFmtId="3" fontId="4" fillId="0" borderId="4" xfId="0" applyFont="1" applyAlignment="1">
      <alignment horizontal="center"/>
    </xf>
    <xf numFmtId="3" fontId="4" fillId="0" borderId="4" xfId="0" applyFont="1" applyAlignment="1">
      <alignment horizontal="centerContinuous"/>
    </xf>
    <xf numFmtId="0" fontId="5" fillId="0" borderId="0" xfId="0" applyFont="1" applyAlignment="1">
      <alignment/>
    </xf>
    <xf numFmtId="3" fontId="3" fillId="0" borderId="0" xfId="0" applyFont="1" applyAlignment="1">
      <alignment/>
    </xf>
    <xf numFmtId="3" fontId="3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3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3" fontId="3" fillId="0" borderId="3" xfId="0" applyFont="1" applyAlignment="1">
      <alignment horizontal="center"/>
    </xf>
    <xf numFmtId="3" fontId="3" fillId="0" borderId="5" xfId="0" applyFont="1" applyAlignment="1">
      <alignment horizontal="center"/>
    </xf>
    <xf numFmtId="0" fontId="3" fillId="0" borderId="0" xfId="0" applyFont="1" applyAlignment="1">
      <alignment horizontal="right"/>
    </xf>
    <xf numFmtId="3" fontId="6" fillId="0" borderId="0" xfId="0" applyFont="1" applyAlignment="1">
      <alignment/>
    </xf>
    <xf numFmtId="3" fontId="6" fillId="0" borderId="0" xfId="0" applyFont="1" applyAlignment="1">
      <alignment horizontal="right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3" fontId="6" fillId="0" borderId="0" xfId="0" applyFont="1" applyAlignment="1">
      <alignment horizontal="centerContinuous"/>
    </xf>
    <xf numFmtId="15" fontId="6" fillId="0" borderId="0" xfId="0" applyFont="1" applyAlignment="1">
      <alignment horizontal="right"/>
    </xf>
    <xf numFmtId="0" fontId="6" fillId="0" borderId="1" xfId="0" applyFont="1" applyAlignment="1">
      <alignment/>
    </xf>
    <xf numFmtId="18" fontId="6" fillId="0" borderId="1" xfId="0" applyFont="1" applyAlignment="1">
      <alignment horizontal="right"/>
    </xf>
    <xf numFmtId="0" fontId="6" fillId="0" borderId="2" xfId="0" applyFont="1" applyAlignment="1">
      <alignment/>
    </xf>
    <xf numFmtId="0" fontId="6" fillId="0" borderId="0" xfId="0" applyFont="1" applyAlignment="1">
      <alignment/>
    </xf>
    <xf numFmtId="0" fontId="6" fillId="0" borderId="3" xfId="0" applyFont="1" applyAlignment="1">
      <alignment/>
    </xf>
    <xf numFmtId="3" fontId="6" fillId="0" borderId="2" xfId="0" applyFont="1" applyAlignment="1">
      <alignment/>
    </xf>
    <xf numFmtId="3" fontId="6" fillId="0" borderId="3" xfId="0" applyFont="1" applyAlignment="1">
      <alignment/>
    </xf>
    <xf numFmtId="3" fontId="6" fillId="0" borderId="3" xfId="0" applyFont="1" applyAlignment="1">
      <alignment horizontal="right"/>
    </xf>
    <xf numFmtId="5" fontId="6" fillId="0" borderId="3" xfId="0" applyFont="1" applyAlignment="1">
      <alignment/>
    </xf>
    <xf numFmtId="5" fontId="6" fillId="0" borderId="3" xfId="0" applyFont="1" applyAlignment="1">
      <alignment horizontal="right"/>
    </xf>
    <xf numFmtId="0" fontId="6" fillId="0" borderId="0" xfId="0" applyFont="1" applyAlignment="1">
      <alignment horizontal="right"/>
    </xf>
    <xf numFmtId="3" fontId="6" fillId="0" borderId="2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3" xfId="0" applyNumberFormat="1" applyFont="1" applyAlignment="1">
      <alignment horizontal="right"/>
    </xf>
    <xf numFmtId="3" fontId="6" fillId="0" borderId="3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6" fillId="0" borderId="1" xfId="0" applyNumberFormat="1" applyFont="1" applyAlignment="1">
      <alignment/>
    </xf>
    <xf numFmtId="3" fontId="6" fillId="0" borderId="5" xfId="0" applyNumberFormat="1" applyFont="1" applyAlignment="1">
      <alignment horizontal="right"/>
    </xf>
    <xf numFmtId="3" fontId="6" fillId="0" borderId="4" xfId="0" applyNumberFormat="1" applyFont="1" applyAlignment="1">
      <alignment/>
    </xf>
    <xf numFmtId="3" fontId="6" fillId="0" borderId="6" xfId="0" applyNumberFormat="1" applyFont="1" applyAlignment="1">
      <alignment/>
    </xf>
    <xf numFmtId="3" fontId="6" fillId="0" borderId="5" xfId="0" applyNumberFormat="1" applyFont="1" applyAlignment="1">
      <alignment/>
    </xf>
    <xf numFmtId="3" fontId="6" fillId="0" borderId="7" xfId="0" applyNumberFormat="1" applyFont="1" applyAlignment="1">
      <alignment/>
    </xf>
    <xf numFmtId="3" fontId="6" fillId="0" borderId="8" xfId="0" applyNumberFormat="1" applyFont="1" applyAlignment="1">
      <alignment/>
    </xf>
    <xf numFmtId="3" fontId="6" fillId="0" borderId="9" xfId="0" applyNumberFormat="1" applyFont="1" applyAlignment="1">
      <alignment/>
    </xf>
    <xf numFmtId="3" fontId="6" fillId="0" borderId="10" xfId="0" applyNumberFormat="1" applyFont="1" applyAlignment="1">
      <alignment/>
    </xf>
    <xf numFmtId="3" fontId="6" fillId="0" borderId="9" xfId="0" applyNumberFormat="1" applyFont="1" applyAlignment="1">
      <alignment horizontal="right"/>
    </xf>
    <xf numFmtId="3" fontId="6" fillId="0" borderId="11" xfId="0" applyNumberFormat="1" applyFont="1" applyAlignment="1">
      <alignment/>
    </xf>
    <xf numFmtId="3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4" xfId="0" applyFont="1" applyAlignment="1">
      <alignment horizontal="right"/>
    </xf>
    <xf numFmtId="0" fontId="4" fillId="0" borderId="1" xfId="0" applyFont="1" applyAlignment="1">
      <alignment horizontal="right"/>
    </xf>
    <xf numFmtId="0" fontId="4" fillId="0" borderId="15" xfId="0" applyFont="1" applyAlignment="1">
      <alignment horizontal="right"/>
    </xf>
    <xf numFmtId="0" fontId="4" fillId="0" borderId="16" xfId="0" applyFont="1" applyAlignment="1">
      <alignment horizontal="right"/>
    </xf>
    <xf numFmtId="3" fontId="4" fillId="0" borderId="0" xfId="0" applyFont="1" applyBorder="1" applyAlignment="1">
      <alignment/>
    </xf>
    <xf numFmtId="3" fontId="4" fillId="0" borderId="0" xfId="0" applyFont="1" applyBorder="1" applyAlignment="1">
      <alignment/>
    </xf>
    <xf numFmtId="3" fontId="4" fillId="0" borderId="0" xfId="0" applyFont="1" applyBorder="1" applyAlignment="1">
      <alignment horizontal="center"/>
    </xf>
    <xf numFmtId="3" fontId="4" fillId="0" borderId="0" xfId="0" applyFont="1" applyBorder="1" applyAlignment="1">
      <alignment/>
    </xf>
    <xf numFmtId="3" fontId="4" fillId="0" borderId="17" xfId="0" applyFont="1" applyBorder="1" applyAlignment="1">
      <alignment/>
    </xf>
    <xf numFmtId="3" fontId="4" fillId="0" borderId="18" xfId="0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21" xfId="0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28" xfId="0" applyNumberFormat="1" applyFont="1" applyBorder="1" applyAlignment="1">
      <alignment horizontal="right"/>
    </xf>
    <xf numFmtId="3" fontId="6" fillId="0" borderId="29" xfId="0" applyNumberFormat="1" applyFont="1" applyBorder="1" applyAlignment="1">
      <alignment/>
    </xf>
    <xf numFmtId="3" fontId="6" fillId="0" borderId="27" xfId="0" applyNumberFormat="1" applyFont="1" applyBorder="1" applyAlignment="1">
      <alignment horizontal="right"/>
    </xf>
    <xf numFmtId="3" fontId="6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6" fillId="0" borderId="26" xfId="0" applyFont="1" applyBorder="1" applyAlignment="1">
      <alignment/>
    </xf>
    <xf numFmtId="3" fontId="6" fillId="0" borderId="35" xfId="0" applyNumberFormat="1" applyFont="1" applyBorder="1" applyAlignment="1">
      <alignment/>
    </xf>
    <xf numFmtId="3" fontId="4" fillId="0" borderId="36" xfId="0" applyFont="1" applyBorder="1" applyAlignment="1">
      <alignment/>
    </xf>
    <xf numFmtId="3" fontId="4" fillId="0" borderId="37" xfId="0" applyFont="1" applyBorder="1" applyAlignment="1">
      <alignment/>
    </xf>
    <xf numFmtId="5" fontId="6" fillId="0" borderId="19" xfId="0" applyFont="1" applyBorder="1" applyAlignment="1">
      <alignment/>
    </xf>
    <xf numFmtId="3" fontId="6" fillId="0" borderId="25" xfId="0" applyFont="1" applyBorder="1" applyAlignment="1">
      <alignment/>
    </xf>
    <xf numFmtId="3" fontId="6" fillId="0" borderId="38" xfId="0" applyFont="1" applyBorder="1" applyAlignment="1">
      <alignment/>
    </xf>
    <xf numFmtId="3" fontId="6" fillId="0" borderId="18" xfId="0" applyFont="1" applyBorder="1" applyAlignment="1">
      <alignment horizontal="right"/>
    </xf>
    <xf numFmtId="0" fontId="3" fillId="0" borderId="37" xfId="0" applyFont="1" applyBorder="1" applyAlignment="1">
      <alignment horizontal="center"/>
    </xf>
    <xf numFmtId="3" fontId="6" fillId="0" borderId="37" xfId="0" applyNumberFormat="1" applyFont="1" applyBorder="1" applyAlignment="1">
      <alignment horizontal="right"/>
    </xf>
    <xf numFmtId="3" fontId="6" fillId="0" borderId="39" xfId="0" applyFont="1" applyBorder="1" applyAlignment="1">
      <alignment/>
    </xf>
    <xf numFmtId="3" fontId="6" fillId="0" borderId="15" xfId="0" applyNumberFormat="1" applyFont="1" applyBorder="1" applyAlignment="1">
      <alignment horizontal="right"/>
    </xf>
    <xf numFmtId="3" fontId="6" fillId="0" borderId="4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41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42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4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Font="1" applyBorder="1" applyAlignment="1">
      <alignment/>
    </xf>
    <xf numFmtId="3" fontId="6" fillId="0" borderId="44" xfId="0" applyNumberFormat="1" applyFont="1" applyBorder="1" applyAlignment="1">
      <alignment horizontal="right"/>
    </xf>
    <xf numFmtId="3" fontId="6" fillId="0" borderId="45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36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4" fillId="0" borderId="0" xfId="0" applyFont="1" applyBorder="1" applyAlignment="1">
      <alignment/>
    </xf>
    <xf numFmtId="3" fontId="4" fillId="0" borderId="14" xfId="0" applyFon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4" fillId="0" borderId="33" xfId="0" applyFont="1" applyBorder="1" applyAlignment="1">
      <alignment/>
    </xf>
    <xf numFmtId="3" fontId="8" fillId="0" borderId="0" xfId="0" applyFont="1" applyAlignment="1">
      <alignment/>
    </xf>
    <xf numFmtId="3" fontId="6" fillId="0" borderId="3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6" fillId="0" borderId="46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40" xfId="0" applyNumberFormat="1" applyFont="1" applyBorder="1" applyAlignment="1">
      <alignment horizontal="right"/>
    </xf>
    <xf numFmtId="3" fontId="0" fillId="0" borderId="0" xfId="0" applyFont="1" applyAlignment="1">
      <alignment/>
    </xf>
    <xf numFmtId="3" fontId="4" fillId="0" borderId="0" xfId="0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6" fillId="0" borderId="47" xfId="0" applyNumberFormat="1" applyFont="1" applyFill="1" applyAlignment="1">
      <alignment/>
    </xf>
    <xf numFmtId="3" fontId="6" fillId="0" borderId="2" xfId="0" applyNumberFormat="1" applyFont="1" applyFill="1" applyAlignment="1">
      <alignment/>
    </xf>
    <xf numFmtId="3" fontId="6" fillId="0" borderId="48" xfId="0" applyNumberFormat="1" applyFont="1" applyFill="1" applyBorder="1" applyAlignment="1">
      <alignment/>
    </xf>
    <xf numFmtId="3" fontId="6" fillId="0" borderId="49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Fill="1" applyAlignment="1">
      <alignment/>
    </xf>
    <xf numFmtId="3" fontId="6" fillId="0" borderId="3" xfId="0" applyNumberFormat="1" applyFont="1" applyAlignment="1" quotePrefix="1">
      <alignment horizontal="right"/>
    </xf>
    <xf numFmtId="3" fontId="6" fillId="0" borderId="3" xfId="0" applyNumberFormat="1" applyFont="1" applyAlignment="1" quotePrefix="1">
      <alignment horizontal="right"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0" fontId="4" fillId="0" borderId="15" xfId="0" applyFont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4" xfId="0" applyFont="1" applyAlignment="1">
      <alignment horizontal="left"/>
    </xf>
    <xf numFmtId="0" fontId="4" fillId="0" borderId="16" xfId="0" applyFont="1" applyAlignment="1">
      <alignment horizontal="center"/>
    </xf>
    <xf numFmtId="5" fontId="6" fillId="0" borderId="3" xfId="0" applyFont="1" applyAlignment="1">
      <alignment horizontal="right"/>
    </xf>
    <xf numFmtId="0" fontId="4" fillId="0" borderId="1" xfId="0" applyFont="1" applyAlignment="1">
      <alignment horizontal="left"/>
    </xf>
    <xf numFmtId="3" fontId="4" fillId="0" borderId="50" xfId="0" applyFont="1" applyBorder="1" applyAlignment="1">
      <alignment horizontal="center" wrapText="1"/>
    </xf>
    <xf numFmtId="3" fontId="0" fillId="0" borderId="51" xfId="0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3" fontId="0" fillId="0" borderId="0" xfId="0" applyBorder="1" applyAlignment="1">
      <alignment/>
    </xf>
    <xf numFmtId="3" fontId="0" fillId="0" borderId="19" xfId="0" applyBorder="1" applyAlignment="1">
      <alignment/>
    </xf>
    <xf numFmtId="3" fontId="4" fillId="0" borderId="21" xfId="0" applyFont="1" applyBorder="1" applyAlignment="1">
      <alignment horizontal="center"/>
    </xf>
    <xf numFmtId="3" fontId="4" fillId="0" borderId="22" xfId="0" applyFont="1" applyBorder="1" applyAlignment="1">
      <alignment horizontal="center"/>
    </xf>
    <xf numFmtId="3" fontId="0" fillId="0" borderId="46" xfId="0" applyBorder="1" applyAlignment="1">
      <alignment/>
    </xf>
    <xf numFmtId="3" fontId="0" fillId="0" borderId="20" xfId="0" applyBorder="1" applyAlignment="1">
      <alignment/>
    </xf>
    <xf numFmtId="3" fontId="0" fillId="0" borderId="0" xfId="0" applyBorder="1" applyAlignment="1">
      <alignment horizontal="center"/>
    </xf>
    <xf numFmtId="3" fontId="0" fillId="0" borderId="19" xfId="0" applyBorder="1" applyAlignment="1">
      <alignment horizontal="center"/>
    </xf>
    <xf numFmtId="3" fontId="0" fillId="0" borderId="46" xfId="0" applyBorder="1" applyAlignment="1">
      <alignment horizontal="center"/>
    </xf>
    <xf numFmtId="3" fontId="0" fillId="0" borderId="20" xfId="0" applyBorder="1" applyAlignment="1">
      <alignment horizontal="center"/>
    </xf>
    <xf numFmtId="3" fontId="4" fillId="0" borderId="0" xfId="0" applyFont="1" applyBorder="1" applyAlignment="1">
      <alignment horizontal="center"/>
    </xf>
    <xf numFmtId="3" fontId="0" fillId="0" borderId="18" xfId="0" applyBorder="1" applyAlignment="1">
      <alignment horizontal="center"/>
    </xf>
    <xf numFmtId="3" fontId="4" fillId="0" borderId="13" xfId="0" applyFont="1" applyBorder="1" applyAlignment="1">
      <alignment horizontal="center"/>
    </xf>
    <xf numFmtId="3" fontId="0" fillId="0" borderId="32" xfId="0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104"/>
  <sheetViews>
    <sheetView showGridLines="0" tabSelected="1" view="pageBreakPreview" zoomScale="60" workbookViewId="0" topLeftCell="A4">
      <pane xSplit="1" ySplit="9" topLeftCell="T13" activePane="bottomRight" state="frozen"/>
      <selection pane="topLeft" activeCell="A4" sqref="A4"/>
      <selection pane="topRight" activeCell="B4" sqref="B4"/>
      <selection pane="bottomLeft" activeCell="A13" sqref="A13"/>
      <selection pane="bottomRight" activeCell="Z23" sqref="Z23"/>
    </sheetView>
  </sheetViews>
  <sheetFormatPr defaultColWidth="9.33203125" defaultRowHeight="11.25"/>
  <cols>
    <col min="1" max="1" width="77.16015625" style="0" customWidth="1"/>
    <col min="2" max="2" width="7" style="0" customWidth="1"/>
    <col min="3" max="3" width="6.33203125" style="0" hidden="1" customWidth="1"/>
    <col min="4" max="4" width="20.16015625" style="0" customWidth="1"/>
    <col min="5" max="5" width="0.328125" style="0" hidden="1" customWidth="1"/>
    <col min="6" max="6" width="20.66015625" style="0" customWidth="1"/>
    <col min="7" max="7" width="0.1640625" style="0" hidden="1" customWidth="1"/>
    <col min="8" max="8" width="14.83203125" style="0" customWidth="1"/>
    <col min="9" max="9" width="4" style="0" hidden="1" customWidth="1"/>
    <col min="10" max="10" width="9.83203125" style="0" hidden="1" customWidth="1"/>
    <col min="11" max="11" width="16" style="0" customWidth="1"/>
    <col min="12" max="12" width="8.5" style="0" customWidth="1"/>
    <col min="13" max="13" width="5.16015625" style="0" hidden="1" customWidth="1"/>
    <col min="14" max="14" width="21" style="0" customWidth="1"/>
    <col min="15" max="15" width="7" style="0" customWidth="1"/>
    <col min="16" max="16" width="4" style="0" hidden="1" customWidth="1"/>
    <col min="17" max="17" width="22.66015625" style="0" customWidth="1"/>
    <col min="18" max="18" width="5.66015625" style="0" hidden="1" customWidth="1"/>
    <col min="19" max="19" width="5.66015625" style="0" customWidth="1"/>
    <col min="20" max="20" width="19" style="0" customWidth="1"/>
    <col min="21" max="21" width="16.33203125" style="0" customWidth="1"/>
    <col min="22" max="22" width="5.16015625" style="0" hidden="1" customWidth="1"/>
    <col min="23" max="23" width="17.83203125" style="0" bestFit="1" customWidth="1"/>
    <col min="24" max="24" width="10.33203125" style="0" customWidth="1"/>
    <col min="25" max="25" width="6.16015625" style="0" hidden="1" customWidth="1"/>
    <col min="26" max="26" width="22.5" style="2" customWidth="1"/>
    <col min="27" max="27" width="1.5" style="0" customWidth="1"/>
    <col min="28" max="28" width="2.33203125" style="0" customWidth="1"/>
    <col min="29" max="29" width="8.16015625" style="0" hidden="1" customWidth="1"/>
    <col min="30" max="30" width="10.66015625" style="0" customWidth="1"/>
    <col min="31" max="31" width="11.83203125" style="0" customWidth="1"/>
    <col min="32" max="33" width="2.33203125" style="0" customWidth="1"/>
    <col min="34" max="34" width="8.16015625" style="0" hidden="1" customWidth="1"/>
    <col min="35" max="35" width="10.66015625" style="0" customWidth="1"/>
    <col min="36" max="38" width="2.33203125" style="0" customWidth="1"/>
    <col min="39" max="39" width="8.16015625" style="0" hidden="1" customWidth="1"/>
    <col min="40" max="40" width="10.66015625" style="0" customWidth="1"/>
    <col min="41" max="43" width="2.33203125" style="0" customWidth="1"/>
    <col min="44" max="44" width="2.33203125" style="0" hidden="1" customWidth="1"/>
    <col min="45" max="48" width="2.33203125" style="0" customWidth="1"/>
    <col min="49" max="49" width="2.33203125" style="0" hidden="1" customWidth="1"/>
    <col min="50" max="53" width="2.33203125" style="0" customWidth="1"/>
    <col min="54" max="54" width="2.33203125" style="0" hidden="1" customWidth="1"/>
    <col min="55" max="56" width="2.33203125" style="0" customWidth="1"/>
    <col min="57" max="57" width="8.16015625" style="0" customWidth="1"/>
    <col min="58" max="58" width="2.33203125" style="0" customWidth="1"/>
    <col min="59" max="59" width="8.16015625" style="0" hidden="1" customWidth="1"/>
    <col min="61" max="63" width="2.33203125" style="0" customWidth="1"/>
    <col min="64" max="64" width="8.16015625" style="0" hidden="1" customWidth="1"/>
    <col min="65" max="65" width="10.66015625" style="0" customWidth="1"/>
    <col min="66" max="68" width="2.33203125" style="0" customWidth="1"/>
    <col min="69" max="69" width="8.16015625" style="0" hidden="1" customWidth="1"/>
    <col min="70" max="70" width="10.66015625" style="0" customWidth="1"/>
    <col min="71" max="73" width="2.33203125" style="0" customWidth="1"/>
    <col min="74" max="74" width="2.33203125" style="0" hidden="1" customWidth="1"/>
    <col min="75" max="78" width="2.33203125" style="0" customWidth="1"/>
    <col min="79" max="79" width="8.16015625" style="0" hidden="1" customWidth="1"/>
    <col min="80" max="80" width="10.66015625" style="0" customWidth="1"/>
    <col min="81" max="83" width="2.33203125" style="0" customWidth="1"/>
    <col min="84" max="84" width="8.16015625" style="0" hidden="1" customWidth="1"/>
    <col min="85" max="85" width="10.66015625" style="0" customWidth="1"/>
    <col min="86" max="88" width="2.33203125" style="0" customWidth="1"/>
    <col min="90" max="90" width="13.16015625" style="0" customWidth="1"/>
    <col min="91" max="93" width="2.33203125" style="0" customWidth="1"/>
    <col min="95" max="95" width="13.16015625" style="0" customWidth="1"/>
    <col min="96" max="96" width="2.33203125" style="0" customWidth="1"/>
    <col min="97" max="97" width="8.16015625" style="0" customWidth="1"/>
    <col min="98" max="98" width="2.33203125" style="0" customWidth="1"/>
    <col min="100" max="100" width="10.66015625" style="0" customWidth="1"/>
    <col min="101" max="106" width="2.33203125" style="0" customWidth="1"/>
    <col min="108" max="108" width="8.16015625" style="0" customWidth="1"/>
    <col min="109" max="109" width="2.33203125" style="0" customWidth="1"/>
    <col min="110" max="110" width="8.16015625" style="0" customWidth="1"/>
    <col min="111" max="111" width="2.33203125" style="0" customWidth="1"/>
    <col min="112" max="112" width="8.16015625" style="0" customWidth="1"/>
    <col min="113" max="113" width="2.33203125" style="0" customWidth="1"/>
    <col min="114" max="114" width="10.66015625" style="0" customWidth="1"/>
  </cols>
  <sheetData>
    <row r="2" spans="1:31" ht="18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3"/>
      <c r="AA2" s="32"/>
      <c r="AB2" s="32"/>
      <c r="AC2" s="24"/>
      <c r="AD2" s="24"/>
      <c r="AE2" s="24"/>
    </row>
    <row r="3" spans="1:31" ht="18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3"/>
      <c r="AA3" s="32"/>
      <c r="AB3" s="32"/>
      <c r="AC3" s="24"/>
      <c r="AD3" s="24"/>
      <c r="AE3" s="24"/>
    </row>
    <row r="4" spans="1:31" ht="18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3"/>
      <c r="AA4" s="32"/>
      <c r="AB4" s="32"/>
      <c r="AC4" s="24"/>
      <c r="AD4" s="24"/>
      <c r="AE4" s="24"/>
    </row>
    <row r="5" spans="1:31" ht="18">
      <c r="A5" s="34" t="s">
        <v>28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2"/>
      <c r="AC5" s="24"/>
      <c r="AD5" s="24"/>
      <c r="AE5" s="24"/>
    </row>
    <row r="6" spans="1:31" ht="18">
      <c r="A6" s="35" t="s">
        <v>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6"/>
      <c r="V6" s="35"/>
      <c r="W6" s="35"/>
      <c r="X6" s="35"/>
      <c r="Y6" s="35"/>
      <c r="Z6" s="35"/>
      <c r="AA6" s="35"/>
      <c r="AB6" s="32"/>
      <c r="AC6" s="24"/>
      <c r="AD6" s="24"/>
      <c r="AE6" s="24"/>
    </row>
    <row r="7" spans="1:31" ht="18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7" t="s">
        <v>0</v>
      </c>
      <c r="AA7" s="35"/>
      <c r="AB7" s="32"/>
      <c r="AC7" s="24"/>
      <c r="AD7" s="24"/>
      <c r="AE7" s="24"/>
    </row>
    <row r="8" spans="1:31" ht="18">
      <c r="A8" s="32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9" t="s">
        <v>0</v>
      </c>
      <c r="AA8" s="32"/>
      <c r="AB8" s="32"/>
      <c r="AC8" s="24"/>
      <c r="AD8" s="24"/>
      <c r="AE8" s="24"/>
    </row>
    <row r="9" spans="1:31" ht="18">
      <c r="A9" s="32"/>
      <c r="B9" s="6"/>
      <c r="C9" s="7"/>
      <c r="D9" s="3"/>
      <c r="E9" s="3"/>
      <c r="F9" s="65"/>
      <c r="G9" s="3"/>
      <c r="H9" s="3"/>
      <c r="I9" s="3"/>
      <c r="J9" s="3"/>
      <c r="K9" s="3"/>
      <c r="L9" s="3"/>
      <c r="M9" s="7"/>
      <c r="N9" s="8"/>
      <c r="O9" s="9"/>
      <c r="P9" s="7"/>
      <c r="Q9" s="10"/>
      <c r="R9" s="73"/>
      <c r="S9" s="76"/>
      <c r="T9" s="77"/>
      <c r="U9" s="74"/>
      <c r="V9" s="11"/>
      <c r="W9" s="11"/>
      <c r="X9" s="11"/>
      <c r="Y9" s="7"/>
      <c r="Z9" s="12"/>
      <c r="AA9" s="32"/>
      <c r="AB9" s="32"/>
      <c r="AC9" s="24"/>
      <c r="AD9" s="24"/>
      <c r="AE9" s="24"/>
    </row>
    <row r="10" spans="1:31" ht="18">
      <c r="A10" s="32"/>
      <c r="B10" s="13"/>
      <c r="C10" s="5"/>
      <c r="D10" s="5" t="s">
        <v>27</v>
      </c>
      <c r="E10" s="66"/>
      <c r="F10" s="67"/>
      <c r="G10" s="68"/>
      <c r="H10" s="5"/>
      <c r="I10" s="5"/>
      <c r="J10" s="5"/>
      <c r="K10" s="5"/>
      <c r="L10" s="5"/>
      <c r="M10" s="5"/>
      <c r="N10" s="14"/>
      <c r="O10" s="9"/>
      <c r="P10" s="7"/>
      <c r="Q10" s="10"/>
      <c r="R10" s="73" t="s">
        <v>38</v>
      </c>
      <c r="S10" s="76"/>
      <c r="T10" s="78"/>
      <c r="U10" s="75" t="s">
        <v>37</v>
      </c>
      <c r="V10" s="11"/>
      <c r="W10" s="11"/>
      <c r="X10" s="11"/>
      <c r="Y10" s="7"/>
      <c r="Z10" s="12"/>
      <c r="AA10" s="32"/>
      <c r="AB10" s="32"/>
      <c r="AC10" s="24"/>
      <c r="AD10" s="24"/>
      <c r="AE10" s="24"/>
    </row>
    <row r="11" spans="1:31" ht="18">
      <c r="A11" s="140"/>
      <c r="B11" s="6"/>
      <c r="C11" s="7"/>
      <c r="D11" s="8"/>
      <c r="E11" s="7"/>
      <c r="F11" s="110" t="s">
        <v>42</v>
      </c>
      <c r="G11" s="7"/>
      <c r="H11" s="8"/>
      <c r="I11" s="7"/>
      <c r="J11" s="8"/>
      <c r="K11" s="8"/>
      <c r="L11" s="7"/>
      <c r="M11" s="7"/>
      <c r="N11" s="7"/>
      <c r="O11" s="172" t="s">
        <v>46</v>
      </c>
      <c r="P11" s="173"/>
      <c r="Q11" s="174"/>
      <c r="R11" s="73"/>
      <c r="S11" s="183" t="s">
        <v>47</v>
      </c>
      <c r="T11" s="184"/>
      <c r="U11" s="75" t="s">
        <v>40</v>
      </c>
      <c r="V11" s="11"/>
      <c r="W11" s="11"/>
      <c r="X11" s="11"/>
      <c r="Y11" s="7"/>
      <c r="Z11" s="12"/>
      <c r="AA11" s="32"/>
      <c r="AB11" s="32"/>
      <c r="AC11" s="24"/>
      <c r="AD11" s="24"/>
      <c r="AE11" s="24"/>
    </row>
    <row r="12" spans="1:31" ht="18">
      <c r="A12" s="32"/>
      <c r="B12" s="6"/>
      <c r="C12" s="7"/>
      <c r="D12" s="8"/>
      <c r="E12" s="3" t="s">
        <v>43</v>
      </c>
      <c r="F12" s="29" t="s">
        <v>26</v>
      </c>
      <c r="G12" s="3"/>
      <c r="H12" s="15"/>
      <c r="I12" s="3" t="s">
        <v>6</v>
      </c>
      <c r="J12" s="8" t="s">
        <v>17</v>
      </c>
      <c r="K12" s="9" t="s">
        <v>24</v>
      </c>
      <c r="L12" s="16"/>
      <c r="M12" s="7"/>
      <c r="N12" s="4"/>
      <c r="O12" s="175" t="s">
        <v>31</v>
      </c>
      <c r="P12" s="173"/>
      <c r="Q12" s="174"/>
      <c r="R12" s="73" t="s">
        <v>30</v>
      </c>
      <c r="S12" s="183" t="s">
        <v>48</v>
      </c>
      <c r="T12" s="184"/>
      <c r="U12" s="75" t="s">
        <v>29</v>
      </c>
      <c r="V12" s="11" t="s">
        <v>14</v>
      </c>
      <c r="W12" s="9" t="s">
        <v>14</v>
      </c>
      <c r="X12" s="11"/>
      <c r="Y12" s="7"/>
      <c r="Z12" s="12"/>
      <c r="AA12" s="32"/>
      <c r="AB12" s="32"/>
      <c r="AC12" s="24"/>
      <c r="AD12" s="24"/>
      <c r="AE12" s="24"/>
    </row>
    <row r="13" spans="1:31" ht="18">
      <c r="A13" s="32"/>
      <c r="B13" s="18" t="s">
        <v>23</v>
      </c>
      <c r="C13" s="7"/>
      <c r="D13" s="17"/>
      <c r="E13" s="3" t="s">
        <v>25</v>
      </c>
      <c r="F13" s="29" t="s">
        <v>18</v>
      </c>
      <c r="G13" s="3" t="s">
        <v>45</v>
      </c>
      <c r="H13" s="170" t="s">
        <v>45</v>
      </c>
      <c r="I13" s="3" t="s">
        <v>5</v>
      </c>
      <c r="J13" s="9" t="s">
        <v>39</v>
      </c>
      <c r="K13" s="9" t="s">
        <v>23</v>
      </c>
      <c r="L13" s="16" t="s">
        <v>54</v>
      </c>
      <c r="M13" s="7"/>
      <c r="N13" s="4"/>
      <c r="O13" s="175" t="s">
        <v>32</v>
      </c>
      <c r="P13" s="173"/>
      <c r="Q13" s="174"/>
      <c r="R13" s="73" t="s">
        <v>13</v>
      </c>
      <c r="S13" s="183" t="s">
        <v>49</v>
      </c>
      <c r="T13" s="184"/>
      <c r="U13" s="75" t="s">
        <v>13</v>
      </c>
      <c r="V13" s="11" t="s">
        <v>44</v>
      </c>
      <c r="W13" s="9" t="s">
        <v>44</v>
      </c>
      <c r="X13" s="175" t="s">
        <v>1</v>
      </c>
      <c r="Y13" s="179"/>
      <c r="Z13" s="180"/>
      <c r="AA13" s="32"/>
      <c r="AB13" s="32"/>
      <c r="AC13" s="24"/>
      <c r="AD13" s="24"/>
      <c r="AE13" s="24"/>
    </row>
    <row r="14" spans="1:31" ht="18">
      <c r="A14" s="3"/>
      <c r="B14" s="19" t="s">
        <v>12</v>
      </c>
      <c r="C14" s="5"/>
      <c r="D14" s="17"/>
      <c r="E14" s="20" t="s">
        <v>4</v>
      </c>
      <c r="F14" s="30" t="s">
        <v>12</v>
      </c>
      <c r="G14" s="20"/>
      <c r="H14" s="171"/>
      <c r="I14" s="3" t="s">
        <v>8</v>
      </c>
      <c r="J14" s="21" t="s">
        <v>34</v>
      </c>
      <c r="K14" s="21" t="s">
        <v>36</v>
      </c>
      <c r="L14" s="22" t="s">
        <v>21</v>
      </c>
      <c r="M14" s="5"/>
      <c r="N14" s="4"/>
      <c r="O14" s="176" t="s">
        <v>41</v>
      </c>
      <c r="P14" s="177"/>
      <c r="Q14" s="178"/>
      <c r="R14" s="73" t="s">
        <v>34</v>
      </c>
      <c r="S14" s="185" t="s">
        <v>50</v>
      </c>
      <c r="T14" s="186"/>
      <c r="U14" s="75" t="s">
        <v>34</v>
      </c>
      <c r="V14" s="11" t="s">
        <v>20</v>
      </c>
      <c r="W14" s="9" t="s">
        <v>20</v>
      </c>
      <c r="X14" s="176" t="s">
        <v>57</v>
      </c>
      <c r="Y14" s="181"/>
      <c r="Z14" s="182"/>
      <c r="AA14" s="32"/>
      <c r="AB14" s="32"/>
      <c r="AC14" s="24"/>
      <c r="AD14" s="24"/>
      <c r="AE14" s="24"/>
    </row>
    <row r="15" spans="1:31" ht="18">
      <c r="A15" s="3"/>
      <c r="B15" s="166" t="s">
        <v>33</v>
      </c>
      <c r="C15" s="70" t="s">
        <v>19</v>
      </c>
      <c r="D15" s="71" t="s">
        <v>11</v>
      </c>
      <c r="E15" s="69" t="s">
        <v>33</v>
      </c>
      <c r="F15" s="164" t="s">
        <v>11</v>
      </c>
      <c r="G15" s="69" t="s">
        <v>33</v>
      </c>
      <c r="H15" s="164" t="s">
        <v>11</v>
      </c>
      <c r="I15" s="72" t="s">
        <v>33</v>
      </c>
      <c r="J15" s="72" t="s">
        <v>11</v>
      </c>
      <c r="K15" s="167" t="s">
        <v>11</v>
      </c>
      <c r="L15" s="166" t="s">
        <v>33</v>
      </c>
      <c r="M15" s="70" t="s">
        <v>19</v>
      </c>
      <c r="N15" s="71" t="s">
        <v>11</v>
      </c>
      <c r="O15" s="166" t="s">
        <v>33</v>
      </c>
      <c r="P15" s="70" t="s">
        <v>19</v>
      </c>
      <c r="Q15" s="71" t="s">
        <v>11</v>
      </c>
      <c r="R15" s="71" t="s">
        <v>3</v>
      </c>
      <c r="S15" s="165" t="s">
        <v>33</v>
      </c>
      <c r="T15" s="71" t="s">
        <v>11</v>
      </c>
      <c r="U15" s="164" t="s">
        <v>2</v>
      </c>
      <c r="V15" s="71" t="s">
        <v>7</v>
      </c>
      <c r="W15" s="164" t="s">
        <v>11</v>
      </c>
      <c r="X15" s="169" t="s">
        <v>33</v>
      </c>
      <c r="Y15" s="70" t="s">
        <v>19</v>
      </c>
      <c r="Z15" s="71" t="s">
        <v>11</v>
      </c>
      <c r="AA15" s="32"/>
      <c r="AB15" s="32"/>
      <c r="AC15" s="24"/>
      <c r="AD15" s="24"/>
      <c r="AE15" s="24"/>
    </row>
    <row r="16" spans="1:31" ht="18">
      <c r="A16" s="3"/>
      <c r="B16" s="43"/>
      <c r="C16" s="32"/>
      <c r="D16" s="44"/>
      <c r="E16" s="43"/>
      <c r="F16" s="44"/>
      <c r="G16" s="43"/>
      <c r="H16" s="44"/>
      <c r="I16" s="44"/>
      <c r="J16" s="44"/>
      <c r="K16" s="44"/>
      <c r="L16" s="43"/>
      <c r="M16" s="32"/>
      <c r="N16" s="44"/>
      <c r="O16" s="43"/>
      <c r="P16" s="32"/>
      <c r="Q16" s="44"/>
      <c r="R16" s="44"/>
      <c r="S16" s="82"/>
      <c r="T16" s="107"/>
      <c r="U16" s="44"/>
      <c r="V16" s="44"/>
      <c r="W16" s="44"/>
      <c r="X16" s="32"/>
      <c r="Y16" s="32"/>
      <c r="Z16" s="45"/>
      <c r="AA16" s="32"/>
      <c r="AB16" s="32"/>
      <c r="AC16" s="24"/>
      <c r="AD16" s="24"/>
      <c r="AE16" s="24"/>
    </row>
    <row r="17" spans="1:31" ht="18">
      <c r="A17" s="3" t="s">
        <v>70</v>
      </c>
      <c r="B17" s="43">
        <v>700</v>
      </c>
      <c r="C17" s="32"/>
      <c r="D17" s="168">
        <v>270280</v>
      </c>
      <c r="E17" s="43">
        <v>0</v>
      </c>
      <c r="F17" s="168">
        <v>1414332</v>
      </c>
      <c r="G17" s="43">
        <v>0</v>
      </c>
      <c r="H17" s="46">
        <v>53987</v>
      </c>
      <c r="I17" s="44">
        <v>0</v>
      </c>
      <c r="J17" s="42">
        <v>0</v>
      </c>
      <c r="K17" s="46">
        <v>358206</v>
      </c>
      <c r="L17" s="40">
        <f>B17</f>
        <v>700</v>
      </c>
      <c r="M17" s="32"/>
      <c r="N17" s="46">
        <f>D17+F17+H17+J17+K17</f>
        <v>2096805</v>
      </c>
      <c r="O17" s="43">
        <v>235</v>
      </c>
      <c r="P17" s="32"/>
      <c r="Q17" s="46">
        <v>757902</v>
      </c>
      <c r="R17" s="44">
        <v>0</v>
      </c>
      <c r="S17" s="82" t="s">
        <v>53</v>
      </c>
      <c r="T17" s="109">
        <v>352642</v>
      </c>
      <c r="U17" s="106">
        <v>43447</v>
      </c>
      <c r="V17" s="44">
        <v>0</v>
      </c>
      <c r="W17" s="46">
        <v>627224</v>
      </c>
      <c r="X17" s="32">
        <f>SUM(L17,O17,R17,S17,V17)</f>
        <v>935</v>
      </c>
      <c r="Y17" s="32"/>
      <c r="Z17" s="47">
        <f>SUM(N17,Q17,T17,U17,V17,W17)</f>
        <v>3878020</v>
      </c>
      <c r="AA17" s="32"/>
      <c r="AB17" s="32"/>
      <c r="AC17" s="24"/>
      <c r="AD17" s="24"/>
      <c r="AE17" s="24"/>
    </row>
    <row r="18" spans="1:31" ht="18">
      <c r="A18" s="3"/>
      <c r="B18" s="102"/>
      <c r="C18" s="32"/>
      <c r="D18" s="45"/>
      <c r="E18" s="43"/>
      <c r="F18" s="44"/>
      <c r="G18" s="43"/>
      <c r="H18" s="44"/>
      <c r="I18" s="44"/>
      <c r="J18" s="42"/>
      <c r="K18" s="44"/>
      <c r="L18" s="43"/>
      <c r="M18" s="32"/>
      <c r="N18" s="44"/>
      <c r="O18" s="43"/>
      <c r="P18" s="32"/>
      <c r="Q18" s="44"/>
      <c r="R18" s="44"/>
      <c r="S18" s="82"/>
      <c r="T18" s="108"/>
      <c r="U18" s="44"/>
      <c r="V18" s="44"/>
      <c r="W18" s="44"/>
      <c r="X18" s="32"/>
      <c r="Y18" s="32"/>
      <c r="Z18" s="45"/>
      <c r="AA18" s="32"/>
      <c r="AB18" s="32"/>
      <c r="AC18" s="24"/>
      <c r="AD18" s="24"/>
      <c r="AE18" s="24"/>
    </row>
    <row r="19" spans="1:31" ht="18">
      <c r="A19" s="104" t="s">
        <v>84</v>
      </c>
      <c r="B19" s="103">
        <v>669</v>
      </c>
      <c r="C19" s="50"/>
      <c r="D19" s="51">
        <v>227900</v>
      </c>
      <c r="E19" s="49">
        <v>0</v>
      </c>
      <c r="F19" s="52">
        <v>1295510</v>
      </c>
      <c r="G19" s="49">
        <v>0</v>
      </c>
      <c r="H19" s="52">
        <v>62000</v>
      </c>
      <c r="I19" s="52">
        <v>0</v>
      </c>
      <c r="J19" s="52">
        <v>0</v>
      </c>
      <c r="K19" s="52">
        <v>384177</v>
      </c>
      <c r="L19" s="49">
        <f>B19</f>
        <v>669</v>
      </c>
      <c r="M19" s="50"/>
      <c r="N19" s="52">
        <f>D19+F19+H19+J19+K19</f>
        <v>1969587</v>
      </c>
      <c r="O19" s="49">
        <v>235</v>
      </c>
      <c r="P19" s="50"/>
      <c r="Q19" s="52">
        <v>606446</v>
      </c>
      <c r="R19" s="52">
        <v>0</v>
      </c>
      <c r="S19" s="83">
        <v>43</v>
      </c>
      <c r="T19" s="79">
        <v>387275</v>
      </c>
      <c r="U19" s="52">
        <v>69464</v>
      </c>
      <c r="V19" s="52">
        <v>0</v>
      </c>
      <c r="W19" s="52">
        <v>625000</v>
      </c>
      <c r="X19" s="32">
        <f>SUM(L19,O19,R19,S19,V19)</f>
        <v>947</v>
      </c>
      <c r="Y19" s="32"/>
      <c r="Z19" s="51">
        <f>SUM(N19,Q19,T19,U19,V19,W19)</f>
        <v>3657772</v>
      </c>
      <c r="AA19" s="32"/>
      <c r="AB19" s="32"/>
      <c r="AC19" s="24"/>
      <c r="AD19" s="24"/>
      <c r="AE19" s="24"/>
    </row>
    <row r="20" spans="1:31" ht="18">
      <c r="A20" s="78" t="s">
        <v>71</v>
      </c>
      <c r="B20" s="101">
        <v>0</v>
      </c>
      <c r="C20" s="50"/>
      <c r="D20" s="51">
        <v>-3044</v>
      </c>
      <c r="E20" s="49"/>
      <c r="F20" s="52">
        <f>-6996-10308</f>
        <v>-17304</v>
      </c>
      <c r="G20" s="49"/>
      <c r="H20" s="52">
        <f>-335-493</f>
        <v>-828</v>
      </c>
      <c r="I20" s="52"/>
      <c r="J20" s="52"/>
      <c r="K20" s="52">
        <f>-2075-3056</f>
        <v>-5131</v>
      </c>
      <c r="L20" s="49">
        <f>B20</f>
        <v>0</v>
      </c>
      <c r="M20" s="50"/>
      <c r="N20" s="52">
        <f>D20+F20+H20+J20+K20</f>
        <v>-26307</v>
      </c>
      <c r="O20" s="49">
        <v>0</v>
      </c>
      <c r="P20" s="50"/>
      <c r="Q20" s="52">
        <f>-3275-4825</f>
        <v>-8100</v>
      </c>
      <c r="R20" s="52"/>
      <c r="S20" s="86">
        <v>0</v>
      </c>
      <c r="T20" s="87">
        <f>-2091-3082</f>
        <v>-5173</v>
      </c>
      <c r="U20" s="52">
        <f>-35-51</f>
        <v>-86</v>
      </c>
      <c r="V20" s="52"/>
      <c r="W20" s="52">
        <v>-5000</v>
      </c>
      <c r="X20" s="32">
        <f>SUM(L20,O20,R20,S20,V20)</f>
        <v>0</v>
      </c>
      <c r="Y20" s="32"/>
      <c r="Z20" s="51">
        <f>SUM(N20,Q20,T20,U20,V20,W20)</f>
        <v>-44666</v>
      </c>
      <c r="AA20" s="32"/>
      <c r="AB20" s="32"/>
      <c r="AC20" s="24"/>
      <c r="AD20" s="24"/>
      <c r="AE20" s="24"/>
    </row>
    <row r="21" spans="1:31" s="146" customFormat="1" ht="18">
      <c r="A21" s="78" t="s">
        <v>68</v>
      </c>
      <c r="B21" s="101">
        <v>0</v>
      </c>
      <c r="C21" s="50"/>
      <c r="D21" s="51">
        <f>54341+16114</f>
        <v>70455</v>
      </c>
      <c r="E21" s="49"/>
      <c r="F21" s="52">
        <v>-54341</v>
      </c>
      <c r="G21" s="49"/>
      <c r="H21" s="52">
        <v>0</v>
      </c>
      <c r="I21" s="52"/>
      <c r="J21" s="52"/>
      <c r="K21" s="52">
        <v>-16114</v>
      </c>
      <c r="L21" s="49">
        <f>B21</f>
        <v>0</v>
      </c>
      <c r="M21" s="50"/>
      <c r="N21" s="52">
        <f>D21+F21+H21+J21+K21</f>
        <v>0</v>
      </c>
      <c r="O21" s="88">
        <v>0</v>
      </c>
      <c r="P21" s="50"/>
      <c r="Q21" s="52">
        <v>0</v>
      </c>
      <c r="R21" s="52"/>
      <c r="S21" s="86">
        <v>0</v>
      </c>
      <c r="T21" s="87">
        <f>-13926+13926</f>
        <v>0</v>
      </c>
      <c r="U21" s="52">
        <v>0</v>
      </c>
      <c r="V21" s="52"/>
      <c r="W21" s="52">
        <v>0</v>
      </c>
      <c r="X21" s="32">
        <f>SUM(L21,O21,R21,S21,V21)</f>
        <v>0</v>
      </c>
      <c r="Y21" s="32"/>
      <c r="Z21" s="51">
        <f>SUM(N21,Q21,T21,U21,V21,W21)</f>
        <v>0</v>
      </c>
      <c r="AA21" s="32"/>
      <c r="AB21" s="32"/>
      <c r="AC21" s="24"/>
      <c r="AD21" s="24"/>
      <c r="AE21" s="24"/>
    </row>
    <row r="22" spans="1:31" ht="18">
      <c r="A22" s="78" t="s">
        <v>91</v>
      </c>
      <c r="B22" s="101">
        <v>0</v>
      </c>
      <c r="C22" s="50"/>
      <c r="D22" s="160">
        <v>-1619</v>
      </c>
      <c r="E22" s="49"/>
      <c r="F22" s="141">
        <v>-29380</v>
      </c>
      <c r="G22" s="49"/>
      <c r="H22" s="52">
        <v>0</v>
      </c>
      <c r="I22" s="52"/>
      <c r="J22" s="52"/>
      <c r="K22" s="141">
        <v>-3500</v>
      </c>
      <c r="L22" s="49">
        <f>B22</f>
        <v>0</v>
      </c>
      <c r="M22" s="50"/>
      <c r="N22" s="52">
        <f>D22+F22+H22+J22+K22</f>
        <v>-34499</v>
      </c>
      <c r="O22" s="101">
        <v>0</v>
      </c>
      <c r="P22" s="50"/>
      <c r="Q22" s="161">
        <v>-99000</v>
      </c>
      <c r="R22" s="52"/>
      <c r="S22" s="101">
        <v>0</v>
      </c>
      <c r="T22" s="118">
        <v>0</v>
      </c>
      <c r="U22" s="52">
        <v>0</v>
      </c>
      <c r="V22" s="52"/>
      <c r="W22" s="52">
        <v>0</v>
      </c>
      <c r="X22" s="32">
        <f>SUM(L22,O22,R22,S22,V22)</f>
        <v>0</v>
      </c>
      <c r="Y22" s="32"/>
      <c r="Z22" s="51">
        <f>SUM(N22,Q22,T22,U22,V22,W22)</f>
        <v>-133499</v>
      </c>
      <c r="AA22" s="32"/>
      <c r="AB22" s="32"/>
      <c r="AC22" s="24"/>
      <c r="AD22" s="24"/>
      <c r="AE22" s="24"/>
    </row>
    <row r="23" spans="1:31" ht="18">
      <c r="A23" s="78" t="s">
        <v>85</v>
      </c>
      <c r="B23" s="96">
        <f aca="true" t="shared" si="0" ref="B23:Z23">SUM(B19:B22)</f>
        <v>669</v>
      </c>
      <c r="C23" s="100"/>
      <c r="D23" s="92">
        <f t="shared" si="0"/>
        <v>293692</v>
      </c>
      <c r="E23" s="95">
        <f t="shared" si="0"/>
        <v>0</v>
      </c>
      <c r="F23" s="92">
        <f t="shared" si="0"/>
        <v>1194485</v>
      </c>
      <c r="G23" s="95">
        <f t="shared" si="0"/>
        <v>0</v>
      </c>
      <c r="H23" s="92">
        <f t="shared" si="0"/>
        <v>61172</v>
      </c>
      <c r="I23" s="98">
        <f t="shared" si="0"/>
        <v>0</v>
      </c>
      <c r="J23" s="98">
        <f t="shared" si="0"/>
        <v>0</v>
      </c>
      <c r="K23" s="92">
        <f t="shared" si="0"/>
        <v>359432</v>
      </c>
      <c r="L23" s="96">
        <f t="shared" si="0"/>
        <v>669</v>
      </c>
      <c r="M23" s="97">
        <f t="shared" si="0"/>
        <v>0</v>
      </c>
      <c r="N23" s="92">
        <f t="shared" si="0"/>
        <v>1908781</v>
      </c>
      <c r="O23" s="96">
        <f t="shared" si="0"/>
        <v>235</v>
      </c>
      <c r="P23" s="97">
        <f t="shared" si="0"/>
        <v>0</v>
      </c>
      <c r="Q23" s="92">
        <f t="shared" si="0"/>
        <v>499346</v>
      </c>
      <c r="R23" s="92">
        <f t="shared" si="0"/>
        <v>0</v>
      </c>
      <c r="S23" s="96">
        <f t="shared" si="0"/>
        <v>43</v>
      </c>
      <c r="T23" s="97">
        <f t="shared" si="0"/>
        <v>382102</v>
      </c>
      <c r="U23" s="92">
        <f t="shared" si="0"/>
        <v>69378</v>
      </c>
      <c r="V23" s="92">
        <f t="shared" si="0"/>
        <v>0</v>
      </c>
      <c r="W23" s="92">
        <f t="shared" si="0"/>
        <v>620000</v>
      </c>
      <c r="X23" s="96">
        <f t="shared" si="0"/>
        <v>947</v>
      </c>
      <c r="Y23" s="97">
        <f t="shared" si="0"/>
        <v>0</v>
      </c>
      <c r="Z23" s="92">
        <f t="shared" si="0"/>
        <v>3479607</v>
      </c>
      <c r="AA23" s="32"/>
      <c r="AB23" s="32"/>
      <c r="AC23" s="24"/>
      <c r="AD23" s="24"/>
      <c r="AE23" s="24"/>
    </row>
    <row r="24" spans="1:31" ht="18">
      <c r="A24" s="105" t="s">
        <v>72</v>
      </c>
      <c r="B24" s="145">
        <f>B71</f>
        <v>655</v>
      </c>
      <c r="C24" s="144"/>
      <c r="D24" s="92">
        <f>D71</f>
        <v>1284711</v>
      </c>
      <c r="E24" s="93"/>
      <c r="F24" s="92">
        <f aca="true" t="shared" si="1" ref="F24:Z24">F71</f>
        <v>0</v>
      </c>
      <c r="G24" s="92">
        <f t="shared" si="1"/>
        <v>0</v>
      </c>
      <c r="H24" s="92">
        <f t="shared" si="1"/>
        <v>0</v>
      </c>
      <c r="I24" s="92">
        <f t="shared" si="1"/>
        <v>0</v>
      </c>
      <c r="J24" s="92">
        <f t="shared" si="1"/>
        <v>0</v>
      </c>
      <c r="K24" s="92">
        <f t="shared" si="1"/>
        <v>0</v>
      </c>
      <c r="L24" s="94">
        <f t="shared" si="1"/>
        <v>655</v>
      </c>
      <c r="M24" s="92">
        <f t="shared" si="1"/>
        <v>0</v>
      </c>
      <c r="N24" s="92">
        <f t="shared" si="1"/>
        <v>1284711</v>
      </c>
      <c r="O24" s="95">
        <f t="shared" si="1"/>
        <v>202</v>
      </c>
      <c r="P24" s="92">
        <f t="shared" si="1"/>
        <v>0</v>
      </c>
      <c r="Q24" s="92">
        <f t="shared" si="1"/>
        <v>117781</v>
      </c>
      <c r="R24" s="92">
        <f t="shared" si="1"/>
        <v>0</v>
      </c>
      <c r="S24" s="96">
        <f t="shared" si="1"/>
        <v>44</v>
      </c>
      <c r="T24" s="92">
        <f t="shared" si="1"/>
        <v>362997</v>
      </c>
      <c r="U24" s="92">
        <f t="shared" si="1"/>
        <v>0</v>
      </c>
      <c r="V24" s="92">
        <f t="shared" si="1"/>
        <v>0</v>
      </c>
      <c r="W24" s="92">
        <f t="shared" si="1"/>
        <v>650000</v>
      </c>
      <c r="X24" s="112">
        <f t="shared" si="1"/>
        <v>901</v>
      </c>
      <c r="Y24" s="113">
        <f t="shared" si="1"/>
        <v>0</v>
      </c>
      <c r="Z24" s="113">
        <f t="shared" si="1"/>
        <v>2415489</v>
      </c>
      <c r="AA24" s="32"/>
      <c r="AB24" s="41"/>
      <c r="AC24" s="24"/>
      <c r="AD24" s="24"/>
      <c r="AE24" s="24"/>
    </row>
    <row r="25" spans="1:31" ht="6.75" customHeight="1">
      <c r="A25" s="3"/>
      <c r="B25" s="49"/>
      <c r="C25" s="50"/>
      <c r="D25" s="52"/>
      <c r="E25" s="49"/>
      <c r="F25" s="52"/>
      <c r="G25" s="49"/>
      <c r="H25" s="52"/>
      <c r="I25" s="52"/>
      <c r="J25" s="52"/>
      <c r="K25" s="52"/>
      <c r="L25" s="49"/>
      <c r="M25" s="50"/>
      <c r="N25" s="52"/>
      <c r="O25" s="49"/>
      <c r="P25" s="50"/>
      <c r="Q25" s="52"/>
      <c r="R25" s="52"/>
      <c r="S25" s="86"/>
      <c r="T25" s="79"/>
      <c r="U25" s="52"/>
      <c r="V25" s="52"/>
      <c r="W25" s="52"/>
      <c r="X25" s="91"/>
      <c r="Y25" s="91"/>
      <c r="Z25" s="111"/>
      <c r="AA25" s="32"/>
      <c r="AB25" s="41"/>
      <c r="AC25" s="24"/>
      <c r="AD25" s="24"/>
      <c r="AE25" s="24"/>
    </row>
    <row r="26" spans="1:31" ht="18">
      <c r="A26" s="3" t="s">
        <v>63</v>
      </c>
      <c r="B26" s="49">
        <v>0</v>
      </c>
      <c r="C26" s="50"/>
      <c r="D26" s="141">
        <v>-95500</v>
      </c>
      <c r="E26" s="49"/>
      <c r="F26" s="52">
        <v>0</v>
      </c>
      <c r="G26" s="49"/>
      <c r="H26" s="52">
        <v>0</v>
      </c>
      <c r="I26" s="52"/>
      <c r="J26" s="52"/>
      <c r="K26" s="52">
        <v>0</v>
      </c>
      <c r="L26" s="49">
        <f>B26</f>
        <v>0</v>
      </c>
      <c r="M26" s="50"/>
      <c r="N26" s="52">
        <f>D26+F26+H26+J26+K26</f>
        <v>-95500</v>
      </c>
      <c r="O26" s="49">
        <v>0</v>
      </c>
      <c r="P26" s="50"/>
      <c r="Q26" s="52">
        <v>-115500</v>
      </c>
      <c r="R26" s="52"/>
      <c r="S26" s="101">
        <v>0</v>
      </c>
      <c r="T26" s="79">
        <v>0</v>
      </c>
      <c r="U26" s="52">
        <v>0</v>
      </c>
      <c r="V26" s="52"/>
      <c r="W26" s="52">
        <v>-1266563</v>
      </c>
      <c r="X26" s="32">
        <f>SUM(L26,O26,R26,S26,V26)</f>
        <v>0</v>
      </c>
      <c r="Y26" s="32"/>
      <c r="Z26" s="51">
        <f>SUM(N26,Q26,T26,U26,V26,W26)</f>
        <v>-1477563</v>
      </c>
      <c r="AA26" s="32"/>
      <c r="AB26" s="41"/>
      <c r="AC26" s="24"/>
      <c r="AD26" s="24"/>
      <c r="AE26" s="24"/>
    </row>
    <row r="27" spans="1:31" ht="3" customHeight="1">
      <c r="A27" s="3"/>
      <c r="B27" s="49"/>
      <c r="C27" s="50"/>
      <c r="D27" s="127"/>
      <c r="E27" s="49"/>
      <c r="F27" s="52"/>
      <c r="G27" s="49"/>
      <c r="H27" s="52"/>
      <c r="I27" s="52"/>
      <c r="J27" s="52"/>
      <c r="K27" s="52"/>
      <c r="L27" s="88"/>
      <c r="M27" s="50"/>
      <c r="N27" s="127"/>
      <c r="O27" s="88"/>
      <c r="P27" s="50"/>
      <c r="Q27" s="127"/>
      <c r="R27" s="52"/>
      <c r="S27" s="101"/>
      <c r="T27" s="79"/>
      <c r="U27" s="52"/>
      <c r="V27" s="52"/>
      <c r="W27" s="52"/>
      <c r="X27" s="123"/>
      <c r="Y27" s="122"/>
      <c r="Z27" s="125"/>
      <c r="AA27" s="32"/>
      <c r="AB27" s="41"/>
      <c r="AC27" s="24"/>
      <c r="AD27" s="24"/>
      <c r="AE27" s="24"/>
    </row>
    <row r="28" spans="1:31" ht="18">
      <c r="A28" s="3" t="s">
        <v>78</v>
      </c>
      <c r="B28" s="49">
        <f>SUM(B24:B26)</f>
        <v>655</v>
      </c>
      <c r="C28" s="130"/>
      <c r="D28" s="118">
        <f>SUM(D24:D26)</f>
        <v>1189211</v>
      </c>
      <c r="E28" s="49"/>
      <c r="F28" s="49">
        <f>SUM(F24:F26)</f>
        <v>0</v>
      </c>
      <c r="G28" s="49"/>
      <c r="H28" s="49">
        <f aca="true" t="shared" si="2" ref="H28:Z28">SUM(H24:H26)</f>
        <v>0</v>
      </c>
      <c r="I28" s="49">
        <f t="shared" si="2"/>
        <v>0</v>
      </c>
      <c r="J28" s="49">
        <f t="shared" si="2"/>
        <v>0</v>
      </c>
      <c r="K28" s="49">
        <f t="shared" si="2"/>
        <v>0</v>
      </c>
      <c r="L28" s="101">
        <f t="shared" si="2"/>
        <v>655</v>
      </c>
      <c r="M28" s="132">
        <f t="shared" si="2"/>
        <v>0</v>
      </c>
      <c r="N28" s="118">
        <f t="shared" si="2"/>
        <v>1189211</v>
      </c>
      <c r="O28" s="101">
        <f t="shared" si="2"/>
        <v>202</v>
      </c>
      <c r="P28" s="132">
        <f t="shared" si="2"/>
        <v>0</v>
      </c>
      <c r="Q28" s="118">
        <f t="shared" si="2"/>
        <v>2281</v>
      </c>
      <c r="R28" s="49">
        <f t="shared" si="2"/>
        <v>0</v>
      </c>
      <c r="S28" s="101">
        <f t="shared" si="2"/>
        <v>44</v>
      </c>
      <c r="T28" s="115">
        <f t="shared" si="2"/>
        <v>362997</v>
      </c>
      <c r="U28" s="49">
        <f t="shared" si="2"/>
        <v>0</v>
      </c>
      <c r="V28" s="49">
        <f t="shared" si="2"/>
        <v>0</v>
      </c>
      <c r="W28" s="49">
        <f t="shared" si="2"/>
        <v>-616563</v>
      </c>
      <c r="X28" s="101">
        <f t="shared" si="2"/>
        <v>901</v>
      </c>
      <c r="Y28" s="132">
        <f t="shared" si="2"/>
        <v>0</v>
      </c>
      <c r="Z28" s="118">
        <f t="shared" si="2"/>
        <v>937926</v>
      </c>
      <c r="AA28" s="124"/>
      <c r="AB28" s="41"/>
      <c r="AC28" s="24"/>
      <c r="AD28" s="24"/>
      <c r="AE28" s="24"/>
    </row>
    <row r="29" spans="1:31" ht="18">
      <c r="A29" s="3"/>
      <c r="B29" s="49"/>
      <c r="C29" s="50"/>
      <c r="D29" s="131"/>
      <c r="E29" s="49"/>
      <c r="F29" s="52"/>
      <c r="G29" s="49"/>
      <c r="H29" s="52"/>
      <c r="I29" s="52"/>
      <c r="J29" s="52"/>
      <c r="K29" s="52"/>
      <c r="L29" s="93"/>
      <c r="M29" s="50"/>
      <c r="N29" s="131"/>
      <c r="O29" s="93"/>
      <c r="P29" s="50"/>
      <c r="Q29" s="131"/>
      <c r="R29" s="52"/>
      <c r="S29" s="101"/>
      <c r="T29" s="79"/>
      <c r="U29" s="52"/>
      <c r="V29" s="52"/>
      <c r="W29" s="52"/>
      <c r="X29" s="91"/>
      <c r="Y29" s="122"/>
      <c r="Z29" s="111"/>
      <c r="AA29" s="32"/>
      <c r="AB29" s="41"/>
      <c r="AC29" s="24"/>
      <c r="AD29" s="24"/>
      <c r="AE29" s="24"/>
    </row>
    <row r="30" spans="1:31" ht="18">
      <c r="A30" s="134" t="s">
        <v>79</v>
      </c>
      <c r="B30" s="135">
        <f>+B28-B23</f>
        <v>-14</v>
      </c>
      <c r="C30" s="136"/>
      <c r="D30" s="136">
        <f aca="true" t="shared" si="3" ref="D30:Z30">+D28-D23</f>
        <v>895519</v>
      </c>
      <c r="E30" s="135">
        <f t="shared" si="3"/>
        <v>0</v>
      </c>
      <c r="F30" s="137">
        <f t="shared" si="3"/>
        <v>-1194485</v>
      </c>
      <c r="G30" s="138">
        <f t="shared" si="3"/>
        <v>0</v>
      </c>
      <c r="H30" s="137">
        <f t="shared" si="3"/>
        <v>-61172</v>
      </c>
      <c r="I30" s="137">
        <f t="shared" si="3"/>
        <v>0</v>
      </c>
      <c r="J30" s="137">
        <f t="shared" si="3"/>
        <v>0</v>
      </c>
      <c r="K30" s="137">
        <f t="shared" si="3"/>
        <v>-359432</v>
      </c>
      <c r="L30" s="136">
        <f t="shared" si="3"/>
        <v>-14</v>
      </c>
      <c r="M30" s="137">
        <f t="shared" si="3"/>
        <v>0</v>
      </c>
      <c r="N30" s="136">
        <f t="shared" si="3"/>
        <v>-719570</v>
      </c>
      <c r="O30" s="135">
        <f t="shared" si="3"/>
        <v>-33</v>
      </c>
      <c r="P30" s="137">
        <f t="shared" si="3"/>
        <v>0</v>
      </c>
      <c r="Q30" s="136">
        <f t="shared" si="3"/>
        <v>-497065</v>
      </c>
      <c r="R30" s="137">
        <f t="shared" si="3"/>
        <v>0</v>
      </c>
      <c r="S30" s="99">
        <f t="shared" si="3"/>
        <v>1</v>
      </c>
      <c r="T30" s="80">
        <f t="shared" si="3"/>
        <v>-19105</v>
      </c>
      <c r="U30" s="136">
        <f t="shared" si="3"/>
        <v>-69378</v>
      </c>
      <c r="V30" s="137">
        <f t="shared" si="3"/>
        <v>0</v>
      </c>
      <c r="W30" s="137">
        <f t="shared" si="3"/>
        <v>-1236563</v>
      </c>
      <c r="X30" s="136">
        <f t="shared" si="3"/>
        <v>-46</v>
      </c>
      <c r="Y30" s="137">
        <f t="shared" si="3"/>
        <v>0</v>
      </c>
      <c r="Z30" s="138">
        <f t="shared" si="3"/>
        <v>-2541681</v>
      </c>
      <c r="AA30" s="32"/>
      <c r="AB30" s="41"/>
      <c r="AC30" s="24"/>
      <c r="AD30" s="24"/>
      <c r="AE30" s="24"/>
    </row>
    <row r="31" spans="1:31" ht="18">
      <c r="A31" s="133"/>
      <c r="B31" s="93"/>
      <c r="C31" s="91"/>
      <c r="D31" s="131"/>
      <c r="E31" s="93"/>
      <c r="F31" s="131"/>
      <c r="G31" s="93"/>
      <c r="H31" s="131"/>
      <c r="I31" s="131"/>
      <c r="J31" s="131"/>
      <c r="K31" s="131"/>
      <c r="L31" s="93"/>
      <c r="M31" s="91"/>
      <c r="N31" s="131"/>
      <c r="O31" s="93"/>
      <c r="P31" s="91"/>
      <c r="Q31" s="131"/>
      <c r="R31" s="131"/>
      <c r="S31" s="116"/>
      <c r="T31" s="117"/>
      <c r="U31" s="131"/>
      <c r="V31" s="131"/>
      <c r="W31" s="131"/>
      <c r="X31" s="91"/>
      <c r="Y31" s="91"/>
      <c r="Z31" s="111"/>
      <c r="AA31" s="41"/>
      <c r="AB31" s="41"/>
      <c r="AC31" s="24"/>
      <c r="AD31" s="24"/>
      <c r="AE31" s="24"/>
    </row>
    <row r="32" spans="1:31" ht="18">
      <c r="A32" s="23" t="s">
        <v>77</v>
      </c>
      <c r="B32" s="49"/>
      <c r="C32" s="50"/>
      <c r="D32" s="52"/>
      <c r="E32" s="49"/>
      <c r="F32" s="52"/>
      <c r="G32" s="49"/>
      <c r="H32" s="52"/>
      <c r="I32" s="52"/>
      <c r="J32" s="52"/>
      <c r="K32" s="52"/>
      <c r="L32" s="49"/>
      <c r="M32" s="50"/>
      <c r="N32" s="52"/>
      <c r="O32" s="49"/>
      <c r="P32" s="50"/>
      <c r="Q32" s="52"/>
      <c r="R32" s="52"/>
      <c r="S32" s="83"/>
      <c r="T32" s="79"/>
      <c r="U32" s="52"/>
      <c r="V32" s="52"/>
      <c r="W32" s="52"/>
      <c r="X32" s="50"/>
      <c r="Y32" s="50"/>
      <c r="Z32" s="51"/>
      <c r="AA32" s="41"/>
      <c r="AB32" s="41"/>
      <c r="AC32" s="24"/>
      <c r="AD32" s="24"/>
      <c r="AE32" s="24"/>
    </row>
    <row r="33" spans="1:31" ht="18">
      <c r="A33" s="23"/>
      <c r="B33" s="49"/>
      <c r="C33" s="50"/>
      <c r="D33" s="52"/>
      <c r="E33" s="49"/>
      <c r="F33" s="52"/>
      <c r="G33" s="49"/>
      <c r="H33" s="52"/>
      <c r="I33" s="52"/>
      <c r="J33" s="52"/>
      <c r="K33" s="52"/>
      <c r="L33" s="49"/>
      <c r="M33" s="50"/>
      <c r="N33" s="52"/>
      <c r="O33" s="49"/>
      <c r="P33" s="50"/>
      <c r="Q33" s="52"/>
      <c r="R33" s="52"/>
      <c r="S33" s="83"/>
      <c r="T33" s="79"/>
      <c r="U33" s="52"/>
      <c r="V33" s="52"/>
      <c r="W33" s="52"/>
      <c r="X33" s="50"/>
      <c r="Y33" s="50"/>
      <c r="Z33" s="51"/>
      <c r="AA33" s="41"/>
      <c r="AB33" s="41"/>
      <c r="AC33" s="24"/>
      <c r="AD33" s="24"/>
      <c r="AE33" s="24"/>
    </row>
    <row r="34" spans="1:31" ht="18">
      <c r="A34" s="7" t="s">
        <v>92</v>
      </c>
      <c r="B34" s="49">
        <v>0</v>
      </c>
      <c r="C34" s="50"/>
      <c r="D34" s="52">
        <v>1619</v>
      </c>
      <c r="E34" s="49"/>
      <c r="F34" s="52">
        <v>29380</v>
      </c>
      <c r="G34" s="49"/>
      <c r="H34" s="52">
        <v>0</v>
      </c>
      <c r="I34" s="52"/>
      <c r="J34" s="52"/>
      <c r="K34" s="52">
        <v>3500</v>
      </c>
      <c r="L34" s="49">
        <f>B34</f>
        <v>0</v>
      </c>
      <c r="M34" s="50"/>
      <c r="N34" s="52">
        <f>D34+F34+H34+J34+K34</f>
        <v>34499</v>
      </c>
      <c r="O34" s="49">
        <v>0</v>
      </c>
      <c r="P34" s="50"/>
      <c r="Q34" s="52">
        <v>99000</v>
      </c>
      <c r="R34" s="52"/>
      <c r="S34" s="83">
        <v>0</v>
      </c>
      <c r="T34" s="79">
        <v>0</v>
      </c>
      <c r="U34" s="52">
        <v>0</v>
      </c>
      <c r="V34" s="52"/>
      <c r="W34" s="52">
        <v>0</v>
      </c>
      <c r="X34" s="32">
        <f>SUM(L34,O34,R34,S34,V34)</f>
        <v>0</v>
      </c>
      <c r="Y34" s="32"/>
      <c r="Z34" s="51">
        <f>SUM(N34,Q34,T34,U34,V34,W34)</f>
        <v>133499</v>
      </c>
      <c r="AA34" s="41"/>
      <c r="AB34" s="41"/>
      <c r="AC34" s="24"/>
      <c r="AD34" s="24"/>
      <c r="AE34" s="24"/>
    </row>
    <row r="35" spans="1:31" ht="18">
      <c r="A35" s="23"/>
      <c r="B35" s="49"/>
      <c r="C35" s="50"/>
      <c r="D35" s="52"/>
      <c r="E35" s="49"/>
      <c r="F35" s="52"/>
      <c r="G35" s="49"/>
      <c r="H35" s="52"/>
      <c r="I35" s="52"/>
      <c r="J35" s="52"/>
      <c r="K35" s="52"/>
      <c r="L35" s="49"/>
      <c r="M35" s="50"/>
      <c r="N35" s="52"/>
      <c r="O35" s="49"/>
      <c r="P35" s="50"/>
      <c r="Q35" s="52"/>
      <c r="R35" s="52"/>
      <c r="S35" s="83"/>
      <c r="T35" s="79"/>
      <c r="U35" s="52"/>
      <c r="V35" s="52"/>
      <c r="W35" s="52"/>
      <c r="X35" s="50"/>
      <c r="Y35" s="50"/>
      <c r="Z35" s="51"/>
      <c r="AA35" s="41"/>
      <c r="AB35" s="41"/>
      <c r="AC35" s="24"/>
      <c r="AD35" s="24"/>
      <c r="AE35" s="24"/>
    </row>
    <row r="36" spans="1:31" ht="18">
      <c r="A36" s="3"/>
      <c r="B36" s="49"/>
      <c r="C36" s="50"/>
      <c r="D36" s="52"/>
      <c r="E36" s="49"/>
      <c r="F36" s="52"/>
      <c r="G36" s="49"/>
      <c r="H36" s="52"/>
      <c r="I36" s="52"/>
      <c r="J36" s="52"/>
      <c r="K36" s="52"/>
      <c r="L36" s="49"/>
      <c r="M36" s="50"/>
      <c r="N36" s="52"/>
      <c r="O36" s="49"/>
      <c r="P36" s="50"/>
      <c r="Q36" s="52"/>
      <c r="R36" s="52"/>
      <c r="S36" s="83"/>
      <c r="T36" s="79"/>
      <c r="U36" s="52"/>
      <c r="V36" s="52"/>
      <c r="W36" s="52"/>
      <c r="X36" s="50"/>
      <c r="Y36" s="50"/>
      <c r="Z36" s="51"/>
      <c r="AA36" s="41"/>
      <c r="AB36" s="41"/>
      <c r="AC36" s="24"/>
      <c r="AD36" s="24"/>
      <c r="AE36" s="24"/>
    </row>
    <row r="37" spans="1:31" ht="18">
      <c r="A37" s="3" t="s">
        <v>80</v>
      </c>
      <c r="B37" s="49">
        <v>14</v>
      </c>
      <c r="C37" s="50"/>
      <c r="D37" s="52">
        <f>1223865+61172+362932+225399+69378+21874+11600</f>
        <v>1976220</v>
      </c>
      <c r="E37" s="49"/>
      <c r="F37" s="52">
        <v>-1223865</v>
      </c>
      <c r="G37" s="49"/>
      <c r="H37" s="52">
        <v>-61172</v>
      </c>
      <c r="I37" s="52"/>
      <c r="J37" s="52">
        <v>0</v>
      </c>
      <c r="K37" s="52">
        <v>-362932</v>
      </c>
      <c r="L37" s="49">
        <f>B37</f>
        <v>14</v>
      </c>
      <c r="M37" s="50"/>
      <c r="N37" s="52">
        <f>D37+F37+H37+J37+K37</f>
        <v>328251</v>
      </c>
      <c r="O37" s="49">
        <v>0</v>
      </c>
      <c r="P37" s="50"/>
      <c r="Q37" s="52">
        <v>-225399</v>
      </c>
      <c r="R37" s="52"/>
      <c r="S37" s="83">
        <v>0</v>
      </c>
      <c r="T37" s="79">
        <v>-21874</v>
      </c>
      <c r="U37" s="52">
        <v>-69378</v>
      </c>
      <c r="V37" s="52"/>
      <c r="W37" s="52">
        <v>0</v>
      </c>
      <c r="X37" s="50">
        <f>SUM(L37,O37,R37,S37,V37)</f>
        <v>14</v>
      </c>
      <c r="Y37" s="50"/>
      <c r="Z37" s="51">
        <f>SUM(N37,Q37,T37,U37,V37,W37)</f>
        <v>11600</v>
      </c>
      <c r="AA37" s="41"/>
      <c r="AB37" s="41"/>
      <c r="AC37" s="24"/>
      <c r="AD37" s="24"/>
      <c r="AE37" s="24"/>
    </row>
    <row r="38" spans="1:31" ht="18">
      <c r="A38" s="3"/>
      <c r="B38" s="49"/>
      <c r="C38" s="50"/>
      <c r="D38" s="52"/>
      <c r="E38" s="49"/>
      <c r="F38" s="52"/>
      <c r="G38" s="49"/>
      <c r="H38" s="52"/>
      <c r="I38" s="52"/>
      <c r="J38" s="52"/>
      <c r="K38" s="52"/>
      <c r="L38" s="49"/>
      <c r="M38" s="50"/>
      <c r="N38" s="52"/>
      <c r="O38" s="49"/>
      <c r="P38" s="50"/>
      <c r="Q38" s="52"/>
      <c r="R38" s="52"/>
      <c r="S38" s="83"/>
      <c r="T38" s="79"/>
      <c r="U38" s="52"/>
      <c r="V38" s="52"/>
      <c r="W38" s="52"/>
      <c r="X38" s="50"/>
      <c r="Y38" s="50"/>
      <c r="Z38" s="51"/>
      <c r="AA38" s="41"/>
      <c r="AB38" s="41"/>
      <c r="AC38" s="24"/>
      <c r="AD38" s="24"/>
      <c r="AE38" s="24"/>
    </row>
    <row r="39" spans="1:31" ht="18">
      <c r="A39" s="3" t="s">
        <v>22</v>
      </c>
      <c r="B39" s="49"/>
      <c r="C39" s="50"/>
      <c r="D39" s="52"/>
      <c r="E39" s="49"/>
      <c r="F39" s="52"/>
      <c r="G39" s="49"/>
      <c r="H39" s="52"/>
      <c r="I39" s="52"/>
      <c r="J39" s="52"/>
      <c r="K39" s="52"/>
      <c r="L39" s="49"/>
      <c r="M39" s="50"/>
      <c r="N39" s="52"/>
      <c r="O39" s="49"/>
      <c r="P39" s="50"/>
      <c r="Q39" s="52"/>
      <c r="R39" s="52"/>
      <c r="S39" s="83"/>
      <c r="T39" s="79"/>
      <c r="U39" s="52"/>
      <c r="V39" s="52"/>
      <c r="W39" s="52"/>
      <c r="X39" s="50">
        <f aca="true" t="shared" si="4" ref="X39:X48">SUM(L39,O39,R39,S39,V39)</f>
        <v>0</v>
      </c>
      <c r="Y39" s="50"/>
      <c r="Z39" s="51"/>
      <c r="AA39" s="41"/>
      <c r="AB39" s="41"/>
      <c r="AC39" s="24"/>
      <c r="AD39" s="24"/>
      <c r="AE39" s="24"/>
    </row>
    <row r="40" spans="1:31" ht="18">
      <c r="A40" s="3" t="s">
        <v>81</v>
      </c>
      <c r="B40" s="49">
        <v>0</v>
      </c>
      <c r="C40" s="50"/>
      <c r="D40" s="52">
        <v>2158</v>
      </c>
      <c r="E40" s="49">
        <v>0</v>
      </c>
      <c r="F40" s="52">
        <v>0</v>
      </c>
      <c r="G40" s="49">
        <v>0</v>
      </c>
      <c r="H40" s="52">
        <v>0</v>
      </c>
      <c r="I40" s="52">
        <v>0</v>
      </c>
      <c r="J40" s="52">
        <v>0</v>
      </c>
      <c r="K40" s="52">
        <v>0</v>
      </c>
      <c r="L40" s="49">
        <f>SUM(B40,E40,G40,I40)</f>
        <v>0</v>
      </c>
      <c r="M40" s="50"/>
      <c r="N40" s="52">
        <f>D40+F40+H40+J40+K40</f>
        <v>2158</v>
      </c>
      <c r="O40" s="49">
        <v>0</v>
      </c>
      <c r="P40" s="50"/>
      <c r="Q40" s="52">
        <v>407</v>
      </c>
      <c r="R40" s="52">
        <v>0</v>
      </c>
      <c r="S40" s="83">
        <v>0</v>
      </c>
      <c r="T40" s="79">
        <v>99</v>
      </c>
      <c r="U40" s="52">
        <v>0</v>
      </c>
      <c r="V40" s="52">
        <v>0</v>
      </c>
      <c r="W40" s="52">
        <v>0</v>
      </c>
      <c r="X40" s="50">
        <f t="shared" si="4"/>
        <v>0</v>
      </c>
      <c r="Y40" s="50"/>
      <c r="Z40" s="51">
        <f aca="true" t="shared" si="5" ref="Z40:Z47">SUM(N40,Q40,T40,U40,V40,W40)</f>
        <v>2664</v>
      </c>
      <c r="AA40" s="41"/>
      <c r="AB40" s="41"/>
      <c r="AC40" s="24"/>
      <c r="AD40" s="24"/>
      <c r="AE40" s="24"/>
    </row>
    <row r="41" spans="1:31" ht="18" hidden="1">
      <c r="A41" s="3" t="s">
        <v>60</v>
      </c>
      <c r="B41" s="49">
        <v>0</v>
      </c>
      <c r="C41" s="50"/>
      <c r="D41" s="52">
        <v>0</v>
      </c>
      <c r="E41" s="49"/>
      <c r="F41" s="52">
        <v>0</v>
      </c>
      <c r="G41" s="49"/>
      <c r="H41" s="52">
        <v>0</v>
      </c>
      <c r="I41" s="52"/>
      <c r="J41" s="52"/>
      <c r="K41" s="52">
        <v>0</v>
      </c>
      <c r="L41" s="49">
        <f aca="true" t="shared" si="6" ref="L41:L48">SUM(B41,E41,G41,I41)</f>
        <v>0</v>
      </c>
      <c r="M41" s="50"/>
      <c r="N41" s="52">
        <f aca="true" t="shared" si="7" ref="N41:N48">D41+F41+H41+J41+K41</f>
        <v>0</v>
      </c>
      <c r="O41" s="49">
        <v>0</v>
      </c>
      <c r="P41" s="50"/>
      <c r="Q41" s="52">
        <v>0</v>
      </c>
      <c r="R41" s="52"/>
      <c r="S41" s="83">
        <v>0</v>
      </c>
      <c r="T41" s="79">
        <v>0</v>
      </c>
      <c r="U41" s="52">
        <v>0</v>
      </c>
      <c r="V41" s="52"/>
      <c r="W41" s="52">
        <v>0</v>
      </c>
      <c r="X41" s="50">
        <f t="shared" si="4"/>
        <v>0</v>
      </c>
      <c r="Y41" s="50"/>
      <c r="Z41" s="51">
        <f t="shared" si="5"/>
        <v>0</v>
      </c>
      <c r="AA41" s="41"/>
      <c r="AB41" s="41"/>
      <c r="AC41" s="24"/>
      <c r="AD41" s="24"/>
      <c r="AE41" s="24"/>
    </row>
    <row r="42" spans="1:31" ht="18" hidden="1">
      <c r="A42" s="3" t="s">
        <v>51</v>
      </c>
      <c r="B42" s="49">
        <v>0</v>
      </c>
      <c r="C42" s="50"/>
      <c r="D42" s="52">
        <v>0</v>
      </c>
      <c r="E42" s="49">
        <v>0</v>
      </c>
      <c r="F42" s="52">
        <v>0</v>
      </c>
      <c r="G42" s="49">
        <v>0</v>
      </c>
      <c r="H42" s="52">
        <v>0</v>
      </c>
      <c r="I42" s="52">
        <v>0</v>
      </c>
      <c r="J42" s="52">
        <v>0</v>
      </c>
      <c r="K42" s="52">
        <v>0</v>
      </c>
      <c r="L42" s="49">
        <f t="shared" si="6"/>
        <v>0</v>
      </c>
      <c r="M42" s="50"/>
      <c r="N42" s="52">
        <f t="shared" si="7"/>
        <v>0</v>
      </c>
      <c r="O42" s="49">
        <v>0</v>
      </c>
      <c r="P42" s="50"/>
      <c r="Q42" s="52">
        <v>0</v>
      </c>
      <c r="R42" s="52">
        <v>0</v>
      </c>
      <c r="S42" s="83">
        <v>0</v>
      </c>
      <c r="T42" s="79">
        <v>0</v>
      </c>
      <c r="U42" s="52">
        <v>0</v>
      </c>
      <c r="V42" s="52">
        <v>0</v>
      </c>
      <c r="W42" s="52">
        <v>0</v>
      </c>
      <c r="X42" s="50">
        <f t="shared" si="4"/>
        <v>0</v>
      </c>
      <c r="Y42" s="50"/>
      <c r="Z42" s="51">
        <f t="shared" si="5"/>
        <v>0</v>
      </c>
      <c r="AA42" s="41"/>
      <c r="AB42" s="41"/>
      <c r="AC42" s="24"/>
      <c r="AD42" s="24"/>
      <c r="AE42" s="24"/>
    </row>
    <row r="43" spans="1:31" ht="18" hidden="1">
      <c r="A43" s="3" t="s">
        <v>61</v>
      </c>
      <c r="B43" s="49">
        <v>0</v>
      </c>
      <c r="C43" s="50"/>
      <c r="D43" s="52">
        <v>0</v>
      </c>
      <c r="E43" s="49"/>
      <c r="F43" s="52">
        <v>0</v>
      </c>
      <c r="G43" s="49"/>
      <c r="H43" s="52">
        <v>0</v>
      </c>
      <c r="I43" s="52"/>
      <c r="J43" s="52"/>
      <c r="K43" s="52">
        <v>0</v>
      </c>
      <c r="L43" s="49">
        <f t="shared" si="6"/>
        <v>0</v>
      </c>
      <c r="M43" s="50"/>
      <c r="N43" s="52">
        <f t="shared" si="7"/>
        <v>0</v>
      </c>
      <c r="O43" s="49">
        <v>0</v>
      </c>
      <c r="P43" s="50"/>
      <c r="Q43" s="52">
        <v>0</v>
      </c>
      <c r="R43" s="52"/>
      <c r="S43" s="83">
        <v>0</v>
      </c>
      <c r="T43" s="79">
        <v>0</v>
      </c>
      <c r="U43" s="52">
        <v>0</v>
      </c>
      <c r="V43" s="52"/>
      <c r="W43" s="52">
        <v>0</v>
      </c>
      <c r="X43" s="50">
        <f t="shared" si="4"/>
        <v>0</v>
      </c>
      <c r="Y43" s="50"/>
      <c r="Z43" s="51">
        <f t="shared" si="5"/>
        <v>0</v>
      </c>
      <c r="AA43" s="41"/>
      <c r="AB43" s="41"/>
      <c r="AC43" s="24"/>
      <c r="AD43" s="24"/>
      <c r="AE43" s="24"/>
    </row>
    <row r="44" spans="1:31" ht="18" hidden="1">
      <c r="A44" s="3" t="s">
        <v>55</v>
      </c>
      <c r="B44" s="49">
        <v>0</v>
      </c>
      <c r="C44" s="50"/>
      <c r="D44" s="52">
        <v>0</v>
      </c>
      <c r="E44" s="49"/>
      <c r="F44" s="52">
        <v>0</v>
      </c>
      <c r="G44" s="49"/>
      <c r="H44" s="52">
        <v>0</v>
      </c>
      <c r="I44" s="52"/>
      <c r="J44" s="52"/>
      <c r="K44" s="52">
        <v>0</v>
      </c>
      <c r="L44" s="49">
        <f t="shared" si="6"/>
        <v>0</v>
      </c>
      <c r="M44" s="50"/>
      <c r="N44" s="52">
        <f t="shared" si="7"/>
        <v>0</v>
      </c>
      <c r="O44" s="49">
        <v>0</v>
      </c>
      <c r="P44" s="50"/>
      <c r="Q44" s="52">
        <v>0</v>
      </c>
      <c r="R44" s="52"/>
      <c r="S44" s="83">
        <v>0</v>
      </c>
      <c r="T44" s="79">
        <v>0</v>
      </c>
      <c r="U44" s="52">
        <v>0</v>
      </c>
      <c r="V44" s="52"/>
      <c r="W44" s="52">
        <v>0</v>
      </c>
      <c r="X44" s="50">
        <f t="shared" si="4"/>
        <v>0</v>
      </c>
      <c r="Y44" s="50"/>
      <c r="Z44" s="51">
        <f t="shared" si="5"/>
        <v>0</v>
      </c>
      <c r="AA44" s="41"/>
      <c r="AB44" s="41"/>
      <c r="AC44" s="24"/>
      <c r="AD44" s="24"/>
      <c r="AE44" s="24"/>
    </row>
    <row r="45" spans="1:31" ht="18" hidden="1">
      <c r="A45" s="3" t="s">
        <v>56</v>
      </c>
      <c r="B45" s="49">
        <v>0</v>
      </c>
      <c r="C45" s="50"/>
      <c r="D45" s="52">
        <v>0</v>
      </c>
      <c r="E45" s="49"/>
      <c r="F45" s="52">
        <v>0</v>
      </c>
      <c r="G45" s="49"/>
      <c r="H45" s="52">
        <v>0</v>
      </c>
      <c r="I45" s="52"/>
      <c r="J45" s="52"/>
      <c r="K45" s="52">
        <v>0</v>
      </c>
      <c r="L45" s="49">
        <f t="shared" si="6"/>
        <v>0</v>
      </c>
      <c r="M45" s="50"/>
      <c r="N45" s="52">
        <f t="shared" si="7"/>
        <v>0</v>
      </c>
      <c r="O45" s="49">
        <v>0</v>
      </c>
      <c r="P45" s="50"/>
      <c r="Q45" s="52">
        <v>0</v>
      </c>
      <c r="R45" s="52"/>
      <c r="S45" s="83">
        <v>0</v>
      </c>
      <c r="T45" s="79">
        <v>0</v>
      </c>
      <c r="U45" s="52">
        <v>0</v>
      </c>
      <c r="V45" s="52"/>
      <c r="W45" s="52">
        <v>0</v>
      </c>
      <c r="X45" s="50">
        <f t="shared" si="4"/>
        <v>0</v>
      </c>
      <c r="Y45" s="50"/>
      <c r="Z45" s="51">
        <f t="shared" si="5"/>
        <v>0</v>
      </c>
      <c r="AA45" s="41"/>
      <c r="AB45" s="41"/>
      <c r="AC45" s="24"/>
      <c r="AD45" s="24"/>
      <c r="AE45" s="24"/>
    </row>
    <row r="46" spans="1:31" ht="18" hidden="1">
      <c r="A46" s="3" t="s">
        <v>52</v>
      </c>
      <c r="B46" s="49">
        <v>0</v>
      </c>
      <c r="C46" s="50"/>
      <c r="D46" s="52">
        <v>0</v>
      </c>
      <c r="E46" s="49"/>
      <c r="F46" s="52">
        <v>0</v>
      </c>
      <c r="G46" s="49"/>
      <c r="H46" s="52">
        <v>0</v>
      </c>
      <c r="I46" s="52"/>
      <c r="J46" s="52"/>
      <c r="K46" s="52">
        <v>0</v>
      </c>
      <c r="L46" s="49">
        <f t="shared" si="6"/>
        <v>0</v>
      </c>
      <c r="M46" s="50"/>
      <c r="N46" s="52">
        <f t="shared" si="7"/>
        <v>0</v>
      </c>
      <c r="O46" s="49">
        <v>0</v>
      </c>
      <c r="P46" s="50"/>
      <c r="Q46" s="52">
        <v>0</v>
      </c>
      <c r="R46" s="52"/>
      <c r="S46" s="83">
        <v>0</v>
      </c>
      <c r="T46" s="79">
        <v>0</v>
      </c>
      <c r="U46" s="52">
        <v>0</v>
      </c>
      <c r="V46" s="52"/>
      <c r="W46" s="52">
        <v>0</v>
      </c>
      <c r="X46" s="50">
        <f t="shared" si="4"/>
        <v>0</v>
      </c>
      <c r="Y46" s="50"/>
      <c r="Z46" s="51">
        <f t="shared" si="5"/>
        <v>0</v>
      </c>
      <c r="AA46" s="41"/>
      <c r="AB46" s="41"/>
      <c r="AC46" s="24"/>
      <c r="AD46" s="24"/>
      <c r="AE46" s="24"/>
    </row>
    <row r="47" spans="1:31" ht="18" hidden="1">
      <c r="A47" s="3" t="s">
        <v>67</v>
      </c>
      <c r="B47" s="49">
        <v>0</v>
      </c>
      <c r="C47" s="50"/>
      <c r="D47" s="52">
        <v>0</v>
      </c>
      <c r="E47" s="49"/>
      <c r="F47" s="52">
        <v>0</v>
      </c>
      <c r="G47" s="49"/>
      <c r="H47" s="52">
        <v>0</v>
      </c>
      <c r="I47" s="52"/>
      <c r="J47" s="52"/>
      <c r="K47" s="52">
        <v>0</v>
      </c>
      <c r="L47" s="49">
        <f t="shared" si="6"/>
        <v>0</v>
      </c>
      <c r="M47" s="50"/>
      <c r="N47" s="52">
        <f t="shared" si="7"/>
        <v>0</v>
      </c>
      <c r="O47" s="49">
        <v>0</v>
      </c>
      <c r="P47" s="50"/>
      <c r="Q47" s="52">
        <v>0</v>
      </c>
      <c r="R47" s="52"/>
      <c r="S47" s="83">
        <v>0</v>
      </c>
      <c r="T47" s="79">
        <v>0</v>
      </c>
      <c r="U47" s="52">
        <v>0</v>
      </c>
      <c r="V47" s="52"/>
      <c r="W47" s="52">
        <v>0</v>
      </c>
      <c r="X47" s="50">
        <f t="shared" si="4"/>
        <v>0</v>
      </c>
      <c r="Y47" s="50"/>
      <c r="Z47" s="51">
        <f t="shared" si="5"/>
        <v>0</v>
      </c>
      <c r="AA47" s="41"/>
      <c r="AB47" s="41"/>
      <c r="AC47" s="24"/>
      <c r="AD47" s="24"/>
      <c r="AE47" s="24"/>
    </row>
    <row r="48" spans="1:31" ht="18">
      <c r="A48" s="3" t="s">
        <v>82</v>
      </c>
      <c r="B48" s="49">
        <v>0</v>
      </c>
      <c r="C48" s="50"/>
      <c r="D48" s="52">
        <v>0</v>
      </c>
      <c r="E48" s="49">
        <v>0</v>
      </c>
      <c r="F48" s="52">
        <v>0</v>
      </c>
      <c r="G48" s="49">
        <v>0</v>
      </c>
      <c r="H48" s="52">
        <v>0</v>
      </c>
      <c r="I48" s="52">
        <v>0</v>
      </c>
      <c r="J48" s="52">
        <v>0</v>
      </c>
      <c r="K48" s="52">
        <v>0</v>
      </c>
      <c r="L48" s="49">
        <f t="shared" si="6"/>
        <v>0</v>
      </c>
      <c r="M48" s="50"/>
      <c r="N48" s="52">
        <f t="shared" si="7"/>
        <v>0</v>
      </c>
      <c r="O48" s="49">
        <v>0</v>
      </c>
      <c r="P48" s="50"/>
      <c r="Q48" s="52">
        <v>0</v>
      </c>
      <c r="R48" s="52">
        <v>0</v>
      </c>
      <c r="S48" s="83">
        <v>0</v>
      </c>
      <c r="T48" s="79">
        <v>0</v>
      </c>
      <c r="U48" s="52">
        <v>0</v>
      </c>
      <c r="V48" s="52">
        <v>0</v>
      </c>
      <c r="W48" s="52">
        <v>30000</v>
      </c>
      <c r="X48" s="50">
        <f t="shared" si="4"/>
        <v>0</v>
      </c>
      <c r="Y48" s="50"/>
      <c r="Z48" s="51">
        <f>SUM(N48,Q48,T48,U48,V48,W48)</f>
        <v>30000</v>
      </c>
      <c r="AA48" s="41"/>
      <c r="AB48" s="41"/>
      <c r="AC48" s="24"/>
      <c r="AD48" s="24"/>
      <c r="AE48" s="24"/>
    </row>
    <row r="49" spans="1:31" ht="18">
      <c r="A49" s="3"/>
      <c r="B49" s="56"/>
      <c r="C49" s="54"/>
      <c r="D49" s="58"/>
      <c r="E49" s="56"/>
      <c r="F49" s="58"/>
      <c r="G49" s="56"/>
      <c r="H49" s="58"/>
      <c r="I49" s="58"/>
      <c r="J49" s="58"/>
      <c r="K49" s="58"/>
      <c r="L49" s="56"/>
      <c r="M49" s="54"/>
      <c r="N49" s="58"/>
      <c r="O49" s="56"/>
      <c r="P49" s="54"/>
      <c r="Q49" s="58"/>
      <c r="R49" s="58"/>
      <c r="S49" s="84"/>
      <c r="T49" s="80"/>
      <c r="U49" s="58"/>
      <c r="V49" s="58"/>
      <c r="W49" s="58"/>
      <c r="X49" s="54"/>
      <c r="Y49" s="54"/>
      <c r="Z49" s="55"/>
      <c r="AA49" s="41"/>
      <c r="AB49" s="41"/>
      <c r="AC49" s="24"/>
      <c r="AD49" s="24"/>
      <c r="AE49" s="24"/>
    </row>
    <row r="50" spans="1:29" ht="18">
      <c r="A50" s="3" t="s">
        <v>83</v>
      </c>
      <c r="B50" s="49">
        <f>SUM(B39:B48)</f>
        <v>0</v>
      </c>
      <c r="C50" s="50"/>
      <c r="D50" s="52">
        <f aca="true" t="shared" si="8" ref="D50:Z50">SUM(D39:D48)</f>
        <v>2158</v>
      </c>
      <c r="E50" s="49">
        <f t="shared" si="8"/>
        <v>0</v>
      </c>
      <c r="F50" s="52">
        <f t="shared" si="8"/>
        <v>0</v>
      </c>
      <c r="G50" s="52">
        <f t="shared" si="8"/>
        <v>0</v>
      </c>
      <c r="H50" s="52">
        <f t="shared" si="8"/>
        <v>0</v>
      </c>
      <c r="I50" s="52">
        <f t="shared" si="8"/>
        <v>0</v>
      </c>
      <c r="J50" s="52">
        <f t="shared" si="8"/>
        <v>0</v>
      </c>
      <c r="K50" s="52">
        <f t="shared" si="8"/>
        <v>0</v>
      </c>
      <c r="L50" s="50">
        <f t="shared" si="8"/>
        <v>0</v>
      </c>
      <c r="M50" s="52">
        <f t="shared" si="8"/>
        <v>0</v>
      </c>
      <c r="N50" s="52">
        <f t="shared" si="8"/>
        <v>2158</v>
      </c>
      <c r="O50" s="50">
        <f t="shared" si="8"/>
        <v>0</v>
      </c>
      <c r="P50" s="52">
        <f t="shared" si="8"/>
        <v>0</v>
      </c>
      <c r="Q50" s="52">
        <f t="shared" si="8"/>
        <v>407</v>
      </c>
      <c r="R50" s="52">
        <f t="shared" si="8"/>
        <v>0</v>
      </c>
      <c r="S50" s="121">
        <f t="shared" si="8"/>
        <v>0</v>
      </c>
      <c r="T50" s="79">
        <f t="shared" si="8"/>
        <v>99</v>
      </c>
      <c r="U50" s="52">
        <f t="shared" si="8"/>
        <v>0</v>
      </c>
      <c r="V50" s="52">
        <f t="shared" si="8"/>
        <v>0</v>
      </c>
      <c r="W50" s="52">
        <f t="shared" si="8"/>
        <v>30000</v>
      </c>
      <c r="X50" s="50">
        <f t="shared" si="8"/>
        <v>0</v>
      </c>
      <c r="Y50" s="52">
        <f t="shared" si="8"/>
        <v>0</v>
      </c>
      <c r="Z50" s="52">
        <f t="shared" si="8"/>
        <v>32664</v>
      </c>
      <c r="AA50" s="41"/>
      <c r="AB50" s="41"/>
      <c r="AC50" s="24"/>
    </row>
    <row r="51" spans="1:31" ht="18">
      <c r="A51" s="3"/>
      <c r="B51" s="49"/>
      <c r="C51" s="50"/>
      <c r="D51" s="52"/>
      <c r="E51" s="49"/>
      <c r="F51" s="52"/>
      <c r="G51" s="49"/>
      <c r="H51" s="52"/>
      <c r="I51" s="52"/>
      <c r="J51" s="52"/>
      <c r="K51" s="52"/>
      <c r="L51" s="49"/>
      <c r="M51" s="50"/>
      <c r="N51" s="52"/>
      <c r="O51" s="49"/>
      <c r="P51" s="50"/>
      <c r="Q51" s="52"/>
      <c r="R51" s="52"/>
      <c r="S51" s="83"/>
      <c r="T51" s="79"/>
      <c r="U51" s="52"/>
      <c r="V51" s="52"/>
      <c r="W51" s="52"/>
      <c r="X51" s="50"/>
      <c r="Y51" s="50"/>
      <c r="Z51" s="51"/>
      <c r="AA51" s="41"/>
      <c r="AB51" s="41"/>
      <c r="AC51" s="24"/>
      <c r="AD51" s="24"/>
      <c r="AE51" s="24"/>
    </row>
    <row r="52" spans="1:31" ht="18">
      <c r="A52" s="3" t="s">
        <v>15</v>
      </c>
      <c r="B52" s="49"/>
      <c r="C52" s="50"/>
      <c r="D52" s="52"/>
      <c r="E52" s="49"/>
      <c r="F52" s="52"/>
      <c r="G52" s="49"/>
      <c r="H52" s="52"/>
      <c r="I52" s="52"/>
      <c r="J52" s="52"/>
      <c r="K52" s="52"/>
      <c r="L52" s="49"/>
      <c r="M52" s="50"/>
      <c r="N52" s="52"/>
      <c r="O52" s="49"/>
      <c r="P52" s="50"/>
      <c r="Q52" s="52"/>
      <c r="R52" s="52"/>
      <c r="S52" s="83"/>
      <c r="T52" s="79"/>
      <c r="U52" s="52"/>
      <c r="V52" s="52"/>
      <c r="W52" s="52"/>
      <c r="X52" s="50"/>
      <c r="Y52" s="50"/>
      <c r="Z52" s="51"/>
      <c r="AA52" s="41"/>
      <c r="AB52" s="41"/>
      <c r="AC52" s="24"/>
      <c r="AD52" s="24"/>
      <c r="AE52" s="24"/>
    </row>
    <row r="53" spans="1:31" ht="18" hidden="1">
      <c r="A53" s="3" t="s">
        <v>67</v>
      </c>
      <c r="B53" s="49">
        <v>0</v>
      </c>
      <c r="C53" s="50"/>
      <c r="D53" s="52">
        <v>0</v>
      </c>
      <c r="E53" s="49"/>
      <c r="F53" s="52">
        <v>0</v>
      </c>
      <c r="G53" s="49"/>
      <c r="H53" s="52">
        <v>0</v>
      </c>
      <c r="I53" s="52"/>
      <c r="J53" s="52">
        <v>0</v>
      </c>
      <c r="K53" s="52">
        <v>0</v>
      </c>
      <c r="L53" s="49">
        <f>SUM(B53,E53,I53)</f>
        <v>0</v>
      </c>
      <c r="M53" s="50"/>
      <c r="N53" s="52">
        <f>D53+F53+H53+J53+K53</f>
        <v>0</v>
      </c>
      <c r="O53" s="49">
        <v>0</v>
      </c>
      <c r="P53" s="50"/>
      <c r="Q53" s="52">
        <v>0</v>
      </c>
      <c r="R53" s="52"/>
      <c r="S53" s="83">
        <v>0</v>
      </c>
      <c r="T53" s="79">
        <v>0</v>
      </c>
      <c r="U53" s="52">
        <v>0</v>
      </c>
      <c r="V53" s="52"/>
      <c r="W53" s="52">
        <v>0</v>
      </c>
      <c r="X53" s="50">
        <f>SUM(L53,O53,R53,S53,V53)</f>
        <v>0</v>
      </c>
      <c r="Y53" s="50"/>
      <c r="Z53" s="51">
        <f>SUM(N53,Q53,T53,U53,V53,W53)</f>
        <v>0</v>
      </c>
      <c r="AA53" s="41"/>
      <c r="AB53" s="41"/>
      <c r="AC53" s="24"/>
      <c r="AD53" s="24"/>
      <c r="AE53" s="24"/>
    </row>
    <row r="54" spans="1:31" ht="18">
      <c r="A54" s="3" t="s">
        <v>86</v>
      </c>
      <c r="B54" s="49">
        <v>0</v>
      </c>
      <c r="C54" s="50"/>
      <c r="D54" s="52">
        <v>-13320</v>
      </c>
      <c r="E54" s="49"/>
      <c r="F54" s="52">
        <v>0</v>
      </c>
      <c r="G54" s="49"/>
      <c r="H54" s="52">
        <v>0</v>
      </c>
      <c r="I54" s="52"/>
      <c r="J54" s="52"/>
      <c r="K54" s="52">
        <v>0</v>
      </c>
      <c r="L54" s="49">
        <f>SUM(B54,E54,I54)</f>
        <v>0</v>
      </c>
      <c r="M54" s="50"/>
      <c r="N54" s="52">
        <f>D54+F54+H54+J54+K54</f>
        <v>-13320</v>
      </c>
      <c r="O54" s="49">
        <v>0</v>
      </c>
      <c r="P54" s="50"/>
      <c r="Q54" s="52">
        <v>0</v>
      </c>
      <c r="R54" s="52"/>
      <c r="S54" s="83">
        <v>0</v>
      </c>
      <c r="T54" s="79">
        <v>0</v>
      </c>
      <c r="U54" s="52">
        <v>0</v>
      </c>
      <c r="V54" s="52"/>
      <c r="W54" s="52">
        <v>0</v>
      </c>
      <c r="X54" s="50"/>
      <c r="Y54" s="50"/>
      <c r="Z54" s="51">
        <f>SUM(N54,Q54,T54,U54,V54,W54)</f>
        <v>-13320</v>
      </c>
      <c r="AA54" s="41"/>
      <c r="AB54" s="41"/>
      <c r="AC54" s="24"/>
      <c r="AD54" s="24"/>
      <c r="AE54" s="24"/>
    </row>
    <row r="55" spans="1:31" ht="18">
      <c r="A55" s="3" t="s">
        <v>76</v>
      </c>
      <c r="B55" s="49">
        <v>0</v>
      </c>
      <c r="C55" s="50"/>
      <c r="D55" s="52">
        <v>-1009</v>
      </c>
      <c r="E55" s="49">
        <v>0</v>
      </c>
      <c r="F55" s="52">
        <v>0</v>
      </c>
      <c r="G55" s="49">
        <v>0</v>
      </c>
      <c r="H55" s="52">
        <v>0</v>
      </c>
      <c r="I55" s="52">
        <v>0</v>
      </c>
      <c r="J55" s="52">
        <v>0</v>
      </c>
      <c r="K55" s="52">
        <v>0</v>
      </c>
      <c r="L55" s="49">
        <f>SUM(B55,E55,I55)</f>
        <v>0</v>
      </c>
      <c r="M55" s="50"/>
      <c r="N55" s="52">
        <f>D55+F55+H55+J55+K55</f>
        <v>-1009</v>
      </c>
      <c r="O55" s="49">
        <v>0</v>
      </c>
      <c r="P55" s="50"/>
      <c r="Q55" s="52">
        <v>-825</v>
      </c>
      <c r="R55" s="52">
        <v>0</v>
      </c>
      <c r="S55" s="83">
        <v>0</v>
      </c>
      <c r="T55" s="79">
        <v>0</v>
      </c>
      <c r="U55" s="52">
        <v>0</v>
      </c>
      <c r="V55" s="52">
        <v>0</v>
      </c>
      <c r="W55" s="52">
        <v>0</v>
      </c>
      <c r="X55" s="50">
        <f>SUM(L55,O55,R55,S55,V55)</f>
        <v>0</v>
      </c>
      <c r="Y55" s="50"/>
      <c r="Z55" s="51">
        <f>SUM(N55,Q55,T55,U55,V55,W55)</f>
        <v>-1834</v>
      </c>
      <c r="AA55" s="41"/>
      <c r="AB55" s="41"/>
      <c r="AC55" s="24"/>
      <c r="AD55" s="24"/>
      <c r="AE55" s="24"/>
    </row>
    <row r="56" spans="1:31" ht="18">
      <c r="A56" s="3"/>
      <c r="B56" s="56"/>
      <c r="C56" s="54"/>
      <c r="D56" s="58"/>
      <c r="E56" s="56"/>
      <c r="F56" s="58"/>
      <c r="G56" s="56"/>
      <c r="H56" s="58"/>
      <c r="I56" s="58"/>
      <c r="J56" s="58"/>
      <c r="K56" s="58"/>
      <c r="L56" s="56"/>
      <c r="M56" s="54"/>
      <c r="N56" s="58"/>
      <c r="O56" s="56"/>
      <c r="P56" s="54"/>
      <c r="Q56" s="58"/>
      <c r="R56" s="58"/>
      <c r="S56" s="84"/>
      <c r="T56" s="80"/>
      <c r="U56" s="58"/>
      <c r="V56" s="58"/>
      <c r="W56" s="58"/>
      <c r="X56" s="54"/>
      <c r="Y56" s="54"/>
      <c r="Z56" s="55"/>
      <c r="AA56" s="41"/>
      <c r="AB56" s="41"/>
      <c r="AC56" s="24"/>
      <c r="AD56" s="24"/>
      <c r="AE56" s="24"/>
    </row>
    <row r="57" spans="1:31" ht="18">
      <c r="A57" s="3" t="s">
        <v>87</v>
      </c>
      <c r="B57" s="56">
        <f>SUM(B53:B55)</f>
        <v>0</v>
      </c>
      <c r="C57" s="54"/>
      <c r="D57" s="58">
        <f>SUM(D53:D55)</f>
        <v>-14329</v>
      </c>
      <c r="E57" s="56"/>
      <c r="F57" s="58">
        <f aca="true" t="shared" si="9" ref="F57:Z57">SUM(F53:F55)</f>
        <v>0</v>
      </c>
      <c r="G57" s="56">
        <f t="shared" si="9"/>
        <v>0</v>
      </c>
      <c r="H57" s="58">
        <f t="shared" si="9"/>
        <v>0</v>
      </c>
      <c r="I57" s="58">
        <f t="shared" si="9"/>
        <v>0</v>
      </c>
      <c r="J57" s="58">
        <f t="shared" si="9"/>
        <v>0</v>
      </c>
      <c r="K57" s="58">
        <f t="shared" si="9"/>
        <v>0</v>
      </c>
      <c r="L57" s="56">
        <f t="shared" si="9"/>
        <v>0</v>
      </c>
      <c r="M57" s="54">
        <f t="shared" si="9"/>
        <v>0</v>
      </c>
      <c r="N57" s="58">
        <f t="shared" si="9"/>
        <v>-14329</v>
      </c>
      <c r="O57" s="56">
        <f t="shared" si="9"/>
        <v>0</v>
      </c>
      <c r="P57" s="54">
        <f t="shared" si="9"/>
        <v>0</v>
      </c>
      <c r="Q57" s="58">
        <f t="shared" si="9"/>
        <v>-825</v>
      </c>
      <c r="R57" s="58">
        <f t="shared" si="9"/>
        <v>0</v>
      </c>
      <c r="S57" s="143">
        <f t="shared" si="9"/>
        <v>0</v>
      </c>
      <c r="T57" s="80">
        <f t="shared" si="9"/>
        <v>0</v>
      </c>
      <c r="U57" s="58">
        <f t="shared" si="9"/>
        <v>0</v>
      </c>
      <c r="V57" s="58">
        <f t="shared" si="9"/>
        <v>0</v>
      </c>
      <c r="W57" s="58">
        <f t="shared" si="9"/>
        <v>0</v>
      </c>
      <c r="X57" s="54">
        <f t="shared" si="9"/>
        <v>0</v>
      </c>
      <c r="Y57" s="54">
        <f t="shared" si="9"/>
        <v>0</v>
      </c>
      <c r="Z57" s="55">
        <f t="shared" si="9"/>
        <v>-15154</v>
      </c>
      <c r="AA57" s="41"/>
      <c r="AB57" s="41"/>
      <c r="AC57" s="24"/>
      <c r="AD57" s="24"/>
      <c r="AE57" s="24"/>
    </row>
    <row r="58" spans="1:31" ht="18">
      <c r="A58" s="3"/>
      <c r="B58" s="56"/>
      <c r="C58" s="54"/>
      <c r="D58" s="58"/>
      <c r="E58" s="56"/>
      <c r="F58" s="58"/>
      <c r="G58" s="56"/>
      <c r="H58" s="58"/>
      <c r="I58" s="58"/>
      <c r="J58" s="58"/>
      <c r="K58" s="58"/>
      <c r="L58" s="88"/>
      <c r="M58" s="54"/>
      <c r="N58" s="58"/>
      <c r="O58" s="88"/>
      <c r="P58" s="54"/>
      <c r="Q58" s="58"/>
      <c r="R58" s="58"/>
      <c r="S58" s="114"/>
      <c r="T58" s="80"/>
      <c r="U58" s="58"/>
      <c r="V58" s="58"/>
      <c r="W58" s="58"/>
      <c r="X58" s="89"/>
      <c r="Y58" s="54"/>
      <c r="Z58" s="55"/>
      <c r="AA58" s="41"/>
      <c r="AB58" s="41"/>
      <c r="AC58" s="24"/>
      <c r="AD58" s="24"/>
      <c r="AE58" s="24"/>
    </row>
    <row r="59" spans="1:31" ht="18">
      <c r="A59" s="73" t="s">
        <v>88</v>
      </c>
      <c r="B59" s="114">
        <f>+B57+B50+B37</f>
        <v>14</v>
      </c>
      <c r="C59" s="81"/>
      <c r="D59" s="58">
        <f>+D34+D57+D50+D37</f>
        <v>1965668</v>
      </c>
      <c r="E59" s="56">
        <f>+E57+E50+E37</f>
        <v>0</v>
      </c>
      <c r="F59" s="58">
        <f>+F34+F57+F50+F37</f>
        <v>-1194485</v>
      </c>
      <c r="G59" s="56">
        <f>+G57+G50+G37</f>
        <v>0</v>
      </c>
      <c r="H59" s="58">
        <f>+H34+H57+H50+H37</f>
        <v>-61172</v>
      </c>
      <c r="I59" s="58">
        <f>+I57+I50+I37</f>
        <v>0</v>
      </c>
      <c r="J59" s="58">
        <f>+J57+J50+J37</f>
        <v>0</v>
      </c>
      <c r="K59" s="162">
        <f>+K34+K57+K50+K37</f>
        <v>-359432</v>
      </c>
      <c r="L59" s="114">
        <f aca="true" t="shared" si="10" ref="L59:Q59">+L34+L57+L50+L37</f>
        <v>14</v>
      </c>
      <c r="M59" s="80">
        <f t="shared" si="10"/>
        <v>0</v>
      </c>
      <c r="N59" s="162">
        <f t="shared" si="10"/>
        <v>350579</v>
      </c>
      <c r="O59" s="114">
        <f t="shared" si="10"/>
        <v>0</v>
      </c>
      <c r="P59" s="80">
        <f t="shared" si="10"/>
        <v>0</v>
      </c>
      <c r="Q59" s="58">
        <f t="shared" si="10"/>
        <v>-126817</v>
      </c>
      <c r="R59" s="162">
        <f>+R57+R50+R37</f>
        <v>0</v>
      </c>
      <c r="S59" s="163">
        <f>+S34+S57+S50+S37</f>
        <v>0</v>
      </c>
      <c r="T59" s="80">
        <f>+T34+T57+T50+T37</f>
        <v>-21775</v>
      </c>
      <c r="U59" s="58">
        <f>+U34+U57+U50+U37</f>
        <v>-69378</v>
      </c>
      <c r="V59" s="58">
        <f>+V57+V50+V37</f>
        <v>0</v>
      </c>
      <c r="W59" s="162">
        <f>+W34+W57+W50+W37</f>
        <v>30000</v>
      </c>
      <c r="X59" s="114">
        <f>+X34+X57+X50+X37</f>
        <v>14</v>
      </c>
      <c r="Y59" s="80">
        <f>+Y34+Y57+Y50+Y37</f>
        <v>0</v>
      </c>
      <c r="Z59" s="58">
        <f>+Z34+Z57+Z50+Z37</f>
        <v>162609</v>
      </c>
      <c r="AA59" s="41"/>
      <c r="AD59" s="24"/>
      <c r="AE59" s="24"/>
    </row>
    <row r="60" spans="1:31" ht="18">
      <c r="A60" s="3"/>
      <c r="B60" s="88"/>
      <c r="C60" s="50"/>
      <c r="D60" s="52"/>
      <c r="E60" s="49"/>
      <c r="F60" s="52"/>
      <c r="G60" s="49"/>
      <c r="H60" s="52"/>
      <c r="I60" s="52"/>
      <c r="J60" s="52"/>
      <c r="K60" s="52"/>
      <c r="L60" s="93"/>
      <c r="M60" s="50"/>
      <c r="N60" s="52"/>
      <c r="O60" s="93"/>
      <c r="P60" s="50"/>
      <c r="Q60" s="52"/>
      <c r="R60" s="52"/>
      <c r="S60" s="116"/>
      <c r="T60" s="87"/>
      <c r="U60" s="52"/>
      <c r="V60" s="52"/>
      <c r="W60" s="52"/>
      <c r="X60" s="123"/>
      <c r="Y60" s="50"/>
      <c r="Z60" s="51"/>
      <c r="AA60" s="41"/>
      <c r="AB60" s="41"/>
      <c r="AC60" s="24"/>
      <c r="AD60" s="24"/>
      <c r="AE60" s="24"/>
    </row>
    <row r="61" spans="1:31" ht="18">
      <c r="A61" s="73" t="s">
        <v>73</v>
      </c>
      <c r="B61" s="101">
        <f>SUM(B23,B59)</f>
        <v>683</v>
      </c>
      <c r="C61" s="115"/>
      <c r="D61" s="52">
        <f>SUM(D23,D59)</f>
        <v>2259360</v>
      </c>
      <c r="E61" s="49" t="e">
        <f>(#REF!+E59)</f>
        <v>#REF!</v>
      </c>
      <c r="F61" s="52">
        <f>SUM(F23,F59)</f>
        <v>0</v>
      </c>
      <c r="G61" s="52">
        <f>SUM(G19,G59)</f>
        <v>0</v>
      </c>
      <c r="H61" s="52">
        <f>SUM(H23,H59)</f>
        <v>0</v>
      </c>
      <c r="I61" s="52">
        <f>SUM(I19,I59)</f>
        <v>0</v>
      </c>
      <c r="J61" s="52">
        <f>SUM(J19,J59)</f>
        <v>0</v>
      </c>
      <c r="K61" s="52">
        <f>SUM(K23,K59)</f>
        <v>0</v>
      </c>
      <c r="L61" s="101">
        <f>SUM(L23,L59)</f>
        <v>683</v>
      </c>
      <c r="M61" s="115"/>
      <c r="N61" s="52">
        <f>SUM(N23,N59)</f>
        <v>2259360</v>
      </c>
      <c r="O61" s="101">
        <f>SUM(O23,O59)</f>
        <v>235</v>
      </c>
      <c r="P61" s="115"/>
      <c r="Q61" s="52">
        <f>SUM(Q23,Q59)</f>
        <v>372529</v>
      </c>
      <c r="R61" s="52">
        <f>SUM(R19,R59)</f>
        <v>0</v>
      </c>
      <c r="S61" s="101">
        <f>SUM(S23,S59)</f>
        <v>43</v>
      </c>
      <c r="T61" s="118">
        <f>SUM(T23,T59)</f>
        <v>360327</v>
      </c>
      <c r="U61" s="52">
        <f>SUM(U23,U59)</f>
        <v>0</v>
      </c>
      <c r="V61" s="52">
        <f>SUM(V19,V59)</f>
        <v>0</v>
      </c>
      <c r="W61" s="52">
        <f>SUM(W23,W59)</f>
        <v>650000</v>
      </c>
      <c r="X61" s="101">
        <f>SUM(X23,X59)</f>
        <v>961</v>
      </c>
      <c r="Y61" s="79">
        <f>SUM(Y23,Y59)</f>
        <v>0</v>
      </c>
      <c r="Z61" s="52">
        <f>SUM(Z23,Z59)</f>
        <v>3642216</v>
      </c>
      <c r="AA61" s="41"/>
      <c r="AB61" s="41"/>
      <c r="AC61" s="24"/>
      <c r="AD61" s="24"/>
      <c r="AE61" s="24"/>
    </row>
    <row r="62" spans="1:31" ht="18">
      <c r="A62" s="3"/>
      <c r="B62" s="93"/>
      <c r="C62" s="50"/>
      <c r="D62" s="52"/>
      <c r="E62" s="49"/>
      <c r="F62" s="52"/>
      <c r="G62" s="49"/>
      <c r="H62" s="52"/>
      <c r="I62" s="52"/>
      <c r="J62" s="52"/>
      <c r="K62" s="52"/>
      <c r="L62" s="49"/>
      <c r="M62" s="50"/>
      <c r="N62" s="52"/>
      <c r="O62" s="49"/>
      <c r="P62" s="50"/>
      <c r="Q62" s="52"/>
      <c r="R62" s="52"/>
      <c r="S62" s="83"/>
      <c r="T62" s="117"/>
      <c r="U62" s="52"/>
      <c r="V62" s="52"/>
      <c r="W62" s="52"/>
      <c r="X62" s="91"/>
      <c r="Y62" s="50"/>
      <c r="Z62" s="51"/>
      <c r="AA62" s="41"/>
      <c r="AB62" s="41"/>
      <c r="AC62" s="24"/>
      <c r="AD62" s="24"/>
      <c r="AE62" s="24"/>
    </row>
    <row r="63" spans="1:31" ht="18">
      <c r="A63" s="23" t="s">
        <v>35</v>
      </c>
      <c r="B63" s="49"/>
      <c r="C63" s="50"/>
      <c r="D63" s="52"/>
      <c r="E63" s="49"/>
      <c r="F63" s="52"/>
      <c r="G63" s="49"/>
      <c r="H63" s="52"/>
      <c r="I63" s="52"/>
      <c r="J63" s="52"/>
      <c r="K63" s="52"/>
      <c r="L63" s="49"/>
      <c r="M63" s="50"/>
      <c r="N63" s="52"/>
      <c r="O63" s="49"/>
      <c r="P63" s="50"/>
      <c r="Q63" s="52"/>
      <c r="R63" s="52"/>
      <c r="S63" s="83"/>
      <c r="T63" s="79"/>
      <c r="U63" s="52"/>
      <c r="V63" s="52"/>
      <c r="W63" s="52"/>
      <c r="X63" s="50"/>
      <c r="Y63" s="50"/>
      <c r="Z63" s="51"/>
      <c r="AA63" s="41"/>
      <c r="AB63" s="41"/>
      <c r="AC63" s="24"/>
      <c r="AD63" s="24"/>
      <c r="AE63" s="24"/>
    </row>
    <row r="64" spans="1:31" ht="18">
      <c r="A64" s="28" t="s">
        <v>59</v>
      </c>
      <c r="B64" s="49"/>
      <c r="C64" s="50"/>
      <c r="D64" s="52"/>
      <c r="E64" s="49"/>
      <c r="F64" s="52"/>
      <c r="G64" s="49"/>
      <c r="H64" s="52"/>
      <c r="I64" s="52"/>
      <c r="J64" s="52"/>
      <c r="K64" s="52"/>
      <c r="L64" s="49"/>
      <c r="M64" s="50"/>
      <c r="N64" s="52"/>
      <c r="O64" s="49"/>
      <c r="P64" s="50"/>
      <c r="Q64" s="52"/>
      <c r="R64" s="52"/>
      <c r="S64" s="83"/>
      <c r="T64" s="79"/>
      <c r="U64" s="52"/>
      <c r="V64" s="52"/>
      <c r="W64" s="52"/>
      <c r="X64" s="50"/>
      <c r="Y64" s="50"/>
      <c r="Z64" s="51"/>
      <c r="AA64" s="41"/>
      <c r="AB64" s="41"/>
      <c r="AC64" s="24"/>
      <c r="AD64" s="24"/>
      <c r="AE64" s="24"/>
    </row>
    <row r="65" spans="1:31" ht="18">
      <c r="A65" s="28" t="s">
        <v>58</v>
      </c>
      <c r="B65" s="49"/>
      <c r="C65" s="50"/>
      <c r="D65" s="52"/>
      <c r="E65" s="49"/>
      <c r="F65" s="52"/>
      <c r="G65" s="49"/>
      <c r="H65" s="52"/>
      <c r="I65" s="52"/>
      <c r="J65" s="52"/>
      <c r="K65" s="52"/>
      <c r="L65" s="49"/>
      <c r="M65" s="50"/>
      <c r="N65" s="52"/>
      <c r="O65" s="49"/>
      <c r="P65" s="50"/>
      <c r="Q65" s="52"/>
      <c r="R65" s="52"/>
      <c r="S65" s="83"/>
      <c r="T65" s="79"/>
      <c r="U65" s="52"/>
      <c r="V65" s="52"/>
      <c r="W65" s="52"/>
      <c r="X65" s="50"/>
      <c r="Y65" s="50"/>
      <c r="Z65" s="51"/>
      <c r="AA65" s="41"/>
      <c r="AB65" s="41"/>
      <c r="AC65" s="24"/>
      <c r="AD65" s="24"/>
      <c r="AE65" s="24"/>
    </row>
    <row r="66" spans="1:31" ht="18">
      <c r="A66" s="3" t="s">
        <v>89</v>
      </c>
      <c r="B66" s="49">
        <v>0</v>
      </c>
      <c r="C66" s="50"/>
      <c r="D66" s="52">
        <f>405165+20000</f>
        <v>425165</v>
      </c>
      <c r="E66" s="49">
        <v>0</v>
      </c>
      <c r="F66" s="52">
        <v>0</v>
      </c>
      <c r="G66" s="49">
        <v>0</v>
      </c>
      <c r="H66" s="52">
        <v>0</v>
      </c>
      <c r="I66" s="52">
        <v>0</v>
      </c>
      <c r="J66" s="52">
        <v>0</v>
      </c>
      <c r="K66" s="52">
        <v>0</v>
      </c>
      <c r="L66" s="49">
        <f>B66</f>
        <v>0</v>
      </c>
      <c r="M66" s="50"/>
      <c r="N66" s="52">
        <f>D66+F66+H66+J66+K66</f>
        <v>425165</v>
      </c>
      <c r="O66" s="49">
        <v>0</v>
      </c>
      <c r="P66" s="50"/>
      <c r="Q66" s="52">
        <v>34467</v>
      </c>
      <c r="R66" s="52">
        <v>0</v>
      </c>
      <c r="S66" s="83">
        <v>1</v>
      </c>
      <c r="T66" s="79">
        <v>2670</v>
      </c>
      <c r="U66" s="52">
        <v>0</v>
      </c>
      <c r="V66" s="52">
        <v>0</v>
      </c>
      <c r="W66" s="52">
        <v>0</v>
      </c>
      <c r="X66" s="50">
        <f>SUM(L66,O66,R66,S66,V66)</f>
        <v>1</v>
      </c>
      <c r="Y66" s="50"/>
      <c r="Z66" s="51">
        <f>SUM(N66,Q66,T66,U66,V66,W66)</f>
        <v>462302</v>
      </c>
      <c r="AA66" s="41"/>
      <c r="AB66" s="41"/>
      <c r="AC66" s="24"/>
      <c r="AD66" s="24"/>
      <c r="AE66" s="24"/>
    </row>
    <row r="67" spans="1:35" ht="18">
      <c r="A67" s="3" t="s">
        <v>66</v>
      </c>
      <c r="B67" s="49">
        <v>-28</v>
      </c>
      <c r="C67" s="50"/>
      <c r="D67" s="52">
        <f>-1413134+13320</f>
        <v>-1399814</v>
      </c>
      <c r="E67" s="49">
        <v>0</v>
      </c>
      <c r="F67" s="52">
        <v>0</v>
      </c>
      <c r="G67" s="49">
        <v>0</v>
      </c>
      <c r="H67" s="52">
        <v>0</v>
      </c>
      <c r="I67" s="52">
        <v>0</v>
      </c>
      <c r="J67" s="52">
        <v>0</v>
      </c>
      <c r="K67" s="52">
        <v>0</v>
      </c>
      <c r="L67" s="49">
        <f>B67</f>
        <v>-28</v>
      </c>
      <c r="M67" s="50"/>
      <c r="N67" s="52">
        <f>D67+F67+H67+J67+K67</f>
        <v>-1399814</v>
      </c>
      <c r="O67" s="49">
        <v>-33</v>
      </c>
      <c r="P67" s="50"/>
      <c r="Q67" s="52">
        <v>-289215</v>
      </c>
      <c r="R67" s="52">
        <v>0</v>
      </c>
      <c r="S67" s="83">
        <v>0</v>
      </c>
      <c r="T67" s="79">
        <v>0</v>
      </c>
      <c r="U67" s="52">
        <v>0</v>
      </c>
      <c r="V67" s="52">
        <v>0</v>
      </c>
      <c r="W67" s="52">
        <v>0</v>
      </c>
      <c r="X67" s="50">
        <f>SUM(L67,O67,R67,S67,V67)</f>
        <v>-61</v>
      </c>
      <c r="Y67" s="50"/>
      <c r="Z67" s="51">
        <f>SUM(N67,Q67,T67,U67,V67,W67)</f>
        <v>-1689029</v>
      </c>
      <c r="AA67" s="41"/>
      <c r="AB67" s="41"/>
      <c r="AC67" s="24"/>
      <c r="AD67" s="28"/>
      <c r="AE67" s="142"/>
      <c r="AF67" s="1"/>
      <c r="AG67" s="1"/>
      <c r="AI67" s="1"/>
    </row>
    <row r="68" spans="1:35" ht="18">
      <c r="A68" s="3"/>
      <c r="B68" s="56"/>
      <c r="C68" s="54"/>
      <c r="D68" s="58"/>
      <c r="E68" s="56"/>
      <c r="F68" s="58"/>
      <c r="G68" s="56"/>
      <c r="H68" s="58"/>
      <c r="I68" s="58"/>
      <c r="J68" s="58"/>
      <c r="K68" s="58"/>
      <c r="L68" s="56"/>
      <c r="M68" s="54"/>
      <c r="N68" s="58"/>
      <c r="O68" s="56"/>
      <c r="P68" s="54"/>
      <c r="Q68" s="58"/>
      <c r="R68" s="58"/>
      <c r="S68" s="84"/>
      <c r="T68" s="80"/>
      <c r="U68" s="58"/>
      <c r="V68" s="58"/>
      <c r="W68" s="58"/>
      <c r="X68" s="54"/>
      <c r="Y68" s="54"/>
      <c r="Z68" s="55"/>
      <c r="AA68" s="41"/>
      <c r="AB68" s="41"/>
      <c r="AC68" s="24"/>
      <c r="AD68" s="28"/>
      <c r="AE68" s="28"/>
      <c r="AF68" s="1"/>
      <c r="AG68" s="1"/>
      <c r="AI68" s="1"/>
    </row>
    <row r="69" spans="1:35" ht="18">
      <c r="A69" s="3" t="s">
        <v>90</v>
      </c>
      <c r="B69" s="49">
        <f>SUM(B66:B67)</f>
        <v>-28</v>
      </c>
      <c r="C69" s="50"/>
      <c r="D69" s="52">
        <f aca="true" t="shared" si="11" ref="D69:L69">SUM(D66:D67)</f>
        <v>-974649</v>
      </c>
      <c r="E69" s="49">
        <f t="shared" si="11"/>
        <v>0</v>
      </c>
      <c r="F69" s="52">
        <f t="shared" si="11"/>
        <v>0</v>
      </c>
      <c r="G69" s="49">
        <f t="shared" si="11"/>
        <v>0</v>
      </c>
      <c r="H69" s="52">
        <f t="shared" si="11"/>
        <v>0</v>
      </c>
      <c r="I69" s="57">
        <f t="shared" si="11"/>
        <v>0</v>
      </c>
      <c r="J69" s="57">
        <f t="shared" si="11"/>
        <v>0</v>
      </c>
      <c r="K69" s="57">
        <f t="shared" si="11"/>
        <v>0</v>
      </c>
      <c r="L69" s="49">
        <f t="shared" si="11"/>
        <v>-28</v>
      </c>
      <c r="M69" s="50"/>
      <c r="N69" s="50">
        <f>SUM(N66:N67)</f>
        <v>-974649</v>
      </c>
      <c r="O69" s="49">
        <f>SUM(O66:O67)</f>
        <v>-33</v>
      </c>
      <c r="P69" s="50"/>
      <c r="Q69" s="50">
        <f aca="true" t="shared" si="12" ref="Q69:X69">SUM(Q66:Q67)</f>
        <v>-254748</v>
      </c>
      <c r="R69" s="57">
        <f t="shared" si="12"/>
        <v>0</v>
      </c>
      <c r="S69" s="83">
        <f>SUM(S66:S67)</f>
        <v>1</v>
      </c>
      <c r="T69" s="120">
        <f t="shared" si="12"/>
        <v>2670</v>
      </c>
      <c r="U69" s="115">
        <f t="shared" si="12"/>
        <v>0</v>
      </c>
      <c r="V69" s="57">
        <f t="shared" si="12"/>
        <v>0</v>
      </c>
      <c r="W69" s="57">
        <f t="shared" si="12"/>
        <v>0</v>
      </c>
      <c r="X69" s="50">
        <f t="shared" si="12"/>
        <v>-60</v>
      </c>
      <c r="Y69" s="50"/>
      <c r="Z69" s="51">
        <f>SUM(Z66:Z67)</f>
        <v>-1226727</v>
      </c>
      <c r="AA69" s="41"/>
      <c r="AB69" s="41"/>
      <c r="AC69" s="24"/>
      <c r="AD69" s="28"/>
      <c r="AE69" s="142"/>
      <c r="AF69" s="1"/>
      <c r="AG69" s="1"/>
      <c r="AI69" s="1"/>
    </row>
    <row r="70" spans="1:35" ht="18.75" thickBot="1">
      <c r="A70" s="3"/>
      <c r="B70" s="59"/>
      <c r="C70" s="60"/>
      <c r="D70" s="61"/>
      <c r="E70" s="59"/>
      <c r="F70" s="61"/>
      <c r="G70" s="59"/>
      <c r="H70" s="61"/>
      <c r="I70" s="62"/>
      <c r="J70" s="62"/>
      <c r="K70" s="62"/>
      <c r="L70" s="59"/>
      <c r="M70" s="60"/>
      <c r="N70" s="60"/>
      <c r="O70" s="59"/>
      <c r="P70" s="60"/>
      <c r="Q70" s="60"/>
      <c r="R70" s="62"/>
      <c r="S70" s="85"/>
      <c r="T70" s="119"/>
      <c r="U70" s="62"/>
      <c r="V70" s="62"/>
      <c r="W70" s="62"/>
      <c r="X70" s="60"/>
      <c r="Y70" s="60"/>
      <c r="Z70" s="63"/>
      <c r="AA70" s="41"/>
      <c r="AB70" s="41"/>
      <c r="AC70" s="24"/>
      <c r="AD70" s="28"/>
      <c r="AE70" s="28"/>
      <c r="AF70" s="1"/>
      <c r="AG70" s="1"/>
      <c r="AI70" s="1"/>
    </row>
    <row r="71" spans="1:36" s="159" customFormat="1" ht="18">
      <c r="A71" s="147" t="s">
        <v>74</v>
      </c>
      <c r="B71" s="148">
        <f>SUM(B61,B69)</f>
        <v>655</v>
      </c>
      <c r="C71" s="149"/>
      <c r="D71" s="150">
        <f aca="true" t="shared" si="13" ref="D71:Z71">SUM(D61,D69)</f>
        <v>1284711</v>
      </c>
      <c r="E71" s="151" t="e">
        <f t="shared" si="13"/>
        <v>#REF!</v>
      </c>
      <c r="F71" s="150">
        <f t="shared" si="13"/>
        <v>0</v>
      </c>
      <c r="G71" s="150">
        <f t="shared" si="13"/>
        <v>0</v>
      </c>
      <c r="H71" s="150">
        <f t="shared" si="13"/>
        <v>0</v>
      </c>
      <c r="I71" s="150">
        <f t="shared" si="13"/>
        <v>0</v>
      </c>
      <c r="J71" s="150">
        <f t="shared" si="13"/>
        <v>0</v>
      </c>
      <c r="K71" s="150">
        <f t="shared" si="13"/>
        <v>0</v>
      </c>
      <c r="L71" s="149">
        <f t="shared" si="13"/>
        <v>655</v>
      </c>
      <c r="M71" s="150">
        <f t="shared" si="13"/>
        <v>0</v>
      </c>
      <c r="N71" s="150">
        <f t="shared" si="13"/>
        <v>1284711</v>
      </c>
      <c r="O71" s="149">
        <f t="shared" si="13"/>
        <v>202</v>
      </c>
      <c r="P71" s="150">
        <f t="shared" si="13"/>
        <v>0</v>
      </c>
      <c r="Q71" s="150">
        <f t="shared" si="13"/>
        <v>117781</v>
      </c>
      <c r="R71" s="150">
        <f t="shared" si="13"/>
        <v>0</v>
      </c>
      <c r="S71" s="152">
        <f t="shared" si="13"/>
        <v>44</v>
      </c>
      <c r="T71" s="153">
        <f t="shared" si="13"/>
        <v>362997</v>
      </c>
      <c r="U71" s="150">
        <f t="shared" si="13"/>
        <v>0</v>
      </c>
      <c r="V71" s="150">
        <f t="shared" si="13"/>
        <v>0</v>
      </c>
      <c r="W71" s="150">
        <f t="shared" si="13"/>
        <v>650000</v>
      </c>
      <c r="X71" s="152">
        <f t="shared" si="13"/>
        <v>901</v>
      </c>
      <c r="Y71" s="153">
        <f t="shared" si="13"/>
        <v>0</v>
      </c>
      <c r="Z71" s="150">
        <f t="shared" si="13"/>
        <v>2415489</v>
      </c>
      <c r="AA71" s="154"/>
      <c r="AB71" s="154"/>
      <c r="AC71" s="155"/>
      <c r="AD71" s="156"/>
      <c r="AE71" s="157"/>
      <c r="AF71" s="158"/>
      <c r="AG71" s="158"/>
      <c r="AI71" s="158"/>
      <c r="AJ71" s="158"/>
    </row>
    <row r="72" spans="1:36" ht="18">
      <c r="A72" s="139" t="s">
        <v>75</v>
      </c>
      <c r="B72" s="99">
        <f>B30</f>
        <v>-14</v>
      </c>
      <c r="C72" s="81"/>
      <c r="D72" s="58">
        <f aca="true" t="shared" si="14" ref="D72:Z72">D30</f>
        <v>895519</v>
      </c>
      <c r="E72" s="56">
        <f t="shared" si="14"/>
        <v>0</v>
      </c>
      <c r="F72" s="64">
        <f t="shared" si="14"/>
        <v>-1194485</v>
      </c>
      <c r="G72" s="56">
        <f t="shared" si="14"/>
        <v>0</v>
      </c>
      <c r="H72" s="56">
        <f t="shared" si="14"/>
        <v>-61172</v>
      </c>
      <c r="I72" s="56">
        <f t="shared" si="14"/>
        <v>0</v>
      </c>
      <c r="J72" s="56">
        <f t="shared" si="14"/>
        <v>0</v>
      </c>
      <c r="K72" s="64">
        <f t="shared" si="14"/>
        <v>-359432</v>
      </c>
      <c r="L72" s="54">
        <f t="shared" si="14"/>
        <v>-14</v>
      </c>
      <c r="M72" s="56">
        <f t="shared" si="14"/>
        <v>0</v>
      </c>
      <c r="N72" s="54">
        <f t="shared" si="14"/>
        <v>-719570</v>
      </c>
      <c r="O72" s="56">
        <f t="shared" si="14"/>
        <v>-33</v>
      </c>
      <c r="P72" s="56">
        <f t="shared" si="14"/>
        <v>0</v>
      </c>
      <c r="Q72" s="54">
        <f t="shared" si="14"/>
        <v>-497065</v>
      </c>
      <c r="R72" s="84">
        <f t="shared" si="14"/>
        <v>0</v>
      </c>
      <c r="S72" s="99">
        <f t="shared" si="14"/>
        <v>1</v>
      </c>
      <c r="T72" s="81">
        <f t="shared" si="14"/>
        <v>-19105</v>
      </c>
      <c r="U72" s="56">
        <f t="shared" si="14"/>
        <v>-69378</v>
      </c>
      <c r="V72" s="56">
        <f t="shared" si="14"/>
        <v>0</v>
      </c>
      <c r="W72" s="56">
        <f t="shared" si="14"/>
        <v>-1236563</v>
      </c>
      <c r="X72" s="95">
        <f t="shared" si="14"/>
        <v>-46</v>
      </c>
      <c r="Y72" s="56">
        <f t="shared" si="14"/>
        <v>0</v>
      </c>
      <c r="Z72" s="58">
        <f t="shared" si="14"/>
        <v>-2541681</v>
      </c>
      <c r="AA72" s="41"/>
      <c r="AB72" s="41"/>
      <c r="AC72" s="24"/>
      <c r="AD72" s="28"/>
      <c r="AE72" s="28"/>
      <c r="AF72" s="1"/>
      <c r="AG72" s="1"/>
      <c r="AI72" s="1"/>
      <c r="AJ72" s="1"/>
    </row>
    <row r="73" spans="1:36" ht="18">
      <c r="A73" s="133" t="s">
        <v>16</v>
      </c>
      <c r="B73" s="93"/>
      <c r="C73" s="50"/>
      <c r="D73" s="52"/>
      <c r="E73" s="49"/>
      <c r="F73" s="52"/>
      <c r="G73" s="49"/>
      <c r="H73" s="52"/>
      <c r="I73" s="52"/>
      <c r="J73" s="52"/>
      <c r="K73" s="52"/>
      <c r="L73" s="88"/>
      <c r="M73" s="50"/>
      <c r="N73" s="52"/>
      <c r="O73" s="49"/>
      <c r="P73" s="50"/>
      <c r="Q73" s="52"/>
      <c r="R73" s="52"/>
      <c r="S73" s="83"/>
      <c r="T73" s="79"/>
      <c r="U73" s="52"/>
      <c r="V73" s="52"/>
      <c r="W73" s="52"/>
      <c r="X73" s="50"/>
      <c r="Y73" s="50"/>
      <c r="Z73" s="51"/>
      <c r="AA73" s="41"/>
      <c r="AB73" s="41"/>
      <c r="AC73" s="24"/>
      <c r="AD73" s="28"/>
      <c r="AE73" s="28"/>
      <c r="AF73" s="1"/>
      <c r="AG73" s="1"/>
      <c r="AI73" s="1"/>
      <c r="AJ73" s="1"/>
    </row>
    <row r="74" spans="1:36" ht="18">
      <c r="A74" s="3" t="s">
        <v>65</v>
      </c>
      <c r="B74" s="49">
        <f>+B71</f>
        <v>655</v>
      </c>
      <c r="C74" s="50"/>
      <c r="D74" s="52">
        <v>1234977</v>
      </c>
      <c r="E74" s="49"/>
      <c r="F74" s="52">
        <f>+F71</f>
        <v>0</v>
      </c>
      <c r="G74" s="49"/>
      <c r="H74" s="52">
        <f>H71</f>
        <v>0</v>
      </c>
      <c r="I74" s="52"/>
      <c r="J74" s="52">
        <f>J71</f>
        <v>0</v>
      </c>
      <c r="K74" s="52">
        <f>K71</f>
        <v>0</v>
      </c>
      <c r="L74" s="101">
        <f>+L71</f>
        <v>655</v>
      </c>
      <c r="M74" s="115"/>
      <c r="N74" s="52">
        <f>D74+F74+H74+J74+K74</f>
        <v>1234977</v>
      </c>
      <c r="O74" s="49">
        <f>+O71</f>
        <v>202</v>
      </c>
      <c r="P74" s="50"/>
      <c r="Q74" s="52">
        <f>+Q71</f>
        <v>117781</v>
      </c>
      <c r="R74" s="52"/>
      <c r="S74" s="83">
        <f>+S71</f>
        <v>44</v>
      </c>
      <c r="T74" s="79">
        <f>+T71</f>
        <v>362997</v>
      </c>
      <c r="U74" s="52">
        <v>0</v>
      </c>
      <c r="V74" s="52"/>
      <c r="W74" s="52">
        <v>0</v>
      </c>
      <c r="X74" s="50">
        <f>SUM(L74,O74,S74)</f>
        <v>901</v>
      </c>
      <c r="Y74" s="50"/>
      <c r="Z74" s="51">
        <f>SUM(N74,Q74,T74,U74,V74,W74)</f>
        <v>1715755</v>
      </c>
      <c r="AA74" s="41"/>
      <c r="AB74" s="41"/>
      <c r="AC74" s="24"/>
      <c r="AD74" s="28"/>
      <c r="AE74" s="28"/>
      <c r="AF74" s="1"/>
      <c r="AG74" s="1"/>
      <c r="AI74" s="1"/>
      <c r="AJ74" s="1"/>
    </row>
    <row r="75" spans="1:36" ht="18">
      <c r="A75" s="3" t="s">
        <v>62</v>
      </c>
      <c r="B75" s="49">
        <v>0</v>
      </c>
      <c r="C75" s="50"/>
      <c r="D75" s="127">
        <v>-95500</v>
      </c>
      <c r="E75" s="49"/>
      <c r="F75" s="52">
        <v>0</v>
      </c>
      <c r="G75" s="49"/>
      <c r="H75" s="52">
        <v>0</v>
      </c>
      <c r="I75" s="52"/>
      <c r="J75" s="52"/>
      <c r="K75" s="52">
        <v>0</v>
      </c>
      <c r="L75" s="88">
        <v>0</v>
      </c>
      <c r="M75" s="50"/>
      <c r="N75" s="52">
        <f>D75+F75+H75+J75+K75</f>
        <v>-95500</v>
      </c>
      <c r="O75" s="88">
        <v>0</v>
      </c>
      <c r="P75" s="50"/>
      <c r="Q75" s="127">
        <f>-95500-20000</f>
        <v>-115500</v>
      </c>
      <c r="R75" s="52"/>
      <c r="S75" s="86">
        <v>0</v>
      </c>
      <c r="T75" s="87">
        <v>0</v>
      </c>
      <c r="U75" s="52">
        <v>0</v>
      </c>
      <c r="V75" s="52"/>
      <c r="W75" s="52">
        <v>0</v>
      </c>
      <c r="X75" s="89">
        <f>SUM(L75,O75,R75,S75,V75)</f>
        <v>0</v>
      </c>
      <c r="Y75" s="50"/>
      <c r="Z75" s="129">
        <f>SUM(N75,Q75,T75,U75,V75,W75)</f>
        <v>-211000</v>
      </c>
      <c r="AA75" s="41"/>
      <c r="AB75" s="41"/>
      <c r="AC75" s="24"/>
      <c r="AD75" s="28"/>
      <c r="AE75" s="142"/>
      <c r="AF75" s="1"/>
      <c r="AG75" s="1"/>
      <c r="AI75" s="1"/>
      <c r="AJ75" s="1"/>
    </row>
    <row r="76" spans="1:36" ht="18">
      <c r="A76" s="3" t="s">
        <v>69</v>
      </c>
      <c r="B76" s="49">
        <f>SUM(B74:B75)</f>
        <v>655</v>
      </c>
      <c r="C76" s="130"/>
      <c r="D76" s="118">
        <f>SUM(D74:D75)</f>
        <v>1139477</v>
      </c>
      <c r="E76" s="49"/>
      <c r="F76" s="126">
        <f>SUM(F74:F75)</f>
        <v>0</v>
      </c>
      <c r="G76" s="49"/>
      <c r="H76" s="126">
        <f>SUM(H74:H75)</f>
        <v>0</v>
      </c>
      <c r="I76" s="52"/>
      <c r="J76" s="52"/>
      <c r="K76" s="126">
        <f aca="true" t="shared" si="15" ref="K76:Q76">SUM(K74:K75)</f>
        <v>0</v>
      </c>
      <c r="L76" s="101">
        <f t="shared" si="15"/>
        <v>655</v>
      </c>
      <c r="M76" s="128">
        <f t="shared" si="15"/>
        <v>0</v>
      </c>
      <c r="N76" s="118">
        <f t="shared" si="15"/>
        <v>1139477</v>
      </c>
      <c r="O76" s="101">
        <f t="shared" si="15"/>
        <v>202</v>
      </c>
      <c r="P76" s="128">
        <f t="shared" si="15"/>
        <v>0</v>
      </c>
      <c r="Q76" s="118">
        <f t="shared" si="15"/>
        <v>2281</v>
      </c>
      <c r="R76" s="52"/>
      <c r="S76" s="101">
        <f aca="true" t="shared" si="16" ref="S76:Z76">SUM(S74:S75)</f>
        <v>44</v>
      </c>
      <c r="T76" s="118">
        <f t="shared" si="16"/>
        <v>362997</v>
      </c>
      <c r="U76" s="126">
        <f t="shared" si="16"/>
        <v>0</v>
      </c>
      <c r="V76" s="126">
        <f t="shared" si="16"/>
        <v>0</v>
      </c>
      <c r="W76" s="126">
        <f t="shared" si="16"/>
        <v>0</v>
      </c>
      <c r="X76" s="101">
        <f t="shared" si="16"/>
        <v>901</v>
      </c>
      <c r="Y76" s="128">
        <f t="shared" si="16"/>
        <v>0</v>
      </c>
      <c r="Z76" s="118">
        <f t="shared" si="16"/>
        <v>1504755</v>
      </c>
      <c r="AA76" s="41"/>
      <c r="AB76" s="41"/>
      <c r="AC76" s="24"/>
      <c r="AD76" s="28"/>
      <c r="AE76" s="28"/>
      <c r="AF76" s="1"/>
      <c r="AG76" s="1"/>
      <c r="AI76" s="1"/>
      <c r="AJ76" s="1"/>
    </row>
    <row r="77" spans="1:36" ht="18">
      <c r="A77" s="3" t="s">
        <v>64</v>
      </c>
      <c r="B77" s="56">
        <v>0</v>
      </c>
      <c r="C77" s="54"/>
      <c r="D77" s="98">
        <v>49734</v>
      </c>
      <c r="E77" s="56"/>
      <c r="F77" s="58">
        <v>0</v>
      </c>
      <c r="G77" s="56"/>
      <c r="H77" s="58">
        <v>0</v>
      </c>
      <c r="I77" s="58"/>
      <c r="J77" s="58">
        <v>0</v>
      </c>
      <c r="K77" s="58">
        <v>0</v>
      </c>
      <c r="L77" s="95">
        <v>0</v>
      </c>
      <c r="M77" s="54"/>
      <c r="N77" s="98">
        <f>D77+F77+H77+J77+K77</f>
        <v>49734</v>
      </c>
      <c r="O77" s="95">
        <v>0</v>
      </c>
      <c r="P77" s="54"/>
      <c r="Q77" s="98">
        <v>0</v>
      </c>
      <c r="R77" s="58"/>
      <c r="S77" s="99">
        <v>0</v>
      </c>
      <c r="T77" s="80">
        <v>0</v>
      </c>
      <c r="U77" s="58">
        <v>0</v>
      </c>
      <c r="V77" s="58"/>
      <c r="W77" s="58">
        <f>W71</f>
        <v>650000</v>
      </c>
      <c r="X77" s="90">
        <f>SUM(L77,O77,R77,V77)</f>
        <v>0</v>
      </c>
      <c r="Y77" s="50"/>
      <c r="Z77" s="92">
        <f>SUM(N77,Q77,U77,V77,W77)</f>
        <v>699734</v>
      </c>
      <c r="AA77" s="41"/>
      <c r="AB77" s="41"/>
      <c r="AC77" s="24"/>
      <c r="AD77" s="28"/>
      <c r="AE77" s="28"/>
      <c r="AF77" s="1"/>
      <c r="AG77" s="1"/>
      <c r="AI77" s="1"/>
      <c r="AJ77" s="1"/>
    </row>
    <row r="78" spans="1:36" ht="18">
      <c r="A78" s="32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3"/>
      <c r="AA78" s="41"/>
      <c r="AB78" s="41"/>
      <c r="AC78" s="24"/>
      <c r="AD78" s="28"/>
      <c r="AE78" s="28"/>
      <c r="AF78" s="1"/>
      <c r="AG78" s="1"/>
      <c r="AI78" s="1"/>
      <c r="AJ78" s="1"/>
    </row>
    <row r="79" spans="1:31" ht="18">
      <c r="A79" s="32"/>
      <c r="B79" s="41"/>
      <c r="C79" s="32"/>
      <c r="D79" s="41"/>
      <c r="E79" s="32"/>
      <c r="F79" s="41"/>
      <c r="G79" s="32"/>
      <c r="H79" s="41"/>
      <c r="I79" s="32"/>
      <c r="J79" s="32"/>
      <c r="K79" s="41"/>
      <c r="L79" s="41"/>
      <c r="M79" s="32"/>
      <c r="N79" s="41"/>
      <c r="O79" s="41"/>
      <c r="P79" s="32"/>
      <c r="Q79" s="41"/>
      <c r="R79" s="32"/>
      <c r="S79" s="32"/>
      <c r="T79" s="32"/>
      <c r="U79" s="41"/>
      <c r="V79" s="32"/>
      <c r="W79" s="41"/>
      <c r="X79" s="41"/>
      <c r="Y79" s="32"/>
      <c r="Z79" s="48"/>
      <c r="AA79" s="41"/>
      <c r="AB79" s="41"/>
      <c r="AC79" s="24"/>
      <c r="AD79" s="24"/>
      <c r="AE79" s="24"/>
    </row>
    <row r="80" spans="1:31" ht="18">
      <c r="A80" s="32"/>
      <c r="B80" s="41"/>
      <c r="C80" s="32"/>
      <c r="D80" s="41"/>
      <c r="E80" s="32"/>
      <c r="F80" s="41"/>
      <c r="G80" s="32"/>
      <c r="H80" s="41"/>
      <c r="I80" s="32"/>
      <c r="J80" s="32"/>
      <c r="K80" s="41"/>
      <c r="L80" s="32"/>
      <c r="M80" s="32"/>
      <c r="N80" s="41"/>
      <c r="O80" s="41"/>
      <c r="P80" s="32"/>
      <c r="Q80" s="41"/>
      <c r="R80" s="32"/>
      <c r="S80" s="32"/>
      <c r="T80" s="32"/>
      <c r="U80" s="41"/>
      <c r="V80" s="32"/>
      <c r="W80" s="41"/>
      <c r="X80" s="41"/>
      <c r="Y80" s="32"/>
      <c r="Z80" s="48"/>
      <c r="AA80" s="41"/>
      <c r="AB80" s="41"/>
      <c r="AC80" s="24"/>
      <c r="AD80" s="24"/>
      <c r="AE80" s="24"/>
    </row>
    <row r="81" spans="1:31" ht="18">
      <c r="A81" s="32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48"/>
      <c r="AA81" s="35"/>
      <c r="AB81" s="41"/>
      <c r="AC81" s="24"/>
      <c r="AD81" s="24"/>
      <c r="AE81" s="24"/>
    </row>
    <row r="82" spans="1:31" ht="18">
      <c r="A82" s="32"/>
      <c r="B82" s="41"/>
      <c r="C82" s="32"/>
      <c r="D82" s="41"/>
      <c r="E82" s="32"/>
      <c r="F82" s="41"/>
      <c r="G82" s="32"/>
      <c r="H82" s="41"/>
      <c r="I82" s="32"/>
      <c r="J82" s="32"/>
      <c r="K82" s="41"/>
      <c r="L82" s="32"/>
      <c r="M82" s="32"/>
      <c r="N82" s="41"/>
      <c r="O82" s="41"/>
      <c r="P82" s="32"/>
      <c r="Q82" s="41"/>
      <c r="R82" s="32"/>
      <c r="S82" s="32"/>
      <c r="T82" s="32"/>
      <c r="U82" s="41"/>
      <c r="V82" s="32"/>
      <c r="W82" s="41"/>
      <c r="X82" s="41"/>
      <c r="Y82" s="32"/>
      <c r="Z82" s="48"/>
      <c r="AA82" s="41"/>
      <c r="AB82" s="41"/>
      <c r="AC82" s="24"/>
      <c r="AD82" s="24"/>
      <c r="AE82" s="24"/>
    </row>
    <row r="83" spans="1:31" ht="18">
      <c r="A83" s="32"/>
      <c r="B83" s="41"/>
      <c r="C83" s="32"/>
      <c r="D83" s="41"/>
      <c r="E83" s="32"/>
      <c r="F83" s="41"/>
      <c r="G83" s="32"/>
      <c r="H83" s="41"/>
      <c r="I83" s="32"/>
      <c r="J83" s="32"/>
      <c r="K83" s="41"/>
      <c r="L83" s="32"/>
      <c r="M83" s="32"/>
      <c r="N83" s="41"/>
      <c r="O83" s="41"/>
      <c r="P83" s="32"/>
      <c r="Q83" s="41"/>
      <c r="R83" s="32"/>
      <c r="S83" s="32"/>
      <c r="T83" s="32"/>
      <c r="U83" s="41"/>
      <c r="V83" s="32"/>
      <c r="W83" s="41"/>
      <c r="X83" s="41"/>
      <c r="Y83" s="32"/>
      <c r="Z83" s="48"/>
      <c r="AA83" s="41"/>
      <c r="AB83" s="41"/>
      <c r="AC83" s="24"/>
      <c r="AD83" s="24"/>
      <c r="AE83" s="24"/>
    </row>
    <row r="84" spans="1:31" ht="18">
      <c r="A84" s="32"/>
      <c r="B84" s="41"/>
      <c r="C84" s="32"/>
      <c r="D84" s="41"/>
      <c r="E84" s="32"/>
      <c r="F84" s="41"/>
      <c r="G84" s="32"/>
      <c r="H84" s="41"/>
      <c r="I84" s="32"/>
      <c r="J84" s="32"/>
      <c r="K84" s="41"/>
      <c r="L84" s="32"/>
      <c r="M84" s="32"/>
      <c r="N84" s="41"/>
      <c r="O84" s="41"/>
      <c r="P84" s="32"/>
      <c r="Q84" s="41"/>
      <c r="R84" s="32"/>
      <c r="S84" s="32"/>
      <c r="T84" s="32"/>
      <c r="U84" s="41"/>
      <c r="V84" s="32"/>
      <c r="W84" s="41"/>
      <c r="X84" s="41"/>
      <c r="Y84" s="32"/>
      <c r="Z84" s="48"/>
      <c r="AA84" s="41"/>
      <c r="AB84" s="41"/>
      <c r="AC84" s="24"/>
      <c r="AD84" s="24"/>
      <c r="AE84" s="24"/>
    </row>
    <row r="85" spans="1:31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5"/>
      <c r="AA85" s="24"/>
      <c r="AB85" s="24"/>
      <c r="AC85" s="24"/>
      <c r="AD85" s="24"/>
      <c r="AE85" s="24"/>
    </row>
    <row r="86" spans="1:31" ht="12.75">
      <c r="A86" s="24"/>
      <c r="B86" s="28"/>
      <c r="C86" s="24"/>
      <c r="D86" s="28"/>
      <c r="E86" s="24"/>
      <c r="F86" s="28"/>
      <c r="G86" s="24"/>
      <c r="H86" s="28"/>
      <c r="I86" s="24"/>
      <c r="J86" s="24"/>
      <c r="K86" s="28"/>
      <c r="L86" s="24"/>
      <c r="M86" s="24"/>
      <c r="N86" s="28"/>
      <c r="O86" s="28"/>
      <c r="P86" s="24"/>
      <c r="Q86" s="28"/>
      <c r="R86" s="24"/>
      <c r="S86" s="24"/>
      <c r="T86" s="24"/>
      <c r="U86" s="28"/>
      <c r="V86" s="24"/>
      <c r="W86" s="28"/>
      <c r="X86" s="28"/>
      <c r="Y86" s="24"/>
      <c r="Z86" s="31"/>
      <c r="AA86" s="28"/>
      <c r="AB86" s="28"/>
      <c r="AC86" s="24"/>
      <c r="AD86" s="24"/>
      <c r="AE86" s="24"/>
    </row>
    <row r="87" spans="1:31" ht="12.75">
      <c r="A87" s="24"/>
      <c r="B87" s="28"/>
      <c r="C87" s="24"/>
      <c r="D87" s="28"/>
      <c r="E87" s="24"/>
      <c r="F87" s="28"/>
      <c r="G87" s="24"/>
      <c r="H87" s="28"/>
      <c r="I87" s="24"/>
      <c r="J87" s="24"/>
      <c r="K87" s="28"/>
      <c r="L87" s="24"/>
      <c r="M87" s="24"/>
      <c r="N87" s="28"/>
      <c r="O87" s="28"/>
      <c r="P87" s="24"/>
      <c r="Q87" s="28"/>
      <c r="R87" s="24"/>
      <c r="S87" s="24"/>
      <c r="T87" s="24"/>
      <c r="U87" s="28"/>
      <c r="V87" s="24"/>
      <c r="W87" s="28"/>
      <c r="X87" s="28"/>
      <c r="Y87" s="24"/>
      <c r="Z87" s="31"/>
      <c r="AA87" s="28"/>
      <c r="AB87" s="28"/>
      <c r="AC87" s="24"/>
      <c r="AD87" s="24"/>
      <c r="AE87" s="24"/>
    </row>
    <row r="88" spans="1:31" ht="12.75">
      <c r="A88" s="27"/>
      <c r="B88" s="26"/>
      <c r="C88" s="24"/>
      <c r="D88" s="26"/>
      <c r="E88" s="24"/>
      <c r="F88" s="26"/>
      <c r="G88" s="24"/>
      <c r="H88" s="26"/>
      <c r="I88" s="24"/>
      <c r="J88" s="24"/>
      <c r="K88" s="26"/>
      <c r="L88" s="27"/>
      <c r="M88" s="24"/>
      <c r="N88" s="26"/>
      <c r="O88" s="26"/>
      <c r="P88" s="24"/>
      <c r="Q88" s="26"/>
      <c r="R88" s="24"/>
      <c r="S88" s="24"/>
      <c r="T88" s="24"/>
      <c r="U88" s="26"/>
      <c r="V88" s="24"/>
      <c r="W88" s="26"/>
      <c r="X88" s="26"/>
      <c r="Y88" s="24"/>
      <c r="Z88" s="26"/>
      <c r="AA88" s="26"/>
      <c r="AB88" s="26"/>
      <c r="AC88" s="24"/>
      <c r="AD88" s="24"/>
      <c r="AE88" s="24"/>
    </row>
    <row r="89" spans="1:31" ht="12.75">
      <c r="A89" s="24"/>
      <c r="B89" s="28"/>
      <c r="C89" s="24"/>
      <c r="D89" s="28"/>
      <c r="E89" s="24"/>
      <c r="F89" s="28"/>
      <c r="G89" s="24"/>
      <c r="H89" s="28"/>
      <c r="I89" s="24"/>
      <c r="J89" s="24"/>
      <c r="K89" s="28"/>
      <c r="L89" s="24"/>
      <c r="M89" s="24"/>
      <c r="N89" s="28"/>
      <c r="O89" s="28"/>
      <c r="P89" s="24"/>
      <c r="Q89" s="28"/>
      <c r="R89" s="24"/>
      <c r="S89" s="24"/>
      <c r="T89" s="24"/>
      <c r="U89" s="28"/>
      <c r="V89" s="24"/>
      <c r="W89" s="28"/>
      <c r="X89" s="28"/>
      <c r="Y89" s="24"/>
      <c r="Z89" s="31"/>
      <c r="AA89" s="28"/>
      <c r="AB89" s="28"/>
      <c r="AC89" s="24"/>
      <c r="AD89" s="24"/>
      <c r="AE89" s="24"/>
    </row>
    <row r="90" spans="1:31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5"/>
      <c r="AA90" s="24"/>
      <c r="AB90" s="24"/>
      <c r="AC90" s="24"/>
      <c r="AD90" s="24"/>
      <c r="AE90" s="24"/>
    </row>
    <row r="91" spans="1:31" ht="12.75">
      <c r="A91" s="24"/>
      <c r="B91" s="28"/>
      <c r="C91" s="24"/>
      <c r="D91" s="28"/>
      <c r="E91" s="24"/>
      <c r="F91" s="28"/>
      <c r="G91" s="24"/>
      <c r="H91" s="28"/>
      <c r="I91" s="24"/>
      <c r="J91" s="24"/>
      <c r="K91" s="28"/>
      <c r="L91" s="24"/>
      <c r="M91" s="24"/>
      <c r="N91" s="28"/>
      <c r="O91" s="28"/>
      <c r="P91" s="24"/>
      <c r="Q91" s="28"/>
      <c r="R91" s="24"/>
      <c r="S91" s="24"/>
      <c r="T91" s="24"/>
      <c r="U91" s="28"/>
      <c r="V91" s="24"/>
      <c r="W91" s="28"/>
      <c r="X91" s="28"/>
      <c r="Y91" s="24"/>
      <c r="Z91" s="31"/>
      <c r="AA91" s="28"/>
      <c r="AB91" s="28"/>
      <c r="AC91" s="24"/>
      <c r="AD91" s="24"/>
      <c r="AE91" s="24"/>
    </row>
    <row r="92" spans="1:31" ht="12.75">
      <c r="A92" s="24"/>
      <c r="B92" s="28"/>
      <c r="C92" s="24"/>
      <c r="D92" s="28"/>
      <c r="E92" s="24"/>
      <c r="F92" s="28"/>
      <c r="G92" s="24"/>
      <c r="H92" s="28"/>
      <c r="I92" s="24"/>
      <c r="J92" s="24"/>
      <c r="K92" s="28"/>
      <c r="L92" s="24"/>
      <c r="M92" s="24"/>
      <c r="N92" s="28"/>
      <c r="O92" s="28"/>
      <c r="P92" s="24"/>
      <c r="Q92" s="28"/>
      <c r="R92" s="24"/>
      <c r="S92" s="24"/>
      <c r="T92" s="24"/>
      <c r="U92" s="28"/>
      <c r="V92" s="24"/>
      <c r="W92" s="28"/>
      <c r="X92" s="28"/>
      <c r="Y92" s="24"/>
      <c r="Z92" s="31"/>
      <c r="AA92" s="28"/>
      <c r="AB92" s="28"/>
      <c r="AC92" s="24"/>
      <c r="AD92" s="24"/>
      <c r="AE92" s="24"/>
    </row>
    <row r="93" spans="1:31" ht="12.75">
      <c r="A93" s="24"/>
      <c r="B93" s="28"/>
      <c r="C93" s="24"/>
      <c r="D93" s="28"/>
      <c r="E93" s="24"/>
      <c r="F93" s="28"/>
      <c r="G93" s="24"/>
      <c r="H93" s="28"/>
      <c r="I93" s="24"/>
      <c r="J93" s="24"/>
      <c r="K93" s="28"/>
      <c r="L93" s="24"/>
      <c r="M93" s="24"/>
      <c r="N93" s="28"/>
      <c r="O93" s="28"/>
      <c r="P93" s="24"/>
      <c r="Q93" s="28"/>
      <c r="R93" s="24"/>
      <c r="S93" s="24"/>
      <c r="T93" s="24"/>
      <c r="U93" s="28"/>
      <c r="V93" s="24"/>
      <c r="W93" s="28"/>
      <c r="X93" s="28"/>
      <c r="Y93" s="24"/>
      <c r="Z93" s="31"/>
      <c r="AA93" s="28"/>
      <c r="AB93" s="28"/>
      <c r="AC93" s="24"/>
      <c r="AD93" s="24"/>
      <c r="AE93" s="24"/>
    </row>
    <row r="94" spans="1:31" ht="12.75">
      <c r="A94" s="24"/>
      <c r="B94" s="28"/>
      <c r="C94" s="24"/>
      <c r="D94" s="28"/>
      <c r="E94" s="24"/>
      <c r="F94" s="28"/>
      <c r="G94" s="24"/>
      <c r="H94" s="28"/>
      <c r="I94" s="24"/>
      <c r="J94" s="24"/>
      <c r="K94" s="28"/>
      <c r="L94" s="24"/>
      <c r="M94" s="24"/>
      <c r="N94" s="28"/>
      <c r="O94" s="28"/>
      <c r="P94" s="24"/>
      <c r="Q94" s="28"/>
      <c r="R94" s="24"/>
      <c r="S94" s="24"/>
      <c r="T94" s="24"/>
      <c r="U94" s="28"/>
      <c r="V94" s="24"/>
      <c r="W94" s="28"/>
      <c r="X94" s="28"/>
      <c r="Y94" s="24"/>
      <c r="Z94" s="31"/>
      <c r="AA94" s="28"/>
      <c r="AB94" s="28"/>
      <c r="AC94" s="24"/>
      <c r="AD94" s="24"/>
      <c r="AE94" s="24"/>
    </row>
    <row r="95" spans="1:31" ht="12.75">
      <c r="A95" s="24"/>
      <c r="B95" s="28"/>
      <c r="C95" s="24"/>
      <c r="D95" s="28"/>
      <c r="E95" s="24"/>
      <c r="F95" s="28"/>
      <c r="G95" s="24"/>
      <c r="H95" s="28"/>
      <c r="I95" s="24"/>
      <c r="J95" s="24"/>
      <c r="K95" s="28"/>
      <c r="L95" s="24"/>
      <c r="M95" s="24"/>
      <c r="N95" s="28"/>
      <c r="O95" s="28"/>
      <c r="P95" s="24"/>
      <c r="Q95" s="28"/>
      <c r="R95" s="24"/>
      <c r="S95" s="24"/>
      <c r="T95" s="24"/>
      <c r="U95" s="28"/>
      <c r="V95" s="24"/>
      <c r="W95" s="28"/>
      <c r="X95" s="28"/>
      <c r="Y95" s="24"/>
      <c r="Z95" s="31"/>
      <c r="AA95" s="28"/>
      <c r="AB95" s="28"/>
      <c r="AC95" s="24"/>
      <c r="AD95" s="24"/>
      <c r="AE95" s="24"/>
    </row>
    <row r="96" spans="1:31" ht="12.75">
      <c r="A96" s="24"/>
      <c r="B96" s="28"/>
      <c r="C96" s="24"/>
      <c r="D96" s="28"/>
      <c r="E96" s="24"/>
      <c r="F96" s="28"/>
      <c r="G96" s="24"/>
      <c r="H96" s="28"/>
      <c r="I96" s="24"/>
      <c r="J96" s="24"/>
      <c r="K96" s="28"/>
      <c r="L96" s="24"/>
      <c r="M96" s="24"/>
      <c r="N96" s="28"/>
      <c r="O96" s="28"/>
      <c r="P96" s="24"/>
      <c r="Q96" s="28"/>
      <c r="R96" s="24"/>
      <c r="S96" s="24"/>
      <c r="T96" s="24"/>
      <c r="U96" s="28"/>
      <c r="V96" s="24"/>
      <c r="W96" s="28"/>
      <c r="X96" s="28"/>
      <c r="Y96" s="24"/>
      <c r="Z96" s="31"/>
      <c r="AA96" s="28"/>
      <c r="AB96" s="28"/>
      <c r="AC96" s="24"/>
      <c r="AD96" s="24"/>
      <c r="AE96" s="24"/>
    </row>
    <row r="97" spans="1:31" ht="12.75">
      <c r="A97" s="24"/>
      <c r="B97" s="28"/>
      <c r="C97" s="24"/>
      <c r="D97" s="28"/>
      <c r="E97" s="24"/>
      <c r="F97" s="28"/>
      <c r="G97" s="24"/>
      <c r="H97" s="28"/>
      <c r="I97" s="24"/>
      <c r="J97" s="24"/>
      <c r="K97" s="28"/>
      <c r="L97" s="24"/>
      <c r="M97" s="24"/>
      <c r="N97" s="28"/>
      <c r="O97" s="28"/>
      <c r="P97" s="24"/>
      <c r="Q97" s="28"/>
      <c r="R97" s="24"/>
      <c r="S97" s="24"/>
      <c r="T97" s="24"/>
      <c r="U97" s="28"/>
      <c r="V97" s="24"/>
      <c r="W97" s="28"/>
      <c r="X97" s="28"/>
      <c r="Y97" s="24"/>
      <c r="Z97" s="31"/>
      <c r="AA97" s="28"/>
      <c r="AB97" s="28"/>
      <c r="AC97" s="24"/>
      <c r="AD97" s="24"/>
      <c r="AE97" s="24"/>
    </row>
    <row r="98" spans="1:31" ht="12.75">
      <c r="A98" s="24"/>
      <c r="B98" s="28"/>
      <c r="C98" s="24"/>
      <c r="D98" s="28"/>
      <c r="E98" s="24"/>
      <c r="F98" s="28"/>
      <c r="G98" s="24"/>
      <c r="H98" s="28"/>
      <c r="I98" s="24"/>
      <c r="J98" s="24"/>
      <c r="K98" s="28"/>
      <c r="L98" s="24"/>
      <c r="M98" s="24"/>
      <c r="N98" s="28"/>
      <c r="O98" s="28"/>
      <c r="P98" s="24"/>
      <c r="Q98" s="28"/>
      <c r="R98" s="24"/>
      <c r="S98" s="24"/>
      <c r="T98" s="24"/>
      <c r="U98" s="28"/>
      <c r="V98" s="24"/>
      <c r="W98" s="28"/>
      <c r="X98" s="28"/>
      <c r="Y98" s="24"/>
      <c r="Z98" s="31"/>
      <c r="AA98" s="28"/>
      <c r="AB98" s="28"/>
      <c r="AC98" s="24"/>
      <c r="AD98" s="24"/>
      <c r="AE98" s="24"/>
    </row>
    <row r="99" spans="1:31" ht="12.75">
      <c r="A99" s="24"/>
      <c r="B99" s="28"/>
      <c r="C99" s="24"/>
      <c r="D99" s="28"/>
      <c r="E99" s="24"/>
      <c r="F99" s="28"/>
      <c r="G99" s="24"/>
      <c r="H99" s="28"/>
      <c r="I99" s="24"/>
      <c r="J99" s="24"/>
      <c r="K99" s="28"/>
      <c r="L99" s="24"/>
      <c r="M99" s="24"/>
      <c r="N99" s="28"/>
      <c r="O99" s="28"/>
      <c r="P99" s="24"/>
      <c r="Q99" s="28"/>
      <c r="R99" s="24"/>
      <c r="S99" s="24"/>
      <c r="T99" s="24"/>
      <c r="U99" s="28"/>
      <c r="V99" s="24"/>
      <c r="W99" s="28"/>
      <c r="X99" s="28"/>
      <c r="Y99" s="24"/>
      <c r="Z99" s="31"/>
      <c r="AA99" s="28"/>
      <c r="AB99" s="28"/>
      <c r="AC99" s="24"/>
      <c r="AD99" s="24"/>
      <c r="AE99" s="24"/>
    </row>
    <row r="100" spans="1:31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5"/>
      <c r="AA100" s="24"/>
      <c r="AB100" s="24"/>
      <c r="AC100" s="24"/>
      <c r="AD100" s="24"/>
      <c r="AE100" s="24"/>
    </row>
    <row r="101" spans="1:31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5"/>
      <c r="AA101" s="24"/>
      <c r="AB101" s="24"/>
      <c r="AC101" s="24"/>
      <c r="AD101" s="24"/>
      <c r="AE101" s="24"/>
    </row>
    <row r="102" spans="1:31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5"/>
      <c r="AA102" s="24"/>
      <c r="AB102" s="24"/>
      <c r="AC102" s="24"/>
      <c r="AD102" s="24"/>
      <c r="AE102" s="24"/>
    </row>
    <row r="103" spans="1:31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5"/>
      <c r="AA103" s="24"/>
      <c r="AB103" s="24"/>
      <c r="AC103" s="24"/>
      <c r="AD103" s="24"/>
      <c r="AE103" s="24"/>
    </row>
    <row r="104" spans="1:34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5"/>
      <c r="AA104" s="24"/>
      <c r="AB104" s="24"/>
      <c r="AC104" s="24"/>
      <c r="AD104" s="24"/>
      <c r="AE104" s="24"/>
      <c r="AH104" t="s">
        <v>10</v>
      </c>
    </row>
  </sheetData>
  <mergeCells count="11">
    <mergeCell ref="X13:Z13"/>
    <mergeCell ref="X14:Z14"/>
    <mergeCell ref="S11:T11"/>
    <mergeCell ref="S12:T12"/>
    <mergeCell ref="S13:T13"/>
    <mergeCell ref="S14:T14"/>
    <mergeCell ref="H13:H14"/>
    <mergeCell ref="O11:Q11"/>
    <mergeCell ref="O12:Q12"/>
    <mergeCell ref="O13:Q13"/>
    <mergeCell ref="O14:Q14"/>
  </mergeCells>
  <printOptions horizontalCentered="1"/>
  <pageMargins left="0.75" right="0.75" top="1" bottom="1" header="0.5" footer="0.5"/>
  <pageSetup fitToHeight="1" fitToWidth="1" horizontalDpi="600" verticalDpi="600" orientation="landscape" scale="44" r:id="rId1"/>
  <rowBreaks count="1" manualBreakCount="1">
    <brk id="78" max="28" man="1"/>
  </rowBreaks>
  <colBreaks count="1" manualBreakCount="1">
    <brk id="28" min="3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James Ness</cp:lastModifiedBy>
  <cp:lastPrinted>2005-01-31T19:15:53Z</cp:lastPrinted>
  <dcterms:created xsi:type="dcterms:W3CDTF">2004-01-02T22:15:11Z</dcterms:created>
  <dcterms:modified xsi:type="dcterms:W3CDTF">2005-03-03T15:27:34Z</dcterms:modified>
  <cp:category/>
  <cp:version/>
  <cp:contentType/>
  <cp:contentStatus/>
</cp:coreProperties>
</file>