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170" windowWidth="10155" windowHeight="5280" activeTab="0"/>
  </bookViews>
  <sheets>
    <sheet name="Component Consolidate Acct Sum " sheetId="1" r:id="rId1"/>
    <sheet name="Component Summary Worksheets" sheetId="2" r:id="rId2"/>
    <sheet name="Decision Unit Crosswalk" sheetId="3" r:id="rId3"/>
  </sheets>
  <definedNames>
    <definedName name="\D">'Component Summary Worksheets'!$AH$5:$AH$5</definedName>
    <definedName name="_xlnm.Print_Area" localSheetId="0">'Component Consolidate Acct Sum '!$A$1:$P$74</definedName>
    <definedName name="_xlnm.Print_Area" localSheetId="1">'Component Summary Worksheets'!$A$1:$AE$173</definedName>
    <definedName name="_xlnm.Print_Area" localSheetId="2">'Decision Unit Crosswalk'!$A$1:$Z$39</definedName>
    <definedName name="_xlnm.Print_Titles" localSheetId="1">'Component Summary Worksheets'!$1:$6</definedName>
  </definedNames>
  <calcPr fullCalcOnLoad="1"/>
</workbook>
</file>

<file path=xl/sharedStrings.xml><?xml version="1.0" encoding="utf-8"?>
<sst xmlns="http://schemas.openxmlformats.org/spreadsheetml/2006/main" count="357" uniqueCount="176">
  <si>
    <r>
      <t>The FBI requests $8,000,000</t>
    </r>
    <r>
      <rPr>
        <sz val="14"/>
        <rFont val="Arial"/>
        <family val="0"/>
      </rPr>
      <t xml:space="preserve"> in nonpersonnel funding to address enterprise architecture, system engineering &amp; system integration and workforce issues.  These resources will also be used to fund a study of the feasibility of outsourcing information technology functions.  The Aurora effort will ensure that all FBI IT capabilities fit into a well-managed enterprise architecture and a system integration and testing process that insures the individual projects blend into a unified and functioning whole. The FBI has no FY 2005 base resources for this initiative.</t>
    </r>
  </si>
  <si>
    <r>
      <t>The FBI requests $3,000,000 in nonpersonnel funding</t>
    </r>
    <r>
      <rPr>
        <sz val="14"/>
        <rFont val="Arial"/>
        <family val="0"/>
      </rPr>
      <t xml:space="preserve"> to support the IINI.  The FBI will use the funding to support existing Innocent Images undercover operations and investigations generated by DOJ funded Internet Crimes Against Children task forces, individual law enforcement agencies, citizen complaints, and Cyber Tiplines I and II. The IINI program emphasis will be placed on identifying, locating, and prosecuting the most egregious offenders.  It is also anticipated that these types of investigations will become increasingly complex, to include internationally-based predators.
</t>
    </r>
  </si>
  <si>
    <r>
      <t>The FBI requests 12 positions, 6 workyears, and $16,000,000</t>
    </r>
    <r>
      <rPr>
        <sz val="14"/>
        <rFont val="Arial"/>
        <family val="2"/>
      </rPr>
      <t xml:space="preserve"> to expand the capabilities of IAFIS to allow the FBI to promptly respond to ten-print, latent, and criminal history information requests from federal, state and local law enforcement agencies.  The resources would also allow the FBI to absorb the system and operational impacts of the Department of Homeland Security's expected deployment of IDENT/IAFIS to all Border Patrol Stations and Inspections Ports of Entry.  The FBI’s Criminal Justice Information Services Division will coordinate the expenditure of these funds with the Department’s Chief Information Officer and the IDENT/IAFIS Integration Project Office to ensure that the special operational demands of Department of Homeland Security on IAFIS continue to be fully accommodated.</t>
    </r>
    <r>
      <rPr>
        <sz val="14"/>
        <rFont val="Arial"/>
        <family val="0"/>
      </rPr>
      <t xml:space="preserve">
</t>
    </r>
  </si>
  <si>
    <r>
      <t>The FBI is proposing a decrease of $5,378,000</t>
    </r>
    <r>
      <rPr>
        <sz val="14"/>
        <rFont val="Arial"/>
        <family val="2"/>
      </rPr>
      <t xml:space="preserve"> for the National Integrated Ballistics Information Network.  At the end of FY 2003,  NIBIN was transferred to the Bureau of Alcohol, Tobacco, Firearms and Explosives (ATF).  However, the FBI currently continues to provide limited networking support for NIBIN to its end users.  The FY 2004 base funding for NIBIN is $5,378,000, and includes support for system maintenance CJIS-WAN installation at user sites.  The FBI proposes that its entire NIBIN base level funding be used as an offset in the FY 2005 President's Budget.    </t>
    </r>
  </si>
  <si>
    <r>
      <t>The FBI is proposing a decrease of 10 positions, 10 workyears, and $1,380,000</t>
    </r>
    <r>
      <rPr>
        <sz val="14"/>
        <rFont val="Arial"/>
        <family val="2"/>
      </rPr>
      <t xml:space="preserve"> for Environmental Crimes Investigations.</t>
    </r>
    <r>
      <rPr>
        <sz val="14"/>
        <rFont val="Arial"/>
        <family val="0"/>
      </rPr>
      <t xml:space="preserve">  The FBI is reducing manpower for these investigations due to increased terrorism investigations following the September 11, 2001, terrorist attacks.   </t>
    </r>
  </si>
  <si>
    <r>
      <t>The FBI is proposing a decrease of 95 positions, 95 workyears, and $12,968,000</t>
    </r>
    <r>
      <rPr>
        <sz val="14"/>
        <rFont val="Arial"/>
        <family val="2"/>
      </rPr>
      <t xml:space="preserve"> for Government Crime Investigations.</t>
    </r>
    <r>
      <rPr>
        <sz val="14"/>
        <rFont val="Arial"/>
        <family val="0"/>
      </rPr>
      <t xml:space="preserve">  While the FBI has a long history of government fraud investigations, the FBI's current needs and available funds necessitates the reduction of this program for higher priority items, including terrorism-related investigations.</t>
    </r>
  </si>
  <si>
    <r>
      <t>The FBI is proposing a decrease of $3,000,000</t>
    </r>
    <r>
      <rPr>
        <sz val="14"/>
        <rFont val="Arial"/>
        <family val="2"/>
      </rPr>
      <t xml:space="preserve"> from the CJIS Information Management Accounts.</t>
    </r>
    <r>
      <rPr>
        <sz val="14"/>
        <rFont val="Arial"/>
        <family val="0"/>
      </rPr>
      <t xml:space="preserve">  These reductions are being taken so that FBI can reapply these funds to higher priority issues, including counter-terrorism investigations, and will have minimal impact on program operations.</t>
    </r>
  </si>
  <si>
    <r>
      <t>The FBI is proposing a decrease of $9,000,000</t>
    </r>
    <r>
      <rPr>
        <sz val="14"/>
        <rFont val="Arial"/>
        <family val="2"/>
      </rPr>
      <t xml:space="preserve"> reduction for Engineering equipment and services.  The FBI will reduce equipment, services and training funding utilized to conduct technical investigative operations.  The FBI will spread this reduction across several  programs. 
</t>
    </r>
  </si>
  <si>
    <r>
      <t>The FBI requests 86 positions, 43 workyears, and $12,838,000</t>
    </r>
    <r>
      <rPr>
        <sz val="14"/>
        <rFont val="Arial"/>
        <family val="0"/>
      </rPr>
      <t xml:space="preserve"> for the FBI's Foreign Language Program and to permanently stand up the National Virtual Translation Center (NVTC).  The FBI will use these positions to manage its Foreign Language Program, for which  staffing has increased by only 55 percent even while the workload for the FBI in this areas has more than doubled.  In addition, these resources support the management of the NVTC, which is the executive agency designated by the Director of Central Intelligence to ensure that translated work products derived from the review of raw foreign intelligence data are provided to all Intelligence Community components.  The FBI is also requesting language specialists to assist in the translation of intelligence gathered in the field, involving such items as foreign intelligence gathered during FISA collections.  The total FY 2005 base resources for this initiative are 526 positions, 526 workyears, and $71,479,000.</t>
    </r>
  </si>
  <si>
    <r>
      <t>The FBI requests $9,000,000</t>
    </r>
    <r>
      <rPr>
        <sz val="14"/>
        <rFont val="Arial"/>
        <family val="0"/>
      </rPr>
      <t xml:space="preserve"> in nonpersonnel funds to establish a program that would provide forensic analysis of hazardous chemical, biological, and radiological evidence in support of counterterrorism investigations.  The FBI anticipates increased demand to provide forensic analysis of physical evidence to major investigations of CBR terrorism in the future and requires permanent base funding for the CBRFACT program to perform this high-priority mission.</t>
    </r>
  </si>
  <si>
    <r>
      <t>The FBI requests $35,470,000</t>
    </r>
    <r>
      <rPr>
        <sz val="14"/>
        <rFont val="Arial"/>
        <family val="0"/>
      </rPr>
      <t xml:space="preserve"> in nonpersonnel funding to support collocation of a portion of its Counterterrorism Division with the Central Intelligence Agency's (CIA) Counterterrorist Center and the TTIC.  The resources will allow the FBI to fund its share of recurring facility costs.  The TTIC is an inter-agency effort wherein all foreign and domestically-generated terrorist threat information will be gathered, assessed and disseminated for action to the appropriate federal, state and local authorities.  The FBI has no FY 2005 base resources for this initiative.</t>
    </r>
  </si>
  <si>
    <r>
      <t>The FBI requests $29,000,000</t>
    </r>
    <r>
      <rPr>
        <sz val="14"/>
        <rFont val="Arial"/>
        <family val="0"/>
      </rPr>
      <t xml:space="preserve"> in nonpersonnel funding to support the Terrorist Screening Center.  The TSC is a multi-agency effort whose primary mission is to coordinate and consolidate watchlists into a single, consolidated watchlist to be screened against incoming inquiries.  The center will be staffed by members from FBI, CIA, the Department of State, the Department of Homeland Security, and other government agencies.  This funding will cover the non-personnel costs of all participating agencies.  The watchlist will be used during screening procedures by state, local, and federal law enforcement officers.   The FBI has no FY 2005 base resources for this initiative.</t>
    </r>
  </si>
  <si>
    <t>Total ..............................................................................</t>
  </si>
  <si>
    <t>Goal 1:  Protect America Against the Threat of Terrorism ..............................................................................................................................................................................................................</t>
  </si>
  <si>
    <t>Grand Total</t>
  </si>
  <si>
    <t>Health Insurance Portability and Accountability Act</t>
  </si>
  <si>
    <t>[825]</t>
  </si>
  <si>
    <t>[114,000]</t>
  </si>
  <si>
    <t>[116,198]</t>
  </si>
  <si>
    <t>[806]</t>
  </si>
  <si>
    <t>[-19]</t>
  </si>
  <si>
    <t>[-2,198]</t>
  </si>
  <si>
    <t>Other Reimbursable FTE</t>
  </si>
  <si>
    <t>Goal 2: Enforce Federal Laws and Represent the Rights and Interests of the American People………………………………………........................................…</t>
  </si>
  <si>
    <t>Goal 3: Assist State, Local, and Tribal Efforts to Prevent or Reduce Crime and Violence………………………………………........................................…</t>
  </si>
  <si>
    <t xml:space="preserve">The President's FY 2004 budget requested a 2 percent average pay raise for federal civilian workers in 2004.  However, the FY 2004 Consolidated Appropriations Act includes language granting civilian federal employees a 4.1 percent average pay raise in 2004.  The FY 2005 budget request reflects the higher pay raise.  For the FBI, the amount of this offset is $13,778,000.  In order to absorb this cost, the FBI intends to further streamline its administrative processes at the headquarters and field offices which will result in lower support costs.             </t>
  </si>
  <si>
    <t>2004 Appropriation Enacted                            (w/ Rescission)</t>
  </si>
  <si>
    <t xml:space="preserve">Consistent with the Government Performance and Results Act, the 2005 budget proposes to merge construction funds into the Salaries and Expenses Account and streamline the FBI's decision unit structure from 10 program activities to 4 to align the FBI's budget more closely with the mission and strategic objectives contained in the DOJ Strategic Plan (FY 2003-2008).  In addition, the budget has been realigned to reflect the FBI's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</si>
  <si>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r>
      <t>The budget proposes a reduction of $3,756,000.</t>
    </r>
    <r>
      <rPr>
        <sz val="14"/>
        <rFont val="Arial"/>
        <family val="0"/>
      </rPr>
      <t xml:space="preserve">  This reduction continues the FY 2004 streamlining initiative that crosses several program areas such as Criminal Investigations, Law Enforcement Services, facilities management, procurement, video conferencing, telecommunications, human resource management, fleet management, and travel/relocation services. </t>
    </r>
  </si>
  <si>
    <r>
      <t>The FBI requests 29 positions, 15 workyears, and $30,574,000</t>
    </r>
    <r>
      <rPr>
        <sz val="14"/>
        <rFont val="Arial"/>
        <family val="0"/>
      </rPr>
      <t xml:space="preserve"> to complete the transition of the STAS from a unit to a section.  The funding will allow the STAS to provide advanced computer technical analysis support and the production of electronic data products to the entire FBI.  The STAS will act as the clearinghouse for new technologies developed by other agencies and the private sector used to support field investigations and coordinate with Government and non-Government entities to ensure that the FBI is technologically prepared to deal with emerging threats and incidents.  The FY 2005 base resources for this initiative can be found in the FBI's classified budget request.</t>
    </r>
  </si>
  <si>
    <r>
      <t>The FBI requests 65 positions, 33 workyears, and $46,508,000</t>
    </r>
    <r>
      <rPr>
        <sz val="14"/>
        <rFont val="Arial"/>
        <family val="0"/>
      </rPr>
      <t xml:space="preserve"> to continue addressing improvements recommended in the Webster Commission and Rand reports by integrating security measures into all FBI business processes to protect FBI personnel, facilities, operations, and information.  This mission is essential to support the FBI in meeting its most significant challenges, such as protecting the U.S. from terrorist attacks, foreign intelligence operations, espionage, cyber-based attacks, and high technology crimes.  The total FY 2005 base resources for this initiative are 900 positions (230 agent), 900 workyears, and $188,382,000.  </t>
    </r>
  </si>
  <si>
    <r>
      <t>The FBI requests 259 positions (159 agents), 129 workyears, and $45,954,000</t>
    </r>
    <r>
      <rPr>
        <sz val="14"/>
        <rFont val="Arial"/>
        <family val="0"/>
      </rPr>
      <t xml:space="preserve"> to strengthen the FBI's capability to make predictive observations and prevent terrorist attacks.  The resources will allow the FBI to increase the number of field office personnel that collect intelligence and conduct investigative activity related to counterterrorism matters, as well as increase the number of personnel available to provide technical, investigative and administrative support to these activities.  These resources would also increase efforts within field offices to develop and strengthen working relationships with the FBI's federal, state, and local partners.  The total FY 2005 base resources for this initiative are 4,118 positions (2,013 agent), 4,095 workyears, and $530,265,000.</t>
    </r>
  </si>
  <si>
    <r>
      <t>The FBI requests 14 positions (9 agents), 7 workyears, and $11,155,000</t>
    </r>
    <r>
      <rPr>
        <sz val="14"/>
        <rFont val="Arial"/>
        <family val="0"/>
      </rPr>
      <t xml:space="preserve"> to fund the expansion of the Legal Attaché (Legat) program and provide critical support to the FBI's Counterterrorism program in order to prevent, disrupt, and defeat terrorist operations threatening the United States, its citizens, and interests overseas.  Resources necessary to assist in the opening of the proposed Legat expansion offices include office construction and build-out, technical site visits, security on-site inspections, Temporary Duty (TDY) expansion support, and TDY existing support.  The total FY 2005 base resources for this initiative are 238 positions (151 agent), 231 workyears, and $61,913,000.</t>
    </r>
  </si>
  <si>
    <r>
      <t>The FBI requests $5,835,000</t>
    </r>
    <r>
      <rPr>
        <sz val="14"/>
        <rFont val="Arial"/>
        <family val="0"/>
      </rPr>
      <t xml:space="preserve"> in nonpersonnel funding to replace 260 vehicles that are expected to exceed the current FBI standard of 14 years/120,000 miles.  Also, with the requested increase, the FBI will transition towards an 8 year/100,000 miles replacement cycle.  The total FY 2005 base funding for this initiative is $36,662,000.</t>
    </r>
  </si>
  <si>
    <r>
      <t>The FBI requests 16 positions (10 agents), 8 workyears, and $1,831,000</t>
    </r>
    <r>
      <rPr>
        <sz val="14"/>
        <rFont val="Arial"/>
        <family val="0"/>
      </rPr>
      <t xml:space="preserve"> to increase investigations concerning acts of child prostitution.  The FBI will use the funds in cities with significant child prostitution crime problems, such as Los Angeles, San Francisco, Portland, El Paso, Miami, Minneapolis, Salt Lake City and Detroit.  Those working the initiative will be part of a multi-agency task force operation.  The FBI has no FY 2005 base resources for this initiative. 
</t>
    </r>
  </si>
  <si>
    <r>
      <t>The FBI requests 8 positions (6 agents), 4 workyears, and $2,383,000</t>
    </r>
    <r>
      <rPr>
        <sz val="14"/>
        <rFont val="Arial"/>
        <family val="0"/>
      </rPr>
      <t xml:space="preserve"> to effectively respond to criminal enterprises.  Of the funds requested, 6 agents and $1,213,000 will be used to support Corporate Fraud investigations including additional equipment and travel costs.  Also, funds of $770,000 will support the FBI's National Backstopping Program.  Lastly, $400,000 will allow the FBI to fund forensic costs associated with Indian Country investigations, for which the FBI has criminal jurisdiction.  The total FY 2005 base resources for this initiative are 10,291 positions (5,709 agent), 10,152 workyears, and $1,426,786,000. </t>
    </r>
  </si>
  <si>
    <r>
      <t>The FBI requests 10 positions (10 agents), 5 workyears, and $1,785,000</t>
    </r>
    <r>
      <rPr>
        <sz val="14"/>
        <rFont val="Arial"/>
        <family val="0"/>
      </rPr>
      <t xml:space="preserve"> to support the Department's CEOS program.  This funding will provide specialized investigative resources necessary for the investigation and prosecution of producers and distributors of obscenity and child exploitative material.    The FBI has no FY 2005 base resources for this initiative.
</t>
    </r>
  </si>
  <si>
    <t>2005 Total Request................................................................................................................................................................</t>
  </si>
  <si>
    <t xml:space="preserve">        Net, Adjustments to Base ........................................................................................................................................................</t>
  </si>
  <si>
    <t>2005 Current Services..........................................................................................................................................</t>
  </si>
  <si>
    <t xml:space="preserve">  Program Offsets…………………………………...……...…….……………………………………….</t>
  </si>
  <si>
    <t xml:space="preserve">2005 Total Request................................................................................................................................................................ </t>
  </si>
  <si>
    <t xml:space="preserve">  Transfers............................................……………………………............................................</t>
  </si>
  <si>
    <t xml:space="preserve">  Annualization of 2004 Pay Raise (2.0 percent) .............................................................................................................</t>
  </si>
  <si>
    <t xml:space="preserve">  Annualization of 2004 Pay Raise (2.1 percent) ............................................…</t>
  </si>
  <si>
    <t>Wkys</t>
  </si>
  <si>
    <t>The  Department continues to evaluate its programs and operations with the goal of achieving across-the-board economies of scale that result in increased efficiencies, reduced duplication of effort, and cost savings.  There are eight parts to the proposed program offset:  forensic services state and local user fees; National Integrated Ballistics Information Network; Environmental Crimes Investigations; Government Crimes Investigations; CJIS - Information Management Accounts; Engineering Equipment/Services; General Offsets; and Annualization of the 2004 Pay Raise.</t>
  </si>
  <si>
    <t xml:space="preserve">  Change 2005 from 2004 .................................................................................................................</t>
  </si>
  <si>
    <t>DECISION UNIT RESTRUCTURING CROSSWALK</t>
  </si>
  <si>
    <t>New Decision Unit Structure</t>
  </si>
  <si>
    <t xml:space="preserve">National Security </t>
  </si>
  <si>
    <t xml:space="preserve">Counterterrorism </t>
  </si>
  <si>
    <t>Criminal Enterprises/Federal Crimes</t>
  </si>
  <si>
    <t>Criminal Justice Services</t>
  </si>
  <si>
    <t>Current Decision Unit Structure</t>
  </si>
  <si>
    <t>Criminal, Security, and Other Investigations</t>
  </si>
  <si>
    <t>Organized Criminal Enterprises....................................</t>
  </si>
  <si>
    <t>White-Collar Crime..........................................</t>
  </si>
  <si>
    <t>Other Field Programs...................................................................................</t>
  </si>
  <si>
    <t xml:space="preserve">   Subtotal............................................................................</t>
  </si>
  <si>
    <t>Law Enforcement Support</t>
  </si>
  <si>
    <t>Training, Recruitment, and Applicant...........................</t>
  </si>
  <si>
    <t>Forensic Services................................................</t>
  </si>
  <si>
    <t>Information, Management, Automation,</t>
  </si>
  <si>
    <t xml:space="preserve">  and Telecommunications............................................................</t>
  </si>
  <si>
    <t>Technical Field Support and Services.................................................</t>
  </si>
  <si>
    <t>Criminal Justice Services....................................................................</t>
  </si>
  <si>
    <t xml:space="preserve">    Subtotal.................................................................</t>
  </si>
  <si>
    <t>Program Direction</t>
  </si>
  <si>
    <t>Construction</t>
  </si>
  <si>
    <t>Total...........................................................................</t>
  </si>
  <si>
    <t>Grand Total.......................................................................................</t>
  </si>
  <si>
    <t>Reimbursable FTE...........................................................................</t>
  </si>
  <si>
    <t xml:space="preserve">Management and Administration......................................................   </t>
  </si>
  <si>
    <t xml:space="preserve">  Merger of Construction Funds into Salaries &amp; Expenses................................................</t>
  </si>
  <si>
    <t>FEDERAL BUREAU OF INVESTIGATION</t>
  </si>
  <si>
    <t>1.  Forensic Services State and Local User Fee</t>
  </si>
  <si>
    <t>2.  Replacement Vehicles</t>
  </si>
  <si>
    <t>3.  Environmental Crimes Investigations</t>
  </si>
  <si>
    <t>4.  Government Crime Investigations</t>
  </si>
  <si>
    <t>5.  CJIS - Information Management Accounts</t>
  </si>
  <si>
    <t>7.  General Offset</t>
  </si>
  <si>
    <t xml:space="preserve">6.  Engineering Equipment/Services </t>
  </si>
  <si>
    <t xml:space="preserve">2.  National Integrated Ballistics Information Network (NIBIN) </t>
  </si>
  <si>
    <t>3. National Security</t>
  </si>
  <si>
    <t>4.  Computer Intrusion Program &amp; Cyber Intelligence and Action Program</t>
  </si>
  <si>
    <t>5.  Special Technologies and Applications Section (STAS)</t>
  </si>
  <si>
    <t>6.  Security Improvements</t>
  </si>
  <si>
    <t>7.  Counterterrorism Field Investigations</t>
  </si>
  <si>
    <t xml:space="preserve">  Adjustment to Construction Base</t>
  </si>
  <si>
    <t>8.  Language Services</t>
  </si>
  <si>
    <t>9.  Legal Attaché Expansion/Field</t>
  </si>
  <si>
    <t>2.  Counterterrorism Headquarters (HQ) Program Support</t>
  </si>
  <si>
    <t>10.  Top Secret/Sensitive Compartmented Information (TS/SCI) Local Area Network (LAN) Expansion</t>
  </si>
  <si>
    <t>11.  Aurora: Prime Contractor Operations Management</t>
  </si>
  <si>
    <t>12.  Chemical, Biological, and Radiological Forensic Analysis Counterterrorism (CBRFACT) Program</t>
  </si>
  <si>
    <t>13.  Terrorist Threat Integration Center (TTIC)</t>
  </si>
  <si>
    <t>14.  Terrorist Screening Center (TSC)</t>
  </si>
  <si>
    <t>3.  Criminal Enterprises</t>
  </si>
  <si>
    <t>4.  Child Prostitution</t>
  </si>
  <si>
    <t>5.  Child Exploitation and Obscenity Section (CEOS)</t>
  </si>
  <si>
    <t>6.  Innocent Images National Initiative (IINI)</t>
  </si>
  <si>
    <t>1.  Renovation of FBI Academy/Operations &amp; Maintenance</t>
  </si>
  <si>
    <t>8.  Annualization of 2004 Pay Raise</t>
  </si>
  <si>
    <t>1.  Office of Intelligence</t>
  </si>
  <si>
    <t xml:space="preserve">  2005 Pay Raise (1.5 percent)..................................................................................................................... .............................</t>
  </si>
  <si>
    <t>2005 Current Services</t>
  </si>
  <si>
    <t>2005 Request</t>
  </si>
  <si>
    <t>Program Improvements by Strategic Goal</t>
  </si>
  <si>
    <t xml:space="preserve"> Pos.</t>
  </si>
  <si>
    <t xml:space="preserve"> Perm.</t>
  </si>
  <si>
    <t/>
  </si>
  <si>
    <t xml:space="preserve"> </t>
  </si>
  <si>
    <t>(Dollars in thousands)</t>
  </si>
  <si>
    <t>1.</t>
  </si>
  <si>
    <t>2.</t>
  </si>
  <si>
    <t>3.</t>
  </si>
  <si>
    <t>4.</t>
  </si>
  <si>
    <t>Amount</t>
  </si>
  <si>
    <t>Comparison by activity and program</t>
  </si>
  <si>
    <t>Counterterrorism...............................................</t>
  </si>
  <si>
    <t>Criminal Enterprises and Federal Crimes.......</t>
  </si>
  <si>
    <t>Criminal Justice Services.................................</t>
  </si>
  <si>
    <t>FTE</t>
  </si>
  <si>
    <t xml:space="preserve">National Security............................................... </t>
  </si>
  <si>
    <t>Perm</t>
  </si>
  <si>
    <t>Perm.</t>
  </si>
  <si>
    <t>Pos.</t>
  </si>
  <si>
    <t>Program Improvements/Offsets</t>
  </si>
  <si>
    <t>SALARIES AND EXPENSES</t>
  </si>
  <si>
    <t>(Dollars in Thousands)</t>
  </si>
  <si>
    <t xml:space="preserve">SALARIES AND EXPENSES  </t>
  </si>
  <si>
    <t>CONSTRUCTION</t>
  </si>
  <si>
    <t xml:space="preserve">   TOTAL</t>
  </si>
  <si>
    <t>2003 Obligations .............................................................................................................................................</t>
  </si>
  <si>
    <t xml:space="preserve">     Change 2005 from 2004...................................................................................................................................................</t>
  </si>
  <si>
    <t>Adjustments to Base</t>
  </si>
  <si>
    <t>Increases:</t>
  </si>
  <si>
    <t xml:space="preserve">  Annualization of 2004 Increases (2nd year).......................................................................................…</t>
  </si>
  <si>
    <t xml:space="preserve">  Annualization of 2003 Wartime Supplemental (2nd year)........................................................................................</t>
  </si>
  <si>
    <t xml:space="preserve">  Annualization of 2003 Positions (3rd year).......................................................................................…</t>
  </si>
  <si>
    <t xml:space="preserve">  Federal Health Insurance Premiums..............................................................................</t>
  </si>
  <si>
    <t xml:space="preserve">  GSA Rent ....................................................................................................................................</t>
  </si>
  <si>
    <t xml:space="preserve">  WCF Telecommunications and E-mail rate increase for 2005 ....................................................................................................................................</t>
  </si>
  <si>
    <t xml:space="preserve">  Overseas Capital Security-Cost Sharing .................................................................................................................................…</t>
  </si>
  <si>
    <t>Decreases:</t>
  </si>
  <si>
    <t>Program Improvements by Strategic Goal:</t>
  </si>
  <si>
    <t>1.  Integrated Automated Fingerprint Identification System (IAFIS)</t>
  </si>
  <si>
    <t xml:space="preserve">  Employee Performance</t>
  </si>
  <si>
    <r>
      <t>The FBI requests 89 positions (26 agents), 45 workyears, and $14,307,000</t>
    </r>
    <r>
      <rPr>
        <sz val="14"/>
        <rFont val="Arial"/>
        <family val="0"/>
      </rPr>
      <t xml:space="preserve"> to augment critical counterterrorism headquarters support to field investigations.  The requested resources will support the shift of focus from a decentralized to a nationally managed and centrally driven counterterrorism program.  Due to increases in its counterterrorism workload, the FBI must strengthen the analytical and legal support provided to the field.  The resources will also further enhance the FBI's success in identifying, disrupting, and dismantling terrorist networks and their funding mechanisms.  The total FY 2005 base resources for this initiative are 1,078 positions (356 agent), 1,077 workyears, and $221,800,000.</t>
    </r>
  </si>
  <si>
    <r>
      <t>The FBI requests 159 positions (61 agents), 79 workyears, and $24,683,000</t>
    </r>
    <r>
      <rPr>
        <sz val="14"/>
        <rFont val="Arial"/>
        <family val="0"/>
      </rPr>
      <t xml:space="preserve"> to assist in the aggressive pursuit of computer intrusion matters.  Funds will allow for the development of the Cyber Intelligence and Action Program, which will support the Cyber Intelligence Analysis Group in conducting analysis of intelligence and investigative data.  These resources will allow the FBI's Computer Intrusion Program to focus on computer intrusion matters regarding terrorism and foreign intelligence operations and also investigate criminal computer intrusion matters when resources permit.  The FY 2005 base resources for this initiative can be found in the FBI's classified budget request.</t>
    </r>
  </si>
  <si>
    <t xml:space="preserve">   </t>
  </si>
  <si>
    <t>2004 Appropriation Enacted (without Rescission) ...........................................................</t>
  </si>
  <si>
    <t>2004 Appropriation Enacted (with Rescission) ...........................................................</t>
  </si>
  <si>
    <t>Goal 1:  Prevent Terrorism and Promote the Nation’s Security</t>
  </si>
  <si>
    <t>Goal 2:  Enforce Federal Laws and Represent the Rights and Interests of the American People</t>
  </si>
  <si>
    <t>Goal 3:  Assist State, Local, and Tribal Efforts to Prevent or Reduce Crime and Violence</t>
  </si>
  <si>
    <r>
      <t>The FBI requests 151 positions (18 agents), 75 workyears, and $13,400,000</t>
    </r>
    <r>
      <rPr>
        <sz val="14"/>
        <rFont val="Arial"/>
        <family val="0"/>
      </rPr>
      <t xml:space="preserve"> to stand-up the Office of Intelligence.  The Office of Intelligence will be responsible for coordinating the Intelligence requirements of the FBI.  The Office will coordinate all FBI Field Office requests for information by FBI operational divisions and the Intelligence Community.  The Office will also ensure that all disparate intelligence gathered and analyzed is disseminated to the appropriate offices, both inside and outside of the FBI.  The total FY 2005 base resources for this initiative are 37 positions, 37 workyears, and $3,442,000.</t>
    </r>
  </si>
  <si>
    <t>HEALTH CARE FRAUD AND ABUSE CONTROL ACCOUNT</t>
  </si>
  <si>
    <t xml:space="preserve">     Subtotal, Increases (including Construction Funds into S&amp;E)......................................................................................................................................................................................................................................................................</t>
  </si>
  <si>
    <t xml:space="preserve">     Subtotal, Decreases......................................................................................................................................................................................................................................................................</t>
  </si>
  <si>
    <t xml:space="preserve">        Net, Program Improvements/Offsets…………...………...…………………………………</t>
  </si>
  <si>
    <r>
      <t>The FBI requests 294 positions (129 agents), 147 workyears, and $63,754,000</t>
    </r>
    <r>
      <rPr>
        <sz val="14"/>
        <rFont val="Arial"/>
        <family val="2"/>
      </rPr>
      <t xml:space="preserve"> for various National Security initiatives.  These funds would enable the FBI to address national security investigations related to the global counterintelligence threat and provide the necessary guidance and oversight related to the investigations.  A more detailed description of the request can be found in the FBI's classified budget request.  The FY 2005 base resources and a more detailed description of the request can be found in the FBI's classified budget request.</t>
    </r>
  </si>
  <si>
    <r>
      <t>Program Offsets</t>
    </r>
    <r>
      <rPr>
        <sz val="14"/>
        <rFont val="Arial"/>
        <family val="0"/>
      </rPr>
      <t>................................................................................................................................................................................................................</t>
    </r>
  </si>
  <si>
    <r>
      <t>The FBI is proposing a decrease of 139 positions, 139 workyears, and $35,000,000</t>
    </r>
    <r>
      <rPr>
        <sz val="14"/>
        <rFont val="Arial"/>
        <family val="2"/>
      </rPr>
      <t xml:space="preserve"> for the Laboratory Division.</t>
    </r>
    <r>
      <rPr>
        <sz val="14"/>
        <rFont val="Arial"/>
        <family val="0"/>
      </rPr>
      <t xml:space="preserve">  Currently, approximately 25-30% of the FBI Laboratory caseload is requests from state and local law enforcement agencies.   The FBI is proposing that forensic services for state and local law enforcement be charged through a user fee.  This fee will be structured to minimize the impact on small state and local law enforcement agencies.  Language is included in the FY 2005 President's Budget which will allow for the FBI to collect and use these fees.</t>
    </r>
  </si>
  <si>
    <t xml:space="preserve">     2004 Rescission -- Reduction applied to DOJ (0.465%)…………………..</t>
  </si>
  <si>
    <t xml:space="preserve">     2004 Rescission -- Government-wide reduction (0.59%)…………………..</t>
  </si>
  <si>
    <t xml:space="preserve">  Program Improvements…………………………………………………………………………………………………………………………………………………</t>
  </si>
  <si>
    <t>Net, Program Improvements/Offsets, Federal Bureau of Investigation..........................................................................................................................................…</t>
  </si>
  <si>
    <t>2004 Appropriation Anticipated 
(w/ Rescission)</t>
  </si>
  <si>
    <t>Federal Bureau of Investigation</t>
  </si>
  <si>
    <t>Salaries and Expenses</t>
  </si>
  <si>
    <t>Technical Field Support and Services....</t>
  </si>
  <si>
    <t xml:space="preserve">    Subtotal............................................................</t>
  </si>
  <si>
    <r>
      <t>The FBI requests $21,390,000</t>
    </r>
    <r>
      <rPr>
        <sz val="14"/>
        <rFont val="Arial"/>
        <family val="0"/>
      </rPr>
      <t xml:space="preserve"> in nonpersonnel funding for necessary renovations to the FBI Academy and for the operations and maintenance of the facility.  Of the resources requested, $15,000,000 would be used to address the current backlog of deficiencies, and $6,390,000 would be used for operations and maintenance.   This funding would ensure that FBI Academy students have a safe and comfortable working environment in which to train.  The total FY 2005 base resources for this initiative are 93 positions, 93 workyears, and $3,600,000.</t>
    </r>
  </si>
  <si>
    <r>
      <t xml:space="preserve">The FBI requests $12,000,000 </t>
    </r>
    <r>
      <rPr>
        <sz val="14"/>
        <rFont val="Arial"/>
        <family val="0"/>
      </rPr>
      <t>in nonpersonnel funding for the TS/SCI LAN to be installed in up to 10 additional Field Offices, and to add 100 users to the Headquarters TS/SCI LAN, based on priority.  These resources will expand the network, which has already exceeded the initial planned capacity, allowing agents and analysts the full capabilities required to engage in counterterrorism and counterintelligence investigations.  The TS/SCI LAN would provide a TS/SCI e-mail, message delivery, and electronically searchable archive function at the desktop of each analyst.   The total FY 2005 base resources for this initiative are 1 position, 1 workyear, and $2,000,000.</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</si>
</sst>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quot;Yes&quot;;&quot;Yes&quot;;&quot;No&quot;"/>
    <numFmt numFmtId="167" formatCode="&quot;True&quot;;&quot;True&quot;;&quot;False&quot;"/>
    <numFmt numFmtId="168" formatCode="&quot;On&quot;;&quot;On&quot;;&quot;Off&quot;"/>
    <numFmt numFmtId="169" formatCode="#,##0_);[Red]\(#,##0\);..."/>
    <numFmt numFmtId="170" formatCode="&quot;$&quot;#,##0_);[Red]\(&quot;$&quot;#,##0\);..."/>
    <numFmt numFmtId="171" formatCode="0.0000"/>
    <numFmt numFmtId="172" formatCode="#,##0.0000"/>
    <numFmt numFmtId="173" formatCode="&quot;$&quot;#,##0.00"/>
    <numFmt numFmtId="174" formatCode="#,##0.0"/>
    <numFmt numFmtId="175" formatCode="#,##0.000"/>
    <numFmt numFmtId="176" formatCode="0.000"/>
    <numFmt numFmtId="177" formatCode="0.0"/>
    <numFmt numFmtId="178" formatCode="0.00000"/>
    <numFmt numFmtId="179" formatCode="0.000000"/>
    <numFmt numFmtId="180" formatCode="m/d/yyyy"/>
  </numFmts>
  <fonts count="15">
    <font>
      <sz val="10"/>
      <name val="Arial"/>
      <family val="0"/>
    </font>
    <font>
      <b/>
      <sz val="18"/>
      <name val="Arial"/>
      <family val="0"/>
    </font>
    <font>
      <b/>
      <sz val="12"/>
      <name val="Arial"/>
      <family val="0"/>
    </font>
    <font>
      <i/>
      <sz val="10"/>
      <name val="Arial"/>
      <family val="0"/>
    </font>
    <font>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b/>
      <u val="single"/>
      <sz val="12"/>
      <name val="Arial"/>
      <family val="2"/>
    </font>
    <font>
      <i/>
      <sz val="12"/>
      <name val="Arial"/>
      <family val="2"/>
    </font>
  </fonts>
  <fills count="2">
    <fill>
      <patternFill/>
    </fill>
    <fill>
      <patternFill patternType="gray125"/>
    </fill>
  </fills>
  <borders count="46">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top/>
      <bottom>
        <color indexed="63"/>
      </bottom>
    </border>
    <border>
      <left/>
      <right style="thin"/>
      <top style="thin"/>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bottom/>
    </border>
    <border>
      <left>
        <color indexed="63"/>
      </left>
      <right style="thin"/>
      <top>
        <color indexed="63"/>
      </top>
      <bottom/>
    </border>
    <border>
      <left>
        <color indexed="63"/>
      </left>
      <right style="thin"/>
      <top/>
      <bottom style="thin"/>
    </border>
    <border>
      <left style="thin"/>
      <right style="thin"/>
      <top style="thin"/>
      <bottom style="thin"/>
    </border>
    <border>
      <left style="thin"/>
      <right>
        <color indexed="63"/>
      </right>
      <top style="thin"/>
      <bottom>
        <color indexed="63"/>
      </bottom>
    </border>
    <border>
      <left>
        <color indexed="63"/>
      </left>
      <right style="thin"/>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border>
    <border>
      <left/>
      <right>
        <color indexed="63"/>
      </right>
      <top/>
      <bottom style="thin"/>
    </border>
    <border>
      <left style="thin"/>
      <right>
        <color indexed="63"/>
      </right>
      <top/>
      <bottom/>
    </border>
    <border>
      <left style="thin"/>
      <right/>
      <top>
        <color indexed="63"/>
      </top>
      <bottom>
        <color indexed="63"/>
      </bottom>
    </border>
    <border>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bottom style="thin"/>
    </border>
    <border>
      <left style="thin"/>
      <right style="thin"/>
      <top style="thin"/>
      <bottom>
        <color indexed="63"/>
      </bottom>
    </border>
    <border>
      <left style="thin"/>
      <right style="thin"/>
      <top>
        <color indexed="63"/>
      </top>
      <bottom style="thin"/>
    </border>
    <border>
      <left>
        <color indexed="63"/>
      </left>
      <right>
        <color indexed="63"/>
      </right>
      <top/>
      <bottom style="thin"/>
    </border>
    <border>
      <left>
        <color indexed="63"/>
      </left>
      <right/>
      <top/>
      <bottom style="thin"/>
    </border>
    <border>
      <left/>
      <right>
        <color indexed="63"/>
      </right>
      <top style="thin"/>
      <bottom style="thin"/>
    </border>
    <border>
      <left>
        <color indexed="63"/>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7">
    <xf numFmtId="3" fontId="0" fillId="0" borderId="0" xfId="0" applyAlignment="1">
      <alignment/>
    </xf>
    <xf numFmtId="3" fontId="6" fillId="0" borderId="0" xfId="0" applyAlignment="1">
      <alignment/>
    </xf>
    <xf numFmtId="3" fontId="4" fillId="0" borderId="0" xfId="0" applyAlignment="1">
      <alignment/>
    </xf>
    <xf numFmtId="3" fontId="7" fillId="0" borderId="0" xfId="0" applyAlignment="1">
      <alignment/>
    </xf>
    <xf numFmtId="3" fontId="10" fillId="0" borderId="0" xfId="0" applyAlignment="1">
      <alignment horizontal="centerContinuous"/>
    </xf>
    <xf numFmtId="3" fontId="4" fillId="0" borderId="0" xfId="0" applyAlignment="1">
      <alignment horizontal="centerContinuous"/>
    </xf>
    <xf numFmtId="3" fontId="6" fillId="0" borderId="0" xfId="0" applyAlignment="1">
      <alignment horizontal="centerContinuous"/>
    </xf>
    <xf numFmtId="5" fontId="4" fillId="0" borderId="0" xfId="0" applyAlignment="1">
      <alignment/>
    </xf>
    <xf numFmtId="3" fontId="5" fillId="0" borderId="0" xfId="0" applyAlignment="1">
      <alignment/>
    </xf>
    <xf numFmtId="5" fontId="6" fillId="0" borderId="0" xfId="0" applyAlignment="1">
      <alignment/>
    </xf>
    <xf numFmtId="3" fontId="4" fillId="0" borderId="1" xfId="0" applyAlignment="1">
      <alignment horizontal="centerContinuous"/>
    </xf>
    <xf numFmtId="3" fontId="4" fillId="0" borderId="1" xfId="0" applyAlignment="1">
      <alignment/>
    </xf>
    <xf numFmtId="3" fontId="8" fillId="0" borderId="0" xfId="0" applyAlignment="1">
      <alignment/>
    </xf>
    <xf numFmtId="3" fontId="6" fillId="0" borderId="0" xfId="0" applyAlignment="1">
      <alignment horizontal="center"/>
    </xf>
    <xf numFmtId="3" fontId="8" fillId="0" borderId="0" xfId="0" applyAlignment="1">
      <alignment horizontal="center"/>
    </xf>
    <xf numFmtId="3" fontId="6" fillId="0" borderId="0" xfId="0" applyFont="1" applyAlignment="1">
      <alignment/>
    </xf>
    <xf numFmtId="3" fontId="8" fillId="0" borderId="0" xfId="0" applyAlignment="1">
      <alignment horizontal="center"/>
    </xf>
    <xf numFmtId="3" fontId="4" fillId="0" borderId="0" xfId="0" applyFont="1" applyAlignment="1">
      <alignment horizontal="centerContinuous"/>
    </xf>
    <xf numFmtId="3" fontId="9" fillId="0" borderId="0" xfId="0" applyFont="1" applyAlignment="1">
      <alignment horizontal="centerContinuous"/>
    </xf>
    <xf numFmtId="3" fontId="6" fillId="0" borderId="0" xfId="0" applyBorder="1" applyAlignment="1">
      <alignment/>
    </xf>
    <xf numFmtId="3" fontId="6" fillId="0" borderId="0" xfId="0" applyBorder="1" applyAlignment="1">
      <alignment/>
    </xf>
    <xf numFmtId="3" fontId="6"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6" fillId="0" borderId="0" xfId="0" applyAlignment="1">
      <alignment horizontal="left"/>
    </xf>
    <xf numFmtId="3" fontId="6"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8" fillId="0" borderId="0" xfId="0" applyFont="1" applyAlignment="1">
      <alignment horizontal="center"/>
    </xf>
    <xf numFmtId="3" fontId="5" fillId="0" borderId="0" xfId="0" applyAlignment="1">
      <alignment horizontal="center"/>
    </xf>
    <xf numFmtId="3" fontId="4" fillId="0" borderId="0" xfId="0" applyAlignment="1">
      <alignment horizontal="center"/>
    </xf>
    <xf numFmtId="164" fontId="6" fillId="0" borderId="0" xfId="0" applyNumberFormat="1" applyAlignment="1">
      <alignment/>
    </xf>
    <xf numFmtId="164" fontId="4" fillId="0" borderId="0" xfId="0" applyNumberFormat="1" applyAlignment="1">
      <alignment/>
    </xf>
    <xf numFmtId="3" fontId="6" fillId="0" borderId="0" xfId="0" applyFont="1" applyBorder="1" applyAlignment="1">
      <alignment horizontal="center"/>
    </xf>
    <xf numFmtId="3" fontId="8" fillId="0" borderId="0" xfId="0" applyFont="1" applyBorder="1" applyAlignment="1">
      <alignment horizontal="center"/>
    </xf>
    <xf numFmtId="0" fontId="11"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0" xfId="0" applyBorder="1" applyAlignment="1">
      <alignment/>
    </xf>
    <xf numFmtId="3" fontId="0" fillId="0" borderId="0" xfId="0" applyBorder="1" applyAlignment="1">
      <alignment/>
    </xf>
    <xf numFmtId="0" fontId="0" fillId="0" borderId="0" xfId="0" applyAlignment="1">
      <alignment/>
    </xf>
    <xf numFmtId="3" fontId="0" fillId="0" borderId="5"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6" xfId="0" applyAlignment="1">
      <alignment/>
    </xf>
    <xf numFmtId="3" fontId="4" fillId="0" borderId="0" xfId="0" applyNumberFormat="1" applyAlignment="1">
      <alignment horizontal="centerContinuous"/>
    </xf>
    <xf numFmtId="3" fontId="6" fillId="0" borderId="0" xfId="0" applyFont="1" applyBorder="1" applyAlignment="1">
      <alignment vertical="top" wrapText="1"/>
    </xf>
    <xf numFmtId="3" fontId="6" fillId="0" borderId="0" xfId="0" applyFont="1" applyBorder="1" applyAlignment="1">
      <alignment vertical="top" wrapText="1"/>
    </xf>
    <xf numFmtId="3" fontId="6" fillId="0" borderId="0" xfId="0" applyBorder="1" applyAlignment="1">
      <alignment vertical="top" wrapText="1"/>
    </xf>
    <xf numFmtId="3" fontId="6" fillId="0" borderId="0" xfId="0" applyBorder="1" applyAlignment="1">
      <alignment vertical="top" wrapText="1"/>
    </xf>
    <xf numFmtId="3" fontId="4" fillId="0" borderId="0" xfId="0" applyFont="1" applyAlignment="1">
      <alignment/>
    </xf>
    <xf numFmtId="3" fontId="4" fillId="0" borderId="1" xfId="0" applyFont="1" applyAlignment="1">
      <alignment horizontal="right"/>
    </xf>
    <xf numFmtId="3" fontId="4" fillId="0" borderId="1" xfId="0" applyFont="1" applyAlignment="1">
      <alignment/>
    </xf>
    <xf numFmtId="5" fontId="4" fillId="0" borderId="0" xfId="0" applyFont="1" applyAlignment="1">
      <alignment/>
    </xf>
    <xf numFmtId="3" fontId="0" fillId="0" borderId="0" xfId="0" applyBorder="1" applyAlignment="1">
      <alignment/>
    </xf>
    <xf numFmtId="3" fontId="0" fillId="0" borderId="0" xfId="0" applyBorder="1" applyAlignment="1">
      <alignment/>
    </xf>
    <xf numFmtId="3" fontId="6" fillId="0" borderId="0" xfId="0" applyAlignment="1">
      <alignment wrapText="1"/>
    </xf>
    <xf numFmtId="3" fontId="7" fillId="0" borderId="0" xfId="0" applyAlignment="1">
      <alignment wrapText="1"/>
    </xf>
    <xf numFmtId="3" fontId="4" fillId="0" borderId="0" xfId="0" applyAlignment="1">
      <alignment wrapText="1"/>
    </xf>
    <xf numFmtId="3" fontId="6" fillId="0" borderId="0" xfId="0" applyFont="1" applyAlignment="1">
      <alignment/>
    </xf>
    <xf numFmtId="37" fontId="6" fillId="0" borderId="0" xfId="0" applyNumberFormat="1" applyFont="1" applyAlignment="1">
      <alignment/>
    </xf>
    <xf numFmtId="3" fontId="6" fillId="0" borderId="0" xfId="0" applyNumberFormat="1" applyAlignment="1">
      <alignment horizontal="right"/>
    </xf>
    <xf numFmtId="3" fontId="6" fillId="0" borderId="0" xfId="0" applyNumberFormat="1" applyAlignment="1">
      <alignment/>
    </xf>
    <xf numFmtId="37" fontId="6" fillId="0" borderId="0" xfId="0" applyNumberFormat="1" applyAlignment="1">
      <alignment/>
    </xf>
    <xf numFmtId="3" fontId="6" fillId="0" borderId="0" xfId="0" applyNumberFormat="1" applyAlignment="1">
      <alignment wrapText="1"/>
    </xf>
    <xf numFmtId="37" fontId="6" fillId="0" borderId="0" xfId="0" applyNumberFormat="1" applyFont="1" applyBorder="1" applyAlignment="1">
      <alignment/>
    </xf>
    <xf numFmtId="37" fontId="6" fillId="0" borderId="0" xfId="0" applyNumberFormat="1" applyBorder="1" applyAlignment="1">
      <alignment/>
    </xf>
    <xf numFmtId="37" fontId="0" fillId="0" borderId="6" xfId="0" applyNumberFormat="1" applyBorder="1" applyAlignment="1">
      <alignment/>
    </xf>
    <xf numFmtId="37" fontId="0" fillId="0" borderId="0" xfId="0" applyNumberFormat="1" applyBorder="1" applyAlignment="1">
      <alignment/>
    </xf>
    <xf numFmtId="37" fontId="0" fillId="0" borderId="5" xfId="0" applyNumberFormat="1" applyBorder="1" applyAlignment="1">
      <alignment/>
    </xf>
    <xf numFmtId="3" fontId="0" fillId="0" borderId="6" xfId="0" applyNumberFormat="1" applyBorder="1" applyAlignment="1">
      <alignment/>
    </xf>
    <xf numFmtId="3" fontId="0" fillId="0" borderId="0" xfId="0" applyNumberFormat="1" applyBorder="1" applyAlignment="1">
      <alignment/>
    </xf>
    <xf numFmtId="3" fontId="0" fillId="0" borderId="5" xfId="0" applyNumberFormat="1" applyBorder="1" applyAlignment="1">
      <alignment/>
    </xf>
    <xf numFmtId="3" fontId="0" fillId="0" borderId="5" xfId="0" applyNumberFormat="1" applyAlignment="1">
      <alignment/>
    </xf>
    <xf numFmtId="3" fontId="0" fillId="0" borderId="6" xfId="0" applyNumberFormat="1" applyAlignment="1">
      <alignment/>
    </xf>
    <xf numFmtId="3" fontId="0" fillId="0" borderId="7" xfId="0" applyNumberFormat="1" applyBorder="1" applyAlignment="1">
      <alignment/>
    </xf>
    <xf numFmtId="3" fontId="0" fillId="0" borderId="0" xfId="0" applyNumberFormat="1" applyBorder="1" applyAlignment="1">
      <alignment/>
    </xf>
    <xf numFmtId="3" fontId="0" fillId="0" borderId="8" xfId="0" applyNumberFormat="1" applyBorder="1" applyAlignment="1">
      <alignment/>
    </xf>
    <xf numFmtId="3" fontId="0" fillId="0" borderId="0" xfId="0" applyNumberFormat="1" applyBorder="1" applyAlignment="1">
      <alignment/>
    </xf>
    <xf numFmtId="3" fontId="0" fillId="0" borderId="9" xfId="0" applyNumberFormat="1"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 xfId="0" applyNumberFormat="1" applyBorder="1" applyAlignment="1">
      <alignment/>
    </xf>
    <xf numFmtId="3" fontId="0" fillId="0" borderId="13" xfId="0" applyNumberFormat="1" applyBorder="1" applyAlignment="1">
      <alignment/>
    </xf>
    <xf numFmtId="3" fontId="0" fillId="0" borderId="13" xfId="0" applyNumberFormat="1" applyAlignment="1">
      <alignment/>
    </xf>
    <xf numFmtId="3" fontId="0" fillId="0" borderId="12" xfId="0" applyNumberFormat="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15" xfId="0" applyNumberFormat="1" applyBorder="1" applyAlignment="1">
      <alignment/>
    </xf>
    <xf numFmtId="3" fontId="0" fillId="0" borderId="0" xfId="0" applyNumberFormat="1" applyBorder="1" applyAlignment="1">
      <alignment/>
    </xf>
    <xf numFmtId="3" fontId="12" fillId="0" borderId="10" xfId="0" applyNumberFormat="1" applyBorder="1" applyAlignment="1">
      <alignment/>
    </xf>
    <xf numFmtId="3" fontId="12" fillId="0" borderId="0" xfId="0" applyNumberFormat="1" applyBorder="1" applyAlignment="1">
      <alignment/>
    </xf>
    <xf numFmtId="3" fontId="12" fillId="0" borderId="11"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4" xfId="0" applyNumberFormat="1" applyBorder="1" applyAlignment="1">
      <alignment/>
    </xf>
    <xf numFmtId="3" fontId="6" fillId="0" borderId="0" xfId="0" applyNumberFormat="1" applyBorder="1" applyAlignment="1">
      <alignment/>
    </xf>
    <xf numFmtId="3" fontId="4" fillId="0" borderId="0" xfId="0" applyNumberFormat="1" applyAlignment="1">
      <alignment/>
    </xf>
    <xf numFmtId="3" fontId="4" fillId="0" borderId="0" xfId="0" applyBorder="1" applyAlignment="1">
      <alignment/>
    </xf>
    <xf numFmtId="3" fontId="4" fillId="0" borderId="23" xfId="0" applyBorder="1" applyAlignment="1">
      <alignment/>
    </xf>
    <xf numFmtId="3" fontId="6" fillId="0" borderId="0" xfId="0" applyAlignment="1">
      <alignment horizontal="center"/>
    </xf>
    <xf numFmtId="164" fontId="8" fillId="0" borderId="0" xfId="0" applyNumberFormat="1" applyFont="1" applyAlignment="1">
      <alignment horizontal="center"/>
    </xf>
    <xf numFmtId="3" fontId="6" fillId="0" borderId="0" xfId="0" applyFont="1" applyAlignment="1">
      <alignment horizontal="center"/>
    </xf>
    <xf numFmtId="164" fontId="6" fillId="0" borderId="0" xfId="0" applyNumberFormat="1" applyFont="1" applyAlignment="1">
      <alignment/>
    </xf>
    <xf numFmtId="37" fontId="0" fillId="0" borderId="24" xfId="0" applyNumberFormat="1" applyBorder="1" applyAlignment="1">
      <alignment/>
    </xf>
    <xf numFmtId="3" fontId="0" fillId="0" borderId="25" xfId="0" applyNumberFormat="1" applyBorder="1" applyAlignment="1">
      <alignment/>
    </xf>
    <xf numFmtId="3" fontId="0" fillId="0" borderId="24" xfId="0" applyNumberFormat="1" applyBorder="1" applyAlignment="1">
      <alignment/>
    </xf>
    <xf numFmtId="3" fontId="0" fillId="0" borderId="26" xfId="0" applyNumberFormat="1" applyBorder="1" applyAlignment="1">
      <alignment/>
    </xf>
    <xf numFmtId="3" fontId="0" fillId="0" borderId="27" xfId="0" applyNumberFormat="1" applyBorder="1" applyAlignment="1">
      <alignment horizontal="center"/>
    </xf>
    <xf numFmtId="0" fontId="0" fillId="0" borderId="18" xfId="0" applyBorder="1" applyAlignment="1">
      <alignment horizontal="center"/>
    </xf>
    <xf numFmtId="37" fontId="0" fillId="0" borderId="0" xfId="0" applyNumberFormat="1" applyBorder="1" applyAlignment="1">
      <alignment/>
    </xf>
    <xf numFmtId="37" fontId="0" fillId="0" borderId="0" xfId="0" applyNumberFormat="1" applyBorder="1" applyAlignment="1">
      <alignment/>
    </xf>
    <xf numFmtId="37" fontId="0" fillId="0" borderId="28" xfId="0" applyNumberFormat="1" applyBorder="1" applyAlignment="1">
      <alignment/>
    </xf>
    <xf numFmtId="3" fontId="0" fillId="0" borderId="29" xfId="0" applyNumberFormat="1" applyBorder="1" applyAlignment="1">
      <alignment/>
    </xf>
    <xf numFmtId="3" fontId="0" fillId="0" borderId="30" xfId="0" applyNumberFormat="1" applyBorder="1" applyAlignment="1">
      <alignment/>
    </xf>
    <xf numFmtId="3" fontId="0" fillId="0" borderId="31" xfId="0" applyNumberFormat="1" applyBorder="1" applyAlignment="1">
      <alignment/>
    </xf>
    <xf numFmtId="3" fontId="0" fillId="0" borderId="28" xfId="0" applyNumberFormat="1" applyBorder="1" applyAlignment="1">
      <alignment/>
    </xf>
    <xf numFmtId="3" fontId="0" fillId="0" borderId="32" xfId="0" applyNumberFormat="1" applyBorder="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14" xfId="0" applyNumberFormat="1" applyFill="1" applyBorder="1" applyAlignment="1">
      <alignment/>
    </xf>
    <xf numFmtId="3" fontId="0" fillId="0" borderId="34" xfId="0" applyNumberFormat="1" applyFill="1" applyBorder="1" applyAlignment="1">
      <alignment/>
    </xf>
    <xf numFmtId="3" fontId="0" fillId="0" borderId="0" xfId="0" applyNumberFormat="1" applyFill="1" applyBorder="1" applyAlignment="1">
      <alignment/>
    </xf>
    <xf numFmtId="3" fontId="12" fillId="0" borderId="0" xfId="0" applyNumberFormat="1" applyBorder="1" applyAlignment="1">
      <alignment/>
    </xf>
    <xf numFmtId="3" fontId="12" fillId="0" borderId="30" xfId="0" applyNumberFormat="1" applyBorder="1" applyAlignment="1">
      <alignment/>
    </xf>
    <xf numFmtId="3" fontId="12" fillId="0" borderId="22" xfId="0" applyNumberFormat="1" applyBorder="1" applyAlignment="1">
      <alignment/>
    </xf>
    <xf numFmtId="3" fontId="12" fillId="0" borderId="31" xfId="0" applyNumberFormat="1" applyBorder="1" applyAlignment="1">
      <alignment/>
    </xf>
    <xf numFmtId="3" fontId="0" fillId="0" borderId="22" xfId="0" applyNumberFormat="1" applyFill="1" applyBorder="1" applyAlignment="1">
      <alignment/>
    </xf>
    <xf numFmtId="3" fontId="0" fillId="0" borderId="0" xfId="0" applyBorder="1" applyAlignment="1">
      <alignment wrapText="1"/>
    </xf>
    <xf numFmtId="3" fontId="0" fillId="0" borderId="0" xfId="0" applyBorder="1" applyAlignment="1">
      <alignment wrapText="1"/>
    </xf>
    <xf numFmtId="3" fontId="0" fillId="0" borderId="35" xfId="0" applyNumberFormat="1" applyBorder="1" applyAlignment="1">
      <alignment/>
    </xf>
    <xf numFmtId="3" fontId="0" fillId="0" borderId="0" xfId="0" applyNumberFormat="1" applyBorder="1" applyAlignment="1">
      <alignment/>
    </xf>
    <xf numFmtId="3" fontId="0" fillId="0" borderId="36" xfId="0" applyNumberFormat="1" applyBorder="1" applyAlignment="1">
      <alignment/>
    </xf>
    <xf numFmtId="3" fontId="0" fillId="0" borderId="37" xfId="0" applyBorder="1" applyAlignment="1">
      <alignment/>
    </xf>
    <xf numFmtId="3" fontId="0" fillId="0" borderId="0" xfId="0" applyNumberFormat="1" applyBorder="1" applyAlignment="1">
      <alignment/>
    </xf>
    <xf numFmtId="3" fontId="5" fillId="0" borderId="0" xfId="0" applyFont="1" applyAlignment="1">
      <alignment horizontal="center"/>
    </xf>
    <xf numFmtId="3" fontId="0" fillId="0" borderId="36" xfId="0" applyBorder="1" applyAlignment="1">
      <alignment/>
    </xf>
    <xf numFmtId="3" fontId="0" fillId="0" borderId="23" xfId="0" applyNumberFormat="1" applyBorder="1" applyAlignment="1">
      <alignment/>
    </xf>
    <xf numFmtId="3" fontId="6" fillId="0" borderId="0" xfId="0" applyFont="1" applyBorder="1" applyAlignment="1">
      <alignment vertical="top" wrapText="1"/>
    </xf>
    <xf numFmtId="3" fontId="6" fillId="0" borderId="0" xfId="0" applyFont="1" applyAlignment="1">
      <alignment horizontal="center"/>
    </xf>
    <xf numFmtId="3" fontId="4" fillId="0" borderId="0" xfId="0" applyFont="1" applyAlignment="1">
      <alignment horizontal="right"/>
    </xf>
    <xf numFmtId="3" fontId="0" fillId="0" borderId="38" xfId="0" applyNumberFormat="1" applyBorder="1" applyAlignment="1">
      <alignment/>
    </xf>
    <xf numFmtId="3" fontId="8" fillId="0" borderId="0" xfId="0" applyFont="1" applyAlignment="1">
      <alignment/>
    </xf>
    <xf numFmtId="3" fontId="9" fillId="0" borderId="0" xfId="0" applyFont="1" applyBorder="1" applyAlignment="1">
      <alignment vertical="top" wrapText="1"/>
    </xf>
    <xf numFmtId="3" fontId="6" fillId="0" borderId="0" xfId="0" applyBorder="1" applyAlignment="1">
      <alignment vertical="top" wrapText="1"/>
    </xf>
    <xf numFmtId="3" fontId="6" fillId="0" borderId="0" xfId="0" applyBorder="1" applyAlignment="1">
      <alignment vertical="top" wrapText="1"/>
    </xf>
    <xf numFmtId="3" fontId="4" fillId="0" borderId="0" xfId="0" applyBorder="1" applyAlignment="1">
      <alignment/>
    </xf>
    <xf numFmtId="37" fontId="6" fillId="0" borderId="0" xfId="0" applyNumberFormat="1" applyBorder="1" applyAlignment="1">
      <alignment/>
    </xf>
    <xf numFmtId="37" fontId="6" fillId="0" borderId="23" xfId="0" applyNumberFormat="1" applyBorder="1" applyAlignment="1">
      <alignment/>
    </xf>
    <xf numFmtId="5" fontId="6" fillId="0" borderId="23" xfId="0" applyNumberFormat="1" applyBorder="1" applyAlignment="1">
      <alignment/>
    </xf>
    <xf numFmtId="169" fontId="2" fillId="0" borderId="0" xfId="0" applyNumberFormat="1" applyFont="1" applyAlignment="1">
      <alignment horizontal="centerContinuous" vertical="center"/>
    </xf>
    <xf numFmtId="169" fontId="4" fillId="0" borderId="0" xfId="0" applyNumberFormat="1" applyFont="1" applyAlignment="1">
      <alignment horizontal="centerContinuous" vertical="center"/>
    </xf>
    <xf numFmtId="169" fontId="4" fillId="0" borderId="0" xfId="0" applyNumberFormat="1" applyFont="1" applyBorder="1" applyAlignment="1">
      <alignment horizontal="centerContinuous" vertical="center"/>
    </xf>
    <xf numFmtId="0" fontId="4" fillId="0" borderId="0" xfId="0" applyFont="1" applyAlignment="1">
      <alignment/>
    </xf>
    <xf numFmtId="169" fontId="13" fillId="0" borderId="0" xfId="0" applyNumberFormat="1" applyFont="1" applyAlignment="1">
      <alignment horizontal="centerContinuous" vertical="center"/>
    </xf>
    <xf numFmtId="169" fontId="14" fillId="0" borderId="0" xfId="0" applyNumberFormat="1" applyFont="1" applyAlignment="1">
      <alignment horizontal="centerContinuous" vertical="center"/>
    </xf>
    <xf numFmtId="169" fontId="4" fillId="0" borderId="0" xfId="0" applyNumberFormat="1" applyFont="1" applyAlignment="1">
      <alignment/>
    </xf>
    <xf numFmtId="169" fontId="4" fillId="0" borderId="0" xfId="0" applyNumberFormat="1" applyFont="1" applyBorder="1" applyAlignment="1">
      <alignment/>
    </xf>
    <xf numFmtId="171" fontId="4" fillId="0" borderId="0" xfId="0" applyNumberFormat="1" applyFont="1" applyAlignment="1">
      <alignment horizontal="centerContinuous" vertical="center"/>
    </xf>
    <xf numFmtId="171" fontId="4" fillId="0" borderId="0" xfId="0" applyNumberFormat="1" applyFont="1" applyAlignment="1">
      <alignment/>
    </xf>
    <xf numFmtId="169" fontId="4" fillId="0" borderId="0" xfId="0" applyNumberFormat="1" applyFont="1" applyBorder="1" applyAlignment="1">
      <alignment/>
    </xf>
    <xf numFmtId="169" fontId="5" fillId="0" borderId="0" xfId="0" applyNumberFormat="1" applyFont="1" applyAlignment="1">
      <alignment/>
    </xf>
    <xf numFmtId="169" fontId="4" fillId="0" borderId="0" xfId="0" applyNumberFormat="1" applyFont="1" applyBorder="1" applyAlignment="1">
      <alignment horizontal="center" wrapText="1"/>
    </xf>
    <xf numFmtId="169" fontId="2" fillId="0" borderId="20" xfId="0" applyNumberFormat="1" applyFont="1" applyBorder="1" applyAlignment="1">
      <alignment horizontal="centerContinuous"/>
    </xf>
    <xf numFmtId="169" fontId="2" fillId="0" borderId="0" xfId="0" applyNumberFormat="1" applyFont="1" applyBorder="1" applyAlignment="1">
      <alignment/>
    </xf>
    <xf numFmtId="169" fontId="13" fillId="0" borderId="0" xfId="0" applyNumberFormat="1" applyFont="1" applyAlignment="1">
      <alignment/>
    </xf>
    <xf numFmtId="169" fontId="2" fillId="0" borderId="0" xfId="0" applyNumberFormat="1" applyFont="1" applyAlignment="1">
      <alignment horizontal="center"/>
    </xf>
    <xf numFmtId="169" fontId="13" fillId="0" borderId="0" xfId="0" applyNumberFormat="1" applyFont="1" applyAlignment="1">
      <alignment horizontal="center"/>
    </xf>
    <xf numFmtId="169" fontId="5" fillId="0" borderId="0" xfId="0" applyNumberFormat="1" applyFont="1" applyBorder="1" applyAlignment="1">
      <alignment/>
    </xf>
    <xf numFmtId="169" fontId="4" fillId="0" borderId="0" xfId="0" applyNumberFormat="1" applyFont="1" applyFill="1" applyAlignment="1">
      <alignment/>
    </xf>
    <xf numFmtId="169" fontId="4" fillId="0" borderId="0" xfId="0" applyNumberFormat="1" applyFont="1" applyFill="1" applyBorder="1" applyAlignment="1">
      <alignment/>
    </xf>
    <xf numFmtId="0" fontId="4" fillId="0" borderId="0" xfId="0" applyFont="1" applyFill="1" applyAlignment="1">
      <alignment/>
    </xf>
    <xf numFmtId="170" fontId="4" fillId="0" borderId="0" xfId="0" applyNumberFormat="1" applyFont="1" applyFill="1" applyAlignment="1">
      <alignment/>
    </xf>
    <xf numFmtId="170" fontId="4" fillId="0" borderId="0" xfId="0" applyNumberFormat="1" applyFont="1" applyFill="1" applyBorder="1" applyAlignment="1">
      <alignment/>
    </xf>
    <xf numFmtId="169" fontId="4" fillId="0" borderId="0" xfId="0" applyNumberFormat="1" applyFont="1" applyFill="1" applyAlignment="1">
      <alignment horizontal="right"/>
    </xf>
    <xf numFmtId="170" fontId="4" fillId="0" borderId="0" xfId="0" applyNumberFormat="1" applyFont="1" applyFill="1" applyAlignment="1">
      <alignment horizontal="right"/>
    </xf>
    <xf numFmtId="169" fontId="4" fillId="0" borderId="1" xfId="0" applyNumberFormat="1" applyFont="1" applyFill="1" applyAlignment="1">
      <alignment/>
    </xf>
    <xf numFmtId="169" fontId="4" fillId="0" borderId="1" xfId="0" applyNumberFormat="1" applyFont="1" applyFill="1" applyBorder="1" applyAlignment="1">
      <alignment/>
    </xf>
    <xf numFmtId="169" fontId="4" fillId="0" borderId="1" xfId="0" applyNumberFormat="1" applyFont="1" applyFill="1" applyAlignment="1">
      <alignment horizontal="right"/>
    </xf>
    <xf numFmtId="169" fontId="4" fillId="0" borderId="0" xfId="0" applyNumberFormat="1" applyFont="1" applyFill="1" applyBorder="1" applyAlignment="1">
      <alignment/>
    </xf>
    <xf numFmtId="0" fontId="4" fillId="0" borderId="0" xfId="0" applyNumberFormat="1" applyFont="1" applyFill="1" applyAlignment="1" quotePrefix="1">
      <alignment/>
    </xf>
    <xf numFmtId="169" fontId="4" fillId="0" borderId="0" xfId="0" applyNumberFormat="1" applyFont="1" applyFill="1" applyBorder="1" applyAlignment="1">
      <alignment/>
    </xf>
    <xf numFmtId="169" fontId="4" fillId="0" borderId="0" xfId="0" applyNumberFormat="1" applyFont="1" applyFill="1" applyBorder="1" applyAlignment="1">
      <alignment/>
    </xf>
    <xf numFmtId="0" fontId="4" fillId="0" borderId="0" xfId="0" applyFont="1" applyFill="1" applyBorder="1" applyAlignment="1">
      <alignment/>
    </xf>
    <xf numFmtId="169" fontId="4" fillId="0" borderId="0" xfId="0" applyNumberFormat="1" applyFont="1" applyFill="1" applyAlignment="1" quotePrefix="1">
      <alignment/>
    </xf>
    <xf numFmtId="169" fontId="4" fillId="0" borderId="0" xfId="0" applyNumberFormat="1" applyFont="1" applyFill="1" applyBorder="1" applyAlignment="1">
      <alignment horizontal="right"/>
    </xf>
    <xf numFmtId="169" fontId="4" fillId="0" borderId="31" xfId="0" applyNumberFormat="1" applyFont="1" applyFill="1" applyBorder="1" applyAlignment="1">
      <alignment horizontal="right"/>
    </xf>
    <xf numFmtId="169" fontId="4" fillId="0" borderId="31" xfId="0" applyNumberFormat="1" applyFont="1" applyFill="1" applyBorder="1" applyAlignment="1">
      <alignment/>
    </xf>
    <xf numFmtId="169" fontId="4" fillId="0" borderId="0" xfId="0" applyNumberFormat="1" applyFont="1" applyFill="1" applyBorder="1" applyAlignment="1">
      <alignment/>
    </xf>
    <xf numFmtId="169" fontId="4" fillId="0" borderId="0" xfId="0" applyNumberFormat="1" applyFont="1" applyBorder="1" applyAlignment="1">
      <alignment/>
    </xf>
    <xf numFmtId="42" fontId="4" fillId="0" borderId="0" xfId="0" applyNumberFormat="1" applyFont="1" applyBorder="1" applyAlignment="1">
      <alignment/>
    </xf>
    <xf numFmtId="170" fontId="4" fillId="0" borderId="0" xfId="0" applyNumberFormat="1" applyFont="1" applyAlignment="1">
      <alignment/>
    </xf>
    <xf numFmtId="169" fontId="4" fillId="0" borderId="1" xfId="0" applyNumberFormat="1" applyFont="1" applyAlignment="1">
      <alignment horizontal="right"/>
    </xf>
    <xf numFmtId="169" fontId="4" fillId="0" borderId="1" xfId="0" applyNumberFormat="1" applyFont="1" applyAlignment="1">
      <alignment/>
    </xf>
    <xf numFmtId="169" fontId="4" fillId="0" borderId="0" xfId="0" applyNumberFormat="1" applyFont="1" applyBorder="1" applyAlignment="1">
      <alignment horizontal="right"/>
    </xf>
    <xf numFmtId="169" fontId="4" fillId="0" borderId="0" xfId="0" applyNumberFormat="1" applyFont="1" applyAlignment="1">
      <alignment horizontal="right"/>
    </xf>
    <xf numFmtId="170" fontId="4" fillId="0" borderId="0" xfId="0" applyNumberFormat="1" applyFont="1" applyBorder="1" applyAlignment="1">
      <alignment/>
    </xf>
    <xf numFmtId="3" fontId="4" fillId="0" borderId="0" xfId="0" applyFont="1" applyBorder="1" applyAlignment="1">
      <alignment/>
    </xf>
    <xf numFmtId="169" fontId="4" fillId="0" borderId="0" xfId="0" applyNumberFormat="1" applyFont="1" applyAlignment="1">
      <alignment horizontal="centerContinuous"/>
    </xf>
    <xf numFmtId="169" fontId="4" fillId="0" borderId="0" xfId="0" applyNumberFormat="1" applyFont="1" applyBorder="1" applyAlignment="1">
      <alignment horizontal="centerContinuous"/>
    </xf>
    <xf numFmtId="0" fontId="4" fillId="0" borderId="0" xfId="0" applyFont="1" applyBorder="1" applyAlignment="1">
      <alignment/>
    </xf>
    <xf numFmtId="164" fontId="4" fillId="0" borderId="1" xfId="0" applyNumberFormat="1" applyFont="1" applyFill="1" applyAlignment="1">
      <alignment/>
    </xf>
    <xf numFmtId="171" fontId="4" fillId="0" borderId="0" xfId="0" applyNumberFormat="1" applyFont="1" applyBorder="1" applyAlignment="1">
      <alignment horizontal="centerContinuous" vertical="center"/>
    </xf>
    <xf numFmtId="169" fontId="2" fillId="0" borderId="0" xfId="0" applyNumberFormat="1" applyFont="1" applyBorder="1" applyAlignment="1">
      <alignment horizontal="centerContinuous"/>
    </xf>
    <xf numFmtId="169" fontId="2" fillId="0" borderId="0" xfId="0" applyNumberFormat="1" applyFont="1" applyBorder="1" applyAlignment="1">
      <alignment horizontal="center"/>
    </xf>
    <xf numFmtId="169" fontId="13" fillId="0" borderId="0" xfId="0" applyNumberFormat="1" applyFont="1" applyBorder="1" applyAlignment="1">
      <alignment horizontal="center"/>
    </xf>
    <xf numFmtId="1" fontId="4" fillId="0" borderId="0" xfId="0" applyNumberFormat="1" applyFont="1" applyFill="1" applyAlignment="1">
      <alignment/>
    </xf>
    <xf numFmtId="169" fontId="4" fillId="0" borderId="0" xfId="0" applyNumberFormat="1" applyFont="1" applyFill="1" applyBorder="1" applyAlignment="1">
      <alignment horizontal="right"/>
    </xf>
    <xf numFmtId="169" fontId="4" fillId="0" borderId="0" xfId="0" applyNumberFormat="1" applyFont="1" applyAlignment="1">
      <alignment/>
    </xf>
    <xf numFmtId="3" fontId="0" fillId="0" borderId="0" xfId="0" applyFont="1" applyAlignment="1">
      <alignment/>
    </xf>
    <xf numFmtId="3" fontId="0" fillId="0" borderId="22" xfId="0" applyNumberFormat="1" applyFont="1" applyBorder="1" applyAlignment="1">
      <alignment/>
    </xf>
    <xf numFmtId="3" fontId="0" fillId="0" borderId="31" xfId="0" applyNumberFormat="1" applyFont="1" applyBorder="1" applyAlignment="1">
      <alignment/>
    </xf>
    <xf numFmtId="3" fontId="0" fillId="0" borderId="26" xfId="0" applyNumberFormat="1" applyFont="1" applyBorder="1" applyAlignment="1">
      <alignment/>
    </xf>
    <xf numFmtId="3" fontId="0" fillId="0" borderId="0" xfId="0" applyFont="1" applyBorder="1" applyAlignment="1">
      <alignment/>
    </xf>
    <xf numFmtId="3" fontId="0" fillId="0" borderId="12" xfId="0" applyNumberFormat="1" applyFont="1" applyBorder="1" applyAlignment="1">
      <alignment/>
    </xf>
    <xf numFmtId="3" fontId="0" fillId="0" borderId="1" xfId="0" applyNumberFormat="1" applyFont="1" applyBorder="1" applyAlignment="1">
      <alignment/>
    </xf>
    <xf numFmtId="3" fontId="0" fillId="0" borderId="13" xfId="0" applyNumberFormat="1" applyFont="1" applyBorder="1" applyAlignment="1">
      <alignment/>
    </xf>
    <xf numFmtId="3" fontId="0" fillId="0" borderId="39" xfId="0" applyNumberFormat="1" applyFont="1" applyBorder="1" applyAlignment="1">
      <alignment/>
    </xf>
    <xf numFmtId="3" fontId="0" fillId="0" borderId="31" xfId="0" applyBorder="1" applyAlignment="1">
      <alignment horizontal="center"/>
    </xf>
    <xf numFmtId="3" fontId="0" fillId="0" borderId="30" xfId="0" applyBorder="1" applyAlignment="1">
      <alignment horizontal="center"/>
    </xf>
    <xf numFmtId="3" fontId="0" fillId="0" borderId="30" xfId="0" applyBorder="1" applyAlignment="1">
      <alignment horizontal="center" wrapText="1"/>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28" xfId="0" applyNumberFormat="1" applyBorder="1" applyAlignment="1">
      <alignment horizontal="center"/>
    </xf>
    <xf numFmtId="3" fontId="0" fillId="0" borderId="22" xfId="0" applyBorder="1" applyAlignment="1">
      <alignment horizontal="center"/>
    </xf>
    <xf numFmtId="0" fontId="0" fillId="0" borderId="28" xfId="0" applyBorder="1" applyAlignment="1">
      <alignment horizontal="center"/>
    </xf>
    <xf numFmtId="3" fontId="0" fillId="0" borderId="23" xfId="0" applyBorder="1" applyAlignment="1">
      <alignment horizontal="center"/>
    </xf>
    <xf numFmtId="3" fontId="0" fillId="0" borderId="38" xfId="0" applyBorder="1" applyAlignment="1">
      <alignment horizontal="center"/>
    </xf>
    <xf numFmtId="3" fontId="0" fillId="0" borderId="22" xfId="0" applyBorder="1" applyAlignment="1">
      <alignment/>
    </xf>
    <xf numFmtId="3" fontId="0" fillId="0" borderId="31" xfId="0" applyBorder="1" applyAlignment="1">
      <alignment/>
    </xf>
    <xf numFmtId="3" fontId="0" fillId="0" borderId="30" xfId="0"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28" xfId="0" applyNumberFormat="1" applyBorder="1" applyAlignment="1">
      <alignment horizontal="center" wrapText="1"/>
    </xf>
    <xf numFmtId="3" fontId="0" fillId="0" borderId="23" xfId="0" applyBorder="1" applyAlignment="1">
      <alignment horizontal="center" wrapText="1"/>
    </xf>
    <xf numFmtId="3" fontId="0" fillId="0" borderId="38" xfId="0" applyBorder="1" applyAlignment="1">
      <alignment horizontal="center" wrapText="1"/>
    </xf>
    <xf numFmtId="3" fontId="0" fillId="0" borderId="22" xfId="0" applyBorder="1" applyAlignment="1">
      <alignment horizontal="center" wrapText="1"/>
    </xf>
    <xf numFmtId="3" fontId="0" fillId="0" borderId="31" xfId="0" applyBorder="1" applyAlignment="1">
      <alignment horizontal="center" wrapText="1"/>
    </xf>
    <xf numFmtId="0" fontId="0" fillId="0" borderId="40" xfId="0" applyBorder="1" applyAlignment="1">
      <alignment horizontal="center"/>
    </xf>
    <xf numFmtId="3" fontId="0" fillId="0" borderId="41" xfId="0" applyBorder="1" applyAlignment="1">
      <alignment horizontal="center"/>
    </xf>
    <xf numFmtId="3" fontId="9" fillId="0" borderId="0" xfId="0" applyFont="1" applyBorder="1" applyAlignment="1">
      <alignment vertical="top" wrapText="1"/>
    </xf>
    <xf numFmtId="3" fontId="6" fillId="0" borderId="0" xfId="0" applyBorder="1" applyAlignment="1">
      <alignment vertical="top" wrapText="1"/>
    </xf>
    <xf numFmtId="3" fontId="6" fillId="0" borderId="0" xfId="0" applyBorder="1" applyAlignment="1">
      <alignment vertical="top"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6"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9" fillId="0" borderId="0" xfId="0" applyFont="1" applyBorder="1" applyAlignment="1">
      <alignment vertical="top" wrapText="1"/>
    </xf>
    <xf numFmtId="3" fontId="6" fillId="0" borderId="0" xfId="0" applyFont="1" applyBorder="1" applyAlignment="1">
      <alignment vertical="top" wrapText="1"/>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vertical="top" wrapText="1"/>
    </xf>
    <xf numFmtId="3" fontId="6" fillId="0" borderId="0" xfId="0" applyFont="1" applyBorder="1" applyAlignment="1">
      <alignment vertical="top" wrapText="1"/>
    </xf>
    <xf numFmtId="3" fontId="0" fillId="0" borderId="0" xfId="0" applyFont="1" applyBorder="1" applyAlignment="1">
      <alignment vertical="top" wrapText="1"/>
    </xf>
    <xf numFmtId="3" fontId="0" fillId="0" borderId="0" xfId="0" applyFont="1" applyBorder="1" applyAlignment="1">
      <alignment vertical="top" wrapText="1"/>
    </xf>
    <xf numFmtId="3" fontId="6" fillId="0" borderId="0" xfId="0" applyFont="1" applyBorder="1" applyAlignment="1">
      <alignment wrapText="1"/>
    </xf>
    <xf numFmtId="3" fontId="0" fillId="0" borderId="0" xfId="0" applyFont="1" applyBorder="1" applyAlignment="1">
      <alignment wrapText="1"/>
    </xf>
    <xf numFmtId="3" fontId="0" fillId="0" borderId="0" xfId="0" applyFont="1" applyBorder="1" applyAlignment="1">
      <alignment wrapText="1"/>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horizontal="left" vertical="top" wrapText="1"/>
    </xf>
    <xf numFmtId="3" fontId="6" fillId="0" borderId="0" xfId="0" applyFont="1" applyBorder="1" applyAlignment="1">
      <alignment vertical="top" wrapText="1"/>
    </xf>
    <xf numFmtId="3" fontId="6" fillId="0" borderId="0" xfId="0" applyBorder="1" applyAlignment="1">
      <alignment/>
    </xf>
    <xf numFmtId="3" fontId="6" fillId="0" borderId="0" xfId="0" applyBorder="1" applyAlignment="1">
      <alignment/>
    </xf>
    <xf numFmtId="3" fontId="8"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169" fontId="4" fillId="0" borderId="33" xfId="0" applyNumberFormat="1" applyFont="1" applyBorder="1" applyAlignment="1">
      <alignment horizontal="center"/>
    </xf>
    <xf numFmtId="169" fontId="4" fillId="0" borderId="42" xfId="0" applyNumberFormat="1" applyFont="1" applyBorder="1" applyAlignment="1">
      <alignment horizontal="center"/>
    </xf>
    <xf numFmtId="169" fontId="4" fillId="0" borderId="43" xfId="0" applyNumberFormat="1" applyFont="1" applyBorder="1" applyAlignment="1">
      <alignment horizontal="center"/>
    </xf>
    <xf numFmtId="169" fontId="2" fillId="0" borderId="44" xfId="0" applyNumberFormat="1" applyFont="1" applyBorder="1" applyAlignment="1">
      <alignment horizontal="center" wrapText="1"/>
    </xf>
    <xf numFmtId="169" fontId="4" fillId="0" borderId="17" xfId="0" applyNumberFormat="1" applyFont="1" applyBorder="1" applyAlignment="1">
      <alignment horizontal="center" wrapText="1"/>
    </xf>
    <xf numFmtId="169" fontId="4" fillId="0" borderId="45" xfId="0" applyNumberFormat="1"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V73"/>
  <sheetViews>
    <sheetView tabSelected="1" zoomScale="75" zoomScaleNormal="75" workbookViewId="0" topLeftCell="A1">
      <selection activeCell="A4" sqref="A4"/>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6.00390625" style="0" customWidth="1"/>
    <col min="6" max="6" width="1.421875" style="0" customWidth="1"/>
    <col min="7" max="7" width="9.140625" style="41" customWidth="1"/>
    <col min="8" max="8" width="8.7109375" style="41" customWidth="1"/>
    <col min="9" max="9" width="11.8515625" style="0" customWidth="1"/>
    <col min="10" max="10" width="17.7109375" style="0" customWidth="1"/>
    <col min="11" max="11" width="9.140625" style="41" customWidth="1"/>
    <col min="12" max="12" width="8.7109375" style="41" customWidth="1"/>
    <col min="13" max="13" width="11.8515625" style="0" customWidth="1"/>
    <col min="14" max="14" width="10.8515625" style="41" customWidth="1"/>
    <col min="15" max="15" width="8.7109375" style="41" customWidth="1"/>
    <col min="16" max="16" width="12.140625" style="0" customWidth="1"/>
    <col min="17" max="17" width="1.7109375" style="0" customWidth="1"/>
    <col min="18" max="20" width="2.7109375" style="0" customWidth="1"/>
    <col min="21" max="21" width="2.7109375" style="0" hidden="1" customWidth="1"/>
    <col min="22" max="23" width="2.7109375" style="0" customWidth="1"/>
    <col min="24" max="24" width="9.7109375" style="0" customWidth="1"/>
    <col min="25" max="25" width="2.7109375" style="0" customWidth="1"/>
    <col min="26" max="26" width="9.7109375" style="0" hidden="1" customWidth="1"/>
    <col min="28" max="30" width="2.7109375" style="0" customWidth="1"/>
    <col min="31" max="31" width="8.421875" style="0" hidden="1" customWidth="1"/>
    <col min="32" max="32" width="12.7109375" style="0" customWidth="1"/>
    <col min="33" max="35" width="2.7109375" style="0" customWidth="1"/>
    <col min="36" max="36" width="8.421875" style="0" hidden="1" customWidth="1"/>
    <col min="37" max="37" width="12.7109375" style="0" customWidth="1"/>
    <col min="38" max="40" width="2.7109375" style="0" customWidth="1"/>
    <col min="41" max="41" width="2.7109375" style="0" hidden="1" customWidth="1"/>
    <col min="42" max="45" width="2.7109375" style="0" customWidth="1"/>
    <col min="46" max="46" width="8.421875" style="0" hidden="1" customWidth="1"/>
    <col min="47" max="47" width="12.7109375" style="0" customWidth="1"/>
    <col min="48" max="50" width="2.7109375" style="0" customWidth="1"/>
    <col min="51" max="51" width="8.421875" style="0" hidden="1" customWidth="1"/>
    <col min="52" max="52" width="12.7109375" style="0" customWidth="1"/>
    <col min="53" max="55" width="2.7109375" style="0" customWidth="1"/>
    <col min="57" max="57" width="15.7109375" style="0" customWidth="1"/>
    <col min="58" max="60" width="2.7109375" style="0" customWidth="1"/>
    <col min="62" max="62" width="15.7109375" style="0" customWidth="1"/>
    <col min="63" max="63" width="2.7109375" style="0" customWidth="1"/>
    <col min="64" max="64" width="9.7109375" style="0" customWidth="1"/>
    <col min="65" max="65" width="2.7109375" style="0" customWidth="1"/>
    <col min="67" max="67" width="12.7109375" style="0" customWidth="1"/>
    <col min="68" max="73" width="2.7109375" style="0" customWidth="1"/>
    <col min="75" max="75" width="9.7109375" style="0" customWidth="1"/>
    <col min="76" max="76" width="2.7109375" style="0" customWidth="1"/>
    <col min="77" max="77" width="9.7109375" style="0" customWidth="1"/>
    <col min="78" max="78" width="2.7109375" style="0" customWidth="1"/>
    <col min="79" max="79" width="9.7109375" style="0" customWidth="1"/>
    <col min="80" max="80" width="2.7109375" style="0" customWidth="1"/>
    <col min="81" max="81" width="12.7109375" style="0" customWidth="1"/>
  </cols>
  <sheetData>
    <row r="2" spans="1:16" ht="12.75">
      <c r="A2" s="36" t="s">
        <v>75</v>
      </c>
      <c r="B2" s="37"/>
      <c r="C2" s="37"/>
      <c r="D2" s="36"/>
      <c r="E2" s="37"/>
      <c r="F2" s="37"/>
      <c r="G2" s="38"/>
      <c r="H2" s="38"/>
      <c r="I2" s="37"/>
      <c r="J2" s="37"/>
      <c r="K2" s="38"/>
      <c r="L2" s="38"/>
      <c r="M2" s="37"/>
      <c r="N2" s="38"/>
      <c r="O2" s="38"/>
      <c r="P2" s="37"/>
    </row>
    <row r="3" spans="1:16" ht="12.75">
      <c r="A3" s="37" t="s">
        <v>130</v>
      </c>
      <c r="B3" s="37"/>
      <c r="C3" s="37"/>
      <c r="D3" s="37"/>
      <c r="E3" s="37"/>
      <c r="F3" s="37"/>
      <c r="G3" s="38"/>
      <c r="H3" s="38"/>
      <c r="I3" s="37"/>
      <c r="J3" s="37"/>
      <c r="K3" s="38"/>
      <c r="L3" s="38"/>
      <c r="M3" s="37"/>
      <c r="N3" s="38"/>
      <c r="O3" s="38"/>
      <c r="P3" s="37"/>
    </row>
    <row r="4" spans="7:13" ht="12.75">
      <c r="G4" s="39"/>
      <c r="H4" s="39"/>
      <c r="I4" s="40"/>
      <c r="J4" s="40"/>
      <c r="K4" s="39"/>
      <c r="L4" s="39"/>
      <c r="M4" s="40"/>
    </row>
    <row r="5" spans="7:17" ht="12.75" customHeight="1">
      <c r="G5" s="244" t="s">
        <v>131</v>
      </c>
      <c r="H5" s="247"/>
      <c r="I5" s="248"/>
      <c r="J5" s="263" t="s">
        <v>132</v>
      </c>
      <c r="K5" s="258" t="s">
        <v>158</v>
      </c>
      <c r="L5" s="259"/>
      <c r="M5" s="260"/>
      <c r="N5" s="246" t="s">
        <v>133</v>
      </c>
      <c r="O5" s="247"/>
      <c r="P5" s="248"/>
      <c r="Q5" t="s">
        <v>112</v>
      </c>
    </row>
    <row r="6" spans="7:17" ht="12.75">
      <c r="G6" s="245"/>
      <c r="H6" s="238"/>
      <c r="I6" s="239"/>
      <c r="J6" s="264"/>
      <c r="K6" s="261"/>
      <c r="L6" s="262"/>
      <c r="M6" s="240"/>
      <c r="N6" s="249"/>
      <c r="O6" s="250"/>
      <c r="P6" s="251"/>
      <c r="Q6" t="s">
        <v>112</v>
      </c>
    </row>
    <row r="7" spans="7:16" ht="12.75">
      <c r="G7" s="42" t="s">
        <v>127</v>
      </c>
      <c r="H7" s="43" t="s">
        <v>123</v>
      </c>
      <c r="I7" s="44" t="s">
        <v>118</v>
      </c>
      <c r="J7" s="45" t="s">
        <v>118</v>
      </c>
      <c r="K7" s="42" t="s">
        <v>127</v>
      </c>
      <c r="L7" s="43" t="s">
        <v>123</v>
      </c>
      <c r="M7" s="44" t="s">
        <v>118</v>
      </c>
      <c r="N7" s="128" t="s">
        <v>127</v>
      </c>
      <c r="O7" s="128" t="s">
        <v>123</v>
      </c>
      <c r="P7" s="129" t="s">
        <v>118</v>
      </c>
    </row>
    <row r="8" spans="7:16" ht="12.75">
      <c r="G8" s="79"/>
      <c r="H8" s="80"/>
      <c r="I8" s="81"/>
      <c r="J8" s="130"/>
      <c r="K8" s="79"/>
      <c r="L8" s="80"/>
      <c r="M8" s="81"/>
      <c r="N8" s="132"/>
      <c r="O8" s="131"/>
      <c r="P8" s="124"/>
    </row>
    <row r="9" spans="1:17" ht="12.75">
      <c r="A9" t="s">
        <v>134</v>
      </c>
      <c r="F9" t="s">
        <v>112</v>
      </c>
      <c r="G9" s="82">
        <v>25946</v>
      </c>
      <c r="H9" s="83">
        <v>24106</v>
      </c>
      <c r="I9" s="84">
        <v>4568072</v>
      </c>
      <c r="J9" s="92">
        <v>30935</v>
      </c>
      <c r="K9" s="82">
        <v>603</v>
      </c>
      <c r="L9" s="83">
        <v>603</v>
      </c>
      <c r="M9" s="84">
        <v>114000</v>
      </c>
      <c r="N9" s="101">
        <f>SUM(G9,K9)</f>
        <v>26549</v>
      </c>
      <c r="O9" s="90">
        <f>SUM(H9,L9)</f>
        <v>24709</v>
      </c>
      <c r="P9" s="133">
        <f>SUM(I9,J9)</f>
        <v>4599007</v>
      </c>
      <c r="Q9" s="46"/>
    </row>
    <row r="10" spans="1:17" s="229" customFormat="1" ht="12.75">
      <c r="A10" s="229" t="s">
        <v>42</v>
      </c>
      <c r="F10" s="229" t="s">
        <v>112</v>
      </c>
      <c r="G10" s="234">
        <v>-307</v>
      </c>
      <c r="H10" s="235">
        <v>-307</v>
      </c>
      <c r="I10" s="236">
        <v>-53928</v>
      </c>
      <c r="J10" s="237">
        <v>0</v>
      </c>
      <c r="K10" s="234">
        <v>0</v>
      </c>
      <c r="L10" s="235">
        <v>0</v>
      </c>
      <c r="M10" s="236">
        <v>0</v>
      </c>
      <c r="N10" s="230">
        <f>SUM(G10,K10)</f>
        <v>-307</v>
      </c>
      <c r="O10" s="231">
        <f>SUM(H10,L10)</f>
        <v>-307</v>
      </c>
      <c r="P10" s="232">
        <f>SUM(I10,J10,M10)</f>
        <v>-53928</v>
      </c>
      <c r="Q10" s="233"/>
    </row>
    <row r="11" spans="7:17" ht="12.75">
      <c r="G11" s="87"/>
      <c r="H11" s="88"/>
      <c r="I11" s="89"/>
      <c r="J11" s="101"/>
      <c r="K11" s="87"/>
      <c r="L11" s="88"/>
      <c r="M11" s="89"/>
      <c r="N11" s="101"/>
      <c r="O11" s="90"/>
      <c r="P11" s="91"/>
      <c r="Q11" s="46"/>
    </row>
    <row r="12" spans="7:16" ht="12.75">
      <c r="G12" s="82"/>
      <c r="H12" s="92"/>
      <c r="I12" s="91"/>
      <c r="J12" s="101"/>
      <c r="K12" s="82"/>
      <c r="L12" s="92"/>
      <c r="M12" s="91"/>
      <c r="N12" s="101"/>
      <c r="O12" s="90"/>
      <c r="P12" s="125"/>
    </row>
    <row r="13" spans="1:17" ht="12.75">
      <c r="A13" t="s">
        <v>152</v>
      </c>
      <c r="F13" t="s">
        <v>112</v>
      </c>
      <c r="G13" s="87">
        <v>28845</v>
      </c>
      <c r="H13" s="83">
        <v>27011</v>
      </c>
      <c r="I13" s="95">
        <v>4566798</v>
      </c>
      <c r="J13" s="154">
        <v>11174</v>
      </c>
      <c r="K13" s="87">
        <v>825</v>
      </c>
      <c r="L13" s="83">
        <v>825</v>
      </c>
      <c r="M13" s="95">
        <v>114000</v>
      </c>
      <c r="N13" s="101">
        <f aca="true" t="shared" si="0" ref="N13:O15">SUM(G13,K13)</f>
        <v>29670</v>
      </c>
      <c r="O13" s="90">
        <f t="shared" si="0"/>
        <v>27836</v>
      </c>
      <c r="P13" s="133">
        <f>SUM(I13,J13)</f>
        <v>4577972</v>
      </c>
      <c r="Q13" s="46"/>
    </row>
    <row r="14" spans="1:17" ht="12.75">
      <c r="A14" t="s">
        <v>165</v>
      </c>
      <c r="F14" s="51" t="s">
        <v>112</v>
      </c>
      <c r="G14" s="101">
        <v>0</v>
      </c>
      <c r="H14" s="102">
        <v>0</v>
      </c>
      <c r="I14" s="51">
        <v>-21236</v>
      </c>
      <c r="J14" s="153">
        <v>-52</v>
      </c>
      <c r="K14" s="101">
        <v>0</v>
      </c>
      <c r="L14" s="102">
        <v>0</v>
      </c>
      <c r="M14" s="51">
        <v>0</v>
      </c>
      <c r="N14" s="101">
        <f t="shared" si="0"/>
        <v>0</v>
      </c>
      <c r="O14" s="90">
        <f t="shared" si="0"/>
        <v>0</v>
      </c>
      <c r="P14" s="133">
        <f>SUM(I14,J14,M14)</f>
        <v>-21288</v>
      </c>
      <c r="Q14" s="46"/>
    </row>
    <row r="15" spans="1:17" ht="12.75">
      <c r="A15" t="s">
        <v>166</v>
      </c>
      <c r="G15" s="111">
        <v>0</v>
      </c>
      <c r="H15" s="97">
        <v>0</v>
      </c>
      <c r="I15" s="98">
        <v>-26819</v>
      </c>
      <c r="J15" s="114">
        <v>-66</v>
      </c>
      <c r="K15" s="111">
        <v>0</v>
      </c>
      <c r="L15" s="97">
        <v>0</v>
      </c>
      <c r="M15" s="98">
        <v>0</v>
      </c>
      <c r="N15" s="114">
        <f t="shared" si="0"/>
        <v>0</v>
      </c>
      <c r="O15" s="135">
        <f t="shared" si="0"/>
        <v>0</v>
      </c>
      <c r="P15" s="127">
        <f>SUM(I15,J15,M15)</f>
        <v>-26885</v>
      </c>
      <c r="Q15" s="46"/>
    </row>
    <row r="16" spans="7:17" ht="12.75">
      <c r="G16" s="150"/>
      <c r="H16" s="151"/>
      <c r="I16" s="152"/>
      <c r="J16" s="101"/>
      <c r="K16" s="150"/>
      <c r="L16" s="151"/>
      <c r="M16" s="152"/>
      <c r="N16" s="101"/>
      <c r="O16" s="90"/>
      <c r="P16" s="91"/>
      <c r="Q16" s="46"/>
    </row>
    <row r="17" spans="1:16" ht="12.75">
      <c r="A17" t="s">
        <v>153</v>
      </c>
      <c r="F17" t="s">
        <v>112</v>
      </c>
      <c r="G17" s="94">
        <f aca="true" t="shared" si="1" ref="G17:M17">SUM(G13:G15)</f>
        <v>28845</v>
      </c>
      <c r="H17" s="93">
        <f t="shared" si="1"/>
        <v>27011</v>
      </c>
      <c r="I17" s="95">
        <f t="shared" si="1"/>
        <v>4518743</v>
      </c>
      <c r="J17" s="137">
        <f t="shared" si="1"/>
        <v>11056</v>
      </c>
      <c r="K17" s="94">
        <f t="shared" si="1"/>
        <v>825</v>
      </c>
      <c r="L17" s="93">
        <f t="shared" si="1"/>
        <v>825</v>
      </c>
      <c r="M17" s="95">
        <f t="shared" si="1"/>
        <v>114000</v>
      </c>
      <c r="N17" s="101">
        <f>SUM(G17,K17)</f>
        <v>29670</v>
      </c>
      <c r="O17" s="90">
        <f>SUM(H17,L17)</f>
        <v>27836</v>
      </c>
      <c r="P17" s="133">
        <f>SUM(I17,J17)</f>
        <v>4529799</v>
      </c>
    </row>
    <row r="18" spans="7:16" ht="12.75">
      <c r="G18" s="82"/>
      <c r="H18" s="83"/>
      <c r="I18" s="84"/>
      <c r="J18" s="92"/>
      <c r="K18" s="82"/>
      <c r="L18" s="83"/>
      <c r="M18" s="84"/>
      <c r="N18" s="101"/>
      <c r="O18" s="90"/>
      <c r="P18" s="126"/>
    </row>
    <row r="19" spans="1:17" ht="12.75">
      <c r="A19" t="s">
        <v>37</v>
      </c>
      <c r="G19" s="96">
        <v>29793</v>
      </c>
      <c r="H19" s="97">
        <v>28888</v>
      </c>
      <c r="I19" s="98">
        <v>5058921</v>
      </c>
      <c r="J19" s="138">
        <v>0</v>
      </c>
      <c r="K19" s="96">
        <v>806</v>
      </c>
      <c r="L19" s="97">
        <v>806</v>
      </c>
      <c r="M19" s="98">
        <v>114000</v>
      </c>
      <c r="N19" s="114">
        <f>SUM(G19,K19)</f>
        <v>30599</v>
      </c>
      <c r="O19" s="135">
        <f>SUM(H19,L19)</f>
        <v>29694</v>
      </c>
      <c r="P19" s="127">
        <f>SUM(I19,J19)</f>
        <v>5058921</v>
      </c>
      <c r="Q19" s="46"/>
    </row>
    <row r="20" spans="7:16" ht="12.75">
      <c r="G20" s="82"/>
      <c r="H20" s="83"/>
      <c r="I20" s="84"/>
      <c r="J20" s="92"/>
      <c r="K20" s="82"/>
      <c r="L20" s="83"/>
      <c r="M20" s="84"/>
      <c r="N20" s="101"/>
      <c r="O20" s="90"/>
      <c r="P20" s="125"/>
    </row>
    <row r="21" spans="1:17" ht="12.75">
      <c r="A21" s="40" t="s">
        <v>135</v>
      </c>
      <c r="B21" s="40"/>
      <c r="C21" s="40"/>
      <c r="D21" s="40"/>
      <c r="E21" s="40"/>
      <c r="F21" s="40" t="s">
        <v>111</v>
      </c>
      <c r="G21" s="96">
        <f aca="true" t="shared" si="2" ref="G21:P21">G19-G17</f>
        <v>948</v>
      </c>
      <c r="H21" s="97">
        <f t="shared" si="2"/>
        <v>1877</v>
      </c>
      <c r="I21" s="98">
        <f t="shared" si="2"/>
        <v>540178</v>
      </c>
      <c r="J21" s="138">
        <f t="shared" si="2"/>
        <v>-11056</v>
      </c>
      <c r="K21" s="96">
        <f t="shared" si="2"/>
        <v>-19</v>
      </c>
      <c r="L21" s="97">
        <f t="shared" si="2"/>
        <v>-19</v>
      </c>
      <c r="M21" s="98">
        <f t="shared" si="2"/>
        <v>0</v>
      </c>
      <c r="N21" s="114">
        <f t="shared" si="2"/>
        <v>929</v>
      </c>
      <c r="O21" s="135">
        <f t="shared" si="2"/>
        <v>1858</v>
      </c>
      <c r="P21" s="127">
        <f t="shared" si="2"/>
        <v>529122</v>
      </c>
      <c r="Q21" s="46"/>
    </row>
    <row r="22" spans="7:16" ht="12.75">
      <c r="G22" s="87"/>
      <c r="H22" s="83"/>
      <c r="I22" s="84"/>
      <c r="J22" s="92"/>
      <c r="K22" s="87"/>
      <c r="L22" s="83"/>
      <c r="M22" s="84"/>
      <c r="N22" s="101"/>
      <c r="O22" s="90"/>
      <c r="P22" s="126"/>
    </row>
    <row r="23" spans="1:22" ht="12.75">
      <c r="A23" s="48" t="s">
        <v>136</v>
      </c>
      <c r="F23" s="49" t="s">
        <v>112</v>
      </c>
      <c r="G23" s="101"/>
      <c r="H23" s="102"/>
      <c r="I23" s="84"/>
      <c r="J23" s="92"/>
      <c r="K23" s="101"/>
      <c r="L23" s="102"/>
      <c r="M23" s="84"/>
      <c r="N23" s="101"/>
      <c r="O23" s="90"/>
      <c r="P23" s="126"/>
      <c r="V23" s="50"/>
    </row>
    <row r="24" spans="1:23" ht="12.75">
      <c r="A24" t="s">
        <v>112</v>
      </c>
      <c r="G24" s="94" t="s">
        <v>112</v>
      </c>
      <c r="H24" s="83" t="s">
        <v>112</v>
      </c>
      <c r="I24" s="84" t="s">
        <v>112</v>
      </c>
      <c r="J24" s="92" t="s">
        <v>112</v>
      </c>
      <c r="K24" s="94" t="s">
        <v>112</v>
      </c>
      <c r="L24" s="83" t="s">
        <v>112</v>
      </c>
      <c r="M24" s="84" t="s">
        <v>112</v>
      </c>
      <c r="N24" s="101" t="s">
        <v>112</v>
      </c>
      <c r="O24" s="90" t="s">
        <v>112</v>
      </c>
      <c r="P24" s="126" t="s">
        <v>112</v>
      </c>
      <c r="U24" s="51"/>
      <c r="V24" s="90"/>
      <c r="W24" s="46"/>
    </row>
    <row r="25" spans="1:22" ht="12.75">
      <c r="A25" t="s">
        <v>74</v>
      </c>
      <c r="F25" t="s">
        <v>112</v>
      </c>
      <c r="G25" s="82">
        <v>0</v>
      </c>
      <c r="H25" s="83">
        <v>0</v>
      </c>
      <c r="I25" s="84">
        <v>11056</v>
      </c>
      <c r="J25" s="92">
        <v>-11056</v>
      </c>
      <c r="K25" s="82">
        <v>0</v>
      </c>
      <c r="L25" s="83">
        <v>0</v>
      </c>
      <c r="M25" s="84">
        <v>0</v>
      </c>
      <c r="N25" s="101">
        <f>SUM(G25,K25)</f>
        <v>0</v>
      </c>
      <c r="O25" s="90">
        <f>SUM(H25,L25)</f>
        <v>0</v>
      </c>
      <c r="P25" s="126">
        <f>SUM(I25,J25,M25)</f>
        <v>0</v>
      </c>
      <c r="Q25" s="46"/>
      <c r="V25" s="47"/>
    </row>
    <row r="26" spans="7:17" ht="12.75">
      <c r="G26" s="82"/>
      <c r="H26" s="83"/>
      <c r="I26" s="84"/>
      <c r="J26" s="104"/>
      <c r="K26" s="82"/>
      <c r="L26" s="83"/>
      <c r="M26" s="84"/>
      <c r="N26" s="101"/>
      <c r="O26" s="90"/>
      <c r="P26" s="126"/>
      <c r="Q26" s="46"/>
    </row>
    <row r="27" spans="1:17" ht="12.75">
      <c r="A27" t="s">
        <v>137</v>
      </c>
      <c r="G27" s="82" t="s">
        <v>112</v>
      </c>
      <c r="H27" s="83" t="s">
        <v>112</v>
      </c>
      <c r="I27" s="84" t="s">
        <v>112</v>
      </c>
      <c r="J27" s="137" t="s">
        <v>112</v>
      </c>
      <c r="K27" s="82" t="s">
        <v>112</v>
      </c>
      <c r="L27" s="83" t="s">
        <v>112</v>
      </c>
      <c r="M27" s="84" t="s">
        <v>112</v>
      </c>
      <c r="N27" s="101" t="s">
        <v>112</v>
      </c>
      <c r="O27" s="90" t="s">
        <v>112</v>
      </c>
      <c r="P27" s="126" t="s">
        <v>112</v>
      </c>
      <c r="Q27" s="46"/>
    </row>
    <row r="28" spans="1:17" ht="12.75">
      <c r="A28" t="s">
        <v>105</v>
      </c>
      <c r="G28" s="82">
        <v>0</v>
      </c>
      <c r="H28" s="83">
        <v>0</v>
      </c>
      <c r="I28" s="84">
        <v>28018</v>
      </c>
      <c r="J28" s="139">
        <v>0</v>
      </c>
      <c r="K28" s="82">
        <v>0</v>
      </c>
      <c r="L28" s="83">
        <v>0</v>
      </c>
      <c r="M28" s="84">
        <v>864</v>
      </c>
      <c r="N28" s="101">
        <f aca="true" t="shared" si="3" ref="N28:N38">SUM(G28,K28)</f>
        <v>0</v>
      </c>
      <c r="O28" s="90">
        <f aca="true" t="shared" si="4" ref="O28:O38">SUM(H28,L28)</f>
        <v>0</v>
      </c>
      <c r="P28" s="126">
        <f>SUM(I28,J28)</f>
        <v>28018</v>
      </c>
      <c r="Q28" s="46"/>
    </row>
    <row r="29" spans="1:17" ht="12.75">
      <c r="A29" t="s">
        <v>148</v>
      </c>
      <c r="G29" s="87"/>
      <c r="H29" s="83"/>
      <c r="I29" s="84">
        <v>3736</v>
      </c>
      <c r="J29" s="139"/>
      <c r="K29" s="87"/>
      <c r="L29" s="83"/>
      <c r="M29" s="84">
        <v>115</v>
      </c>
      <c r="N29" s="101">
        <f t="shared" si="3"/>
        <v>0</v>
      </c>
      <c r="O29" s="90">
        <f t="shared" si="4"/>
        <v>0</v>
      </c>
      <c r="P29" s="126">
        <f>SUM(I29,J29)</f>
        <v>3736</v>
      </c>
      <c r="Q29" s="46"/>
    </row>
    <row r="30" spans="1:17" ht="12.75">
      <c r="A30" t="s">
        <v>43</v>
      </c>
      <c r="F30" s="50" t="s">
        <v>111</v>
      </c>
      <c r="G30" s="87">
        <v>0</v>
      </c>
      <c r="H30" s="83">
        <v>0</v>
      </c>
      <c r="I30" s="84">
        <v>13122</v>
      </c>
      <c r="J30" s="139">
        <v>0</v>
      </c>
      <c r="K30" s="87">
        <v>0</v>
      </c>
      <c r="L30" s="83">
        <v>0</v>
      </c>
      <c r="M30" s="84">
        <v>463</v>
      </c>
      <c r="N30" s="101">
        <f t="shared" si="3"/>
        <v>0</v>
      </c>
      <c r="O30" s="90">
        <f t="shared" si="4"/>
        <v>0</v>
      </c>
      <c r="P30" s="126">
        <f>SUM(I30,J30)</f>
        <v>13122</v>
      </c>
      <c r="Q30" s="46"/>
    </row>
    <row r="31" spans="1:17" ht="12.75">
      <c r="A31" t="s">
        <v>44</v>
      </c>
      <c r="F31" s="156" t="s">
        <v>151</v>
      </c>
      <c r="G31" s="101">
        <v>0</v>
      </c>
      <c r="H31" s="102">
        <v>0</v>
      </c>
      <c r="I31" s="84">
        <v>13778</v>
      </c>
      <c r="J31" s="101"/>
      <c r="K31" s="101">
        <v>0</v>
      </c>
      <c r="L31" s="102">
        <v>0</v>
      </c>
      <c r="M31" s="84">
        <v>486</v>
      </c>
      <c r="N31" s="101">
        <f t="shared" si="3"/>
        <v>0</v>
      </c>
      <c r="O31" s="90">
        <f t="shared" si="4"/>
        <v>0</v>
      </c>
      <c r="P31" s="126">
        <f>SUM(I31,J31)</f>
        <v>13778</v>
      </c>
      <c r="Q31" s="46"/>
    </row>
    <row r="32" spans="1:17" ht="12.75">
      <c r="A32" t="s">
        <v>138</v>
      </c>
      <c r="E32" s="51"/>
      <c r="F32" s="52" t="s">
        <v>112</v>
      </c>
      <c r="G32" s="101">
        <v>0</v>
      </c>
      <c r="H32" s="102">
        <v>1196</v>
      </c>
      <c r="I32" s="84">
        <v>-42071</v>
      </c>
      <c r="J32" s="140">
        <v>0</v>
      </c>
      <c r="K32" s="101">
        <v>0</v>
      </c>
      <c r="L32" s="102">
        <v>0</v>
      </c>
      <c r="M32" s="84">
        <v>0</v>
      </c>
      <c r="N32" s="101">
        <f t="shared" si="3"/>
        <v>0</v>
      </c>
      <c r="O32" s="90">
        <f t="shared" si="4"/>
        <v>1196</v>
      </c>
      <c r="P32" s="126">
        <f aca="true" t="shared" si="5" ref="P32:P38">SUM(I32,J32,M32)</f>
        <v>-42071</v>
      </c>
      <c r="Q32" s="46"/>
    </row>
    <row r="33" spans="1:17" ht="12.75">
      <c r="A33" t="s">
        <v>139</v>
      </c>
      <c r="F33" s="47" t="s">
        <v>112</v>
      </c>
      <c r="G33" s="94">
        <v>0</v>
      </c>
      <c r="H33" s="83">
        <v>329</v>
      </c>
      <c r="I33" s="84">
        <v>158224</v>
      </c>
      <c r="J33" s="139">
        <v>0</v>
      </c>
      <c r="K33" s="94">
        <v>0</v>
      </c>
      <c r="L33" s="83">
        <v>0</v>
      </c>
      <c r="M33" s="84">
        <v>0</v>
      </c>
      <c r="N33" s="101">
        <f t="shared" si="3"/>
        <v>0</v>
      </c>
      <c r="O33" s="90">
        <f t="shared" si="4"/>
        <v>329</v>
      </c>
      <c r="P33" s="126">
        <f t="shared" si="5"/>
        <v>158224</v>
      </c>
      <c r="Q33" s="46"/>
    </row>
    <row r="34" spans="1:17" ht="12.75">
      <c r="A34" t="s">
        <v>140</v>
      </c>
      <c r="F34" t="s">
        <v>112</v>
      </c>
      <c r="G34" s="82">
        <v>0</v>
      </c>
      <c r="H34" s="83">
        <v>0</v>
      </c>
      <c r="I34" s="84">
        <f>25101-25101</f>
        <v>0</v>
      </c>
      <c r="J34" s="141">
        <v>0</v>
      </c>
      <c r="K34" s="82">
        <v>0</v>
      </c>
      <c r="L34" s="83">
        <v>0</v>
      </c>
      <c r="M34" s="84">
        <v>0</v>
      </c>
      <c r="N34" s="101">
        <f t="shared" si="3"/>
        <v>0</v>
      </c>
      <c r="O34" s="90">
        <f t="shared" si="4"/>
        <v>0</v>
      </c>
      <c r="P34" s="126">
        <f t="shared" si="5"/>
        <v>0</v>
      </c>
      <c r="Q34" s="46"/>
    </row>
    <row r="35" spans="1:17" ht="12.75">
      <c r="A35" t="s">
        <v>141</v>
      </c>
      <c r="F35" t="s">
        <v>112</v>
      </c>
      <c r="G35" s="82">
        <v>0</v>
      </c>
      <c r="H35" s="83">
        <v>0</v>
      </c>
      <c r="I35" s="84">
        <v>6271</v>
      </c>
      <c r="J35" s="139">
        <v>0</v>
      </c>
      <c r="K35" s="82">
        <v>0</v>
      </c>
      <c r="L35" s="83">
        <v>0</v>
      </c>
      <c r="M35" s="84">
        <v>170</v>
      </c>
      <c r="N35" s="101">
        <f t="shared" si="3"/>
        <v>0</v>
      </c>
      <c r="O35" s="90">
        <f t="shared" si="4"/>
        <v>0</v>
      </c>
      <c r="P35" s="126">
        <f>SUM(I35,J35)</f>
        <v>6271</v>
      </c>
      <c r="Q35" s="46"/>
    </row>
    <row r="36" spans="1:17" ht="12.75">
      <c r="A36" t="s">
        <v>142</v>
      </c>
      <c r="G36" s="82">
        <v>0</v>
      </c>
      <c r="H36" s="83">
        <v>0</v>
      </c>
      <c r="I36" s="84">
        <v>29818</v>
      </c>
      <c r="J36" s="139">
        <v>0</v>
      </c>
      <c r="K36" s="82">
        <v>0</v>
      </c>
      <c r="L36" s="83">
        <v>0</v>
      </c>
      <c r="M36" s="84">
        <v>100</v>
      </c>
      <c r="N36" s="101">
        <f t="shared" si="3"/>
        <v>0</v>
      </c>
      <c r="O36" s="90">
        <f t="shared" si="4"/>
        <v>0</v>
      </c>
      <c r="P36" s="126">
        <f>SUM(I36,J36)</f>
        <v>29818</v>
      </c>
      <c r="Q36" s="46"/>
    </row>
    <row r="37" spans="1:17" ht="12.75">
      <c r="A37" t="s">
        <v>143</v>
      </c>
      <c r="F37" t="s">
        <v>112</v>
      </c>
      <c r="G37" s="87">
        <v>0</v>
      </c>
      <c r="H37" s="88">
        <v>0</v>
      </c>
      <c r="I37" s="103">
        <v>570</v>
      </c>
      <c r="J37" s="141">
        <v>0</v>
      </c>
      <c r="K37" s="87">
        <v>0</v>
      </c>
      <c r="L37" s="88">
        <v>0</v>
      </c>
      <c r="M37" s="103">
        <v>0</v>
      </c>
      <c r="N37" s="101">
        <f t="shared" si="3"/>
        <v>0</v>
      </c>
      <c r="O37" s="90">
        <f t="shared" si="4"/>
        <v>0</v>
      </c>
      <c r="P37" s="126">
        <f t="shared" si="5"/>
        <v>570</v>
      </c>
      <c r="Q37" s="46"/>
    </row>
    <row r="38" spans="1:17" ht="12.75">
      <c r="A38" t="s">
        <v>144</v>
      </c>
      <c r="F38" t="s">
        <v>112</v>
      </c>
      <c r="G38" s="87">
        <v>0</v>
      </c>
      <c r="H38" s="88">
        <v>0</v>
      </c>
      <c r="I38" s="103">
        <v>2863</v>
      </c>
      <c r="J38" s="141">
        <v>0</v>
      </c>
      <c r="K38" s="87">
        <v>0</v>
      </c>
      <c r="L38" s="88">
        <v>0</v>
      </c>
      <c r="M38" s="103">
        <v>0</v>
      </c>
      <c r="N38" s="101">
        <f t="shared" si="3"/>
        <v>0</v>
      </c>
      <c r="O38" s="90">
        <f t="shared" si="4"/>
        <v>0</v>
      </c>
      <c r="P38" s="126">
        <f t="shared" si="5"/>
        <v>2863</v>
      </c>
      <c r="Q38" s="46"/>
    </row>
    <row r="39" spans="7:17" ht="12.75">
      <c r="G39" s="87"/>
      <c r="H39" s="104"/>
      <c r="I39" s="91"/>
      <c r="J39" s="101"/>
      <c r="K39" s="87"/>
      <c r="L39" s="104"/>
      <c r="M39" s="91"/>
      <c r="N39" s="101"/>
      <c r="O39" s="90"/>
      <c r="P39" s="126"/>
      <c r="Q39" s="46"/>
    </row>
    <row r="40" spans="1:17" ht="12.75">
      <c r="A40" t="s">
        <v>159</v>
      </c>
      <c r="G40" s="86">
        <f aca="true" t="shared" si="6" ref="G40:M40">SUM(G25:G38)</f>
        <v>0</v>
      </c>
      <c r="H40" s="41">
        <f t="shared" si="6"/>
        <v>1525</v>
      </c>
      <c r="I40" s="93">
        <f t="shared" si="6"/>
        <v>225385</v>
      </c>
      <c r="J40" s="137">
        <f t="shared" si="6"/>
        <v>-11056</v>
      </c>
      <c r="K40" s="86">
        <f t="shared" si="6"/>
        <v>0</v>
      </c>
      <c r="L40" s="41">
        <f t="shared" si="6"/>
        <v>0</v>
      </c>
      <c r="M40" s="93">
        <f t="shared" si="6"/>
        <v>2198</v>
      </c>
      <c r="N40" s="101">
        <f>SUM(N28:N38)</f>
        <v>0</v>
      </c>
      <c r="O40" s="90">
        <f>SUM(O28:O38)</f>
        <v>1525</v>
      </c>
      <c r="P40" s="126">
        <f>SUM(P28:P38)</f>
        <v>214329</v>
      </c>
      <c r="Q40" s="46"/>
    </row>
    <row r="41" spans="7:17" ht="12.75">
      <c r="G41" s="86"/>
      <c r="I41" s="85"/>
      <c r="J41" s="92" t="s">
        <v>111</v>
      </c>
      <c r="K41" s="86"/>
      <c r="M41" s="85"/>
      <c r="N41" s="101"/>
      <c r="O41" s="90"/>
      <c r="P41" s="125"/>
      <c r="Q41" s="46"/>
    </row>
    <row r="42" spans="1:17" ht="12.75">
      <c r="A42" t="s">
        <v>145</v>
      </c>
      <c r="G42" s="86"/>
      <c r="I42" s="85"/>
      <c r="J42" s="104"/>
      <c r="K42" s="86"/>
      <c r="M42" s="85"/>
      <c r="N42" s="101"/>
      <c r="O42" s="90"/>
      <c r="P42" s="126"/>
      <c r="Q42" s="46"/>
    </row>
    <row r="43" spans="1:17" ht="12.75">
      <c r="A43" t="s">
        <v>89</v>
      </c>
      <c r="G43" s="101">
        <v>0</v>
      </c>
      <c r="H43" s="90">
        <v>0</v>
      </c>
      <c r="I43" s="91">
        <v>-9814</v>
      </c>
      <c r="J43" s="142">
        <v>0</v>
      </c>
      <c r="K43" s="101">
        <v>0</v>
      </c>
      <c r="L43" s="90">
        <v>0</v>
      </c>
      <c r="M43" s="91">
        <v>0</v>
      </c>
      <c r="N43" s="101">
        <f>SUM(G43,K43)</f>
        <v>0</v>
      </c>
      <c r="O43" s="90">
        <f>SUM(H43,L43)</f>
        <v>0</v>
      </c>
      <c r="P43" s="133">
        <f>SUM(I43,J43,M43)</f>
        <v>-9814</v>
      </c>
      <c r="Q43" s="46"/>
    </row>
    <row r="44" spans="7:17" ht="12.75">
      <c r="G44" s="101"/>
      <c r="H44" s="90"/>
      <c r="I44" s="91"/>
      <c r="J44" s="142"/>
      <c r="K44" s="101"/>
      <c r="L44" s="90"/>
      <c r="M44" s="91"/>
      <c r="N44" s="101"/>
      <c r="O44" s="90"/>
      <c r="P44" s="133"/>
      <c r="Q44" s="46"/>
    </row>
    <row r="45" spans="1:17" ht="12.75">
      <c r="A45" t="s">
        <v>160</v>
      </c>
      <c r="F45" t="s">
        <v>112</v>
      </c>
      <c r="G45" s="101">
        <f aca="true" t="shared" si="7" ref="G45:M45">SUM(G43:G43)</f>
        <v>0</v>
      </c>
      <c r="H45" s="90">
        <f t="shared" si="7"/>
        <v>0</v>
      </c>
      <c r="I45" s="91">
        <f t="shared" si="7"/>
        <v>-9814</v>
      </c>
      <c r="J45" s="90">
        <f t="shared" si="7"/>
        <v>0</v>
      </c>
      <c r="K45" s="101">
        <f t="shared" si="7"/>
        <v>0</v>
      </c>
      <c r="L45" s="90">
        <f t="shared" si="7"/>
        <v>0</v>
      </c>
      <c r="M45" s="91">
        <f t="shared" si="7"/>
        <v>0</v>
      </c>
      <c r="N45" s="101">
        <f>SUM(N43)</f>
        <v>0</v>
      </c>
      <c r="O45" s="90">
        <f>SUM(O43)</f>
        <v>0</v>
      </c>
      <c r="P45" s="133">
        <f>SUM(P43)</f>
        <v>-9814</v>
      </c>
      <c r="Q45" s="46"/>
    </row>
    <row r="46" spans="7:17" ht="15">
      <c r="G46" s="105"/>
      <c r="H46" s="106"/>
      <c r="I46" s="107"/>
      <c r="J46" s="143"/>
      <c r="K46" s="105"/>
      <c r="L46" s="106"/>
      <c r="M46" s="107"/>
      <c r="N46" s="145"/>
      <c r="O46" s="146"/>
      <c r="P46" s="144"/>
      <c r="Q46" s="46"/>
    </row>
    <row r="47" spans="1:17" ht="12.75">
      <c r="A47" t="s">
        <v>38</v>
      </c>
      <c r="G47" s="108">
        <f aca="true" t="shared" si="8" ref="G47:O47">G40+G45</f>
        <v>0</v>
      </c>
      <c r="H47" s="109">
        <f t="shared" si="8"/>
        <v>1525</v>
      </c>
      <c r="I47" s="110">
        <f t="shared" si="8"/>
        <v>215571</v>
      </c>
      <c r="J47" s="109">
        <f t="shared" si="8"/>
        <v>-11056</v>
      </c>
      <c r="K47" s="108">
        <f>K40+K45</f>
        <v>0</v>
      </c>
      <c r="L47" s="109">
        <f>L40+L45</f>
        <v>0</v>
      </c>
      <c r="M47" s="110">
        <f>M40+M45</f>
        <v>2198</v>
      </c>
      <c r="N47" s="108">
        <f t="shared" si="8"/>
        <v>0</v>
      </c>
      <c r="O47" s="109">
        <f t="shared" si="8"/>
        <v>1525</v>
      </c>
      <c r="P47" s="110">
        <f>SUM(P40,P45)</f>
        <v>204515</v>
      </c>
      <c r="Q47" s="46"/>
    </row>
    <row r="48" spans="1:16" ht="12.75">
      <c r="A48" t="s">
        <v>39</v>
      </c>
      <c r="G48" s="86">
        <f aca="true" t="shared" si="9" ref="G48:M48">G17+G47</f>
        <v>28845</v>
      </c>
      <c r="H48" s="41">
        <f t="shared" si="9"/>
        <v>28536</v>
      </c>
      <c r="I48" s="41">
        <f t="shared" si="9"/>
        <v>4734314</v>
      </c>
      <c r="J48" s="86">
        <f t="shared" si="9"/>
        <v>0</v>
      </c>
      <c r="K48" s="86">
        <f t="shared" si="9"/>
        <v>825</v>
      </c>
      <c r="L48" s="41">
        <f t="shared" si="9"/>
        <v>825</v>
      </c>
      <c r="M48" s="41">
        <f t="shared" si="9"/>
        <v>116198</v>
      </c>
      <c r="N48" s="94">
        <f>SUM(N17,N47)</f>
        <v>29670</v>
      </c>
      <c r="O48" s="93">
        <f>SUM(O17,O47)</f>
        <v>29361</v>
      </c>
      <c r="P48" s="85">
        <f>SUM(P17,P47)</f>
        <v>4734314</v>
      </c>
    </row>
    <row r="49" spans="1:16" ht="12.75">
      <c r="A49" s="48"/>
      <c r="G49" s="86"/>
      <c r="I49" s="85"/>
      <c r="J49" s="85"/>
      <c r="K49" s="86"/>
      <c r="M49" s="85"/>
      <c r="N49" s="86"/>
      <c r="P49" s="85"/>
    </row>
    <row r="50" spans="1:16" ht="12.75">
      <c r="A50" s="48" t="s">
        <v>146</v>
      </c>
      <c r="G50" s="86"/>
      <c r="I50" s="85"/>
      <c r="J50" s="85"/>
      <c r="K50" s="86"/>
      <c r="M50" s="85"/>
      <c r="N50" s="86"/>
      <c r="P50" s="85"/>
    </row>
    <row r="51" spans="6:16" ht="12.75">
      <c r="G51" s="87"/>
      <c r="I51" s="85"/>
      <c r="J51" s="103"/>
      <c r="K51" s="87"/>
      <c r="M51" s="85"/>
      <c r="N51" s="86"/>
      <c r="P51" s="103"/>
    </row>
    <row r="52" spans="1:17" ht="12.75">
      <c r="A52" s="241" t="s">
        <v>154</v>
      </c>
      <c r="B52" s="242"/>
      <c r="C52" s="242"/>
      <c r="D52" s="242"/>
      <c r="E52" s="243"/>
      <c r="F52" s="51" t="s">
        <v>112</v>
      </c>
      <c r="G52" s="86">
        <v>1146</v>
      </c>
      <c r="H52" s="41">
        <v>573</v>
      </c>
      <c r="I52" s="85">
        <v>356643</v>
      </c>
      <c r="J52" s="85">
        <v>0</v>
      </c>
      <c r="K52" s="86">
        <v>0</v>
      </c>
      <c r="L52" s="41">
        <v>0</v>
      </c>
      <c r="M52" s="85">
        <v>0</v>
      </c>
      <c r="N52" s="41">
        <f>SUM(G52,K52)</f>
        <v>1146</v>
      </c>
      <c r="O52" s="41">
        <f>SUM(H52,L52)</f>
        <v>573</v>
      </c>
      <c r="P52" s="84">
        <f>SUM(I52,J52,M52)</f>
        <v>356643</v>
      </c>
      <c r="Q52" s="46"/>
    </row>
    <row r="53" spans="1:17" ht="12.75">
      <c r="A53" s="53"/>
      <c r="B53" s="54"/>
      <c r="C53" s="54"/>
      <c r="D53" s="54"/>
      <c r="E53" s="55"/>
      <c r="G53" s="94"/>
      <c r="I53" s="85"/>
      <c r="J53" s="95"/>
      <c r="K53" s="94"/>
      <c r="M53" s="85"/>
      <c r="P53" s="95"/>
      <c r="Q53" s="46"/>
    </row>
    <row r="54" spans="1:17" ht="12.75" customHeight="1">
      <c r="A54" s="252" t="s">
        <v>155</v>
      </c>
      <c r="B54" s="253"/>
      <c r="C54" s="253"/>
      <c r="D54" s="253"/>
      <c r="E54" s="254"/>
      <c r="F54" s="51"/>
      <c r="G54" s="86">
        <v>34</v>
      </c>
      <c r="H54" s="41">
        <v>17</v>
      </c>
      <c r="I54" s="85">
        <v>36224</v>
      </c>
      <c r="J54" s="85">
        <v>0</v>
      </c>
      <c r="K54" s="86">
        <v>0</v>
      </c>
      <c r="L54" s="41">
        <v>0</v>
      </c>
      <c r="M54" s="85">
        <v>0</v>
      </c>
      <c r="N54" s="41">
        <f>SUM(G54,K54)</f>
        <v>34</v>
      </c>
      <c r="O54" s="41">
        <f>SUM(H54,L54)</f>
        <v>17</v>
      </c>
      <c r="P54" s="84">
        <f>SUM(I54,J54,M54)</f>
        <v>36224</v>
      </c>
      <c r="Q54" s="46"/>
    </row>
    <row r="55" spans="1:17" ht="12.75">
      <c r="A55" s="255"/>
      <c r="B55" s="256"/>
      <c r="C55" s="256"/>
      <c r="D55" s="256"/>
      <c r="E55" s="257"/>
      <c r="G55" s="94"/>
      <c r="I55" s="85"/>
      <c r="J55" s="95"/>
      <c r="K55" s="94"/>
      <c r="M55" s="85"/>
      <c r="P55" s="95"/>
      <c r="Q55" s="46"/>
    </row>
    <row r="56" spans="2:17" ht="12.75">
      <c r="B56" s="148"/>
      <c r="C56" s="148"/>
      <c r="D56" s="148"/>
      <c r="E56" s="149"/>
      <c r="G56" s="87"/>
      <c r="I56" s="85"/>
      <c r="J56" s="103"/>
      <c r="K56" s="87"/>
      <c r="M56" s="85"/>
      <c r="P56" s="103"/>
      <c r="Q56" s="46"/>
    </row>
    <row r="57" spans="1:17" ht="12.75" customHeight="1">
      <c r="A57" s="252" t="s">
        <v>156</v>
      </c>
      <c r="B57" s="253"/>
      <c r="C57" s="253"/>
      <c r="D57" s="253"/>
      <c r="E57" s="254"/>
      <c r="F57" s="51" t="s">
        <v>112</v>
      </c>
      <c r="G57" s="86">
        <v>12</v>
      </c>
      <c r="H57" s="41">
        <v>6</v>
      </c>
      <c r="I57" s="85">
        <v>16000</v>
      </c>
      <c r="J57" s="85">
        <v>0</v>
      </c>
      <c r="K57" s="86">
        <v>0</v>
      </c>
      <c r="L57" s="41">
        <v>0</v>
      </c>
      <c r="M57" s="85">
        <v>0</v>
      </c>
      <c r="N57" s="41">
        <f>SUM(G57,K57)</f>
        <v>12</v>
      </c>
      <c r="O57" s="41">
        <f>SUM(H57,L57)</f>
        <v>6</v>
      </c>
      <c r="P57" s="84">
        <f>SUM(I57,J57,M57)</f>
        <v>16000</v>
      </c>
      <c r="Q57" s="46"/>
    </row>
    <row r="58" spans="1:17" ht="12.75">
      <c r="A58" s="255"/>
      <c r="B58" s="256"/>
      <c r="C58" s="256"/>
      <c r="D58" s="256"/>
      <c r="E58" s="257"/>
      <c r="G58" s="94"/>
      <c r="I58" s="85"/>
      <c r="J58" s="95"/>
      <c r="K58" s="94"/>
      <c r="M58" s="85"/>
      <c r="P58" s="95"/>
      <c r="Q58" s="46"/>
    </row>
    <row r="59" spans="1:17" ht="12.75">
      <c r="A59" s="53"/>
      <c r="B59" s="54"/>
      <c r="C59" s="54"/>
      <c r="D59" s="54"/>
      <c r="E59" s="55"/>
      <c r="G59" s="86"/>
      <c r="I59" s="85"/>
      <c r="J59" s="85"/>
      <c r="K59" s="86"/>
      <c r="M59" s="85"/>
      <c r="P59" s="84"/>
      <c r="Q59" s="46"/>
    </row>
    <row r="60" spans="1:17" ht="12.75">
      <c r="A60" t="s">
        <v>167</v>
      </c>
      <c r="F60" s="51" t="s">
        <v>112</v>
      </c>
      <c r="G60" s="136">
        <f aca="true" t="shared" si="10" ref="G60:M60">SUM(G52:G59)</f>
        <v>1192</v>
      </c>
      <c r="H60" s="157">
        <f>SUM(H52:H59)</f>
        <v>596</v>
      </c>
      <c r="I60" s="157">
        <f t="shared" si="10"/>
        <v>408867</v>
      </c>
      <c r="J60" s="136">
        <f t="shared" si="10"/>
        <v>0</v>
      </c>
      <c r="K60" s="136">
        <f t="shared" si="10"/>
        <v>0</v>
      </c>
      <c r="L60" s="157">
        <f t="shared" si="10"/>
        <v>0</v>
      </c>
      <c r="M60" s="157">
        <f t="shared" si="10"/>
        <v>0</v>
      </c>
      <c r="N60" s="136">
        <f>SUM(N52,N54,N57)</f>
        <v>1192</v>
      </c>
      <c r="O60" s="157">
        <f>SUM(O52,O54,O57)</f>
        <v>596</v>
      </c>
      <c r="P60" s="161">
        <f>SUM(P52,P54,P57)</f>
        <v>408867</v>
      </c>
      <c r="Q60" s="46"/>
    </row>
    <row r="61" spans="6:17" ht="12.75">
      <c r="F61" s="51"/>
      <c r="G61" s="101"/>
      <c r="H61" s="90"/>
      <c r="I61" s="90"/>
      <c r="J61" s="101"/>
      <c r="K61" s="101"/>
      <c r="L61" s="90"/>
      <c r="M61" s="90"/>
      <c r="N61" s="101"/>
      <c r="O61" s="90"/>
      <c r="P61" s="91"/>
      <c r="Q61" s="46"/>
    </row>
    <row r="62" spans="1:17" ht="12.75">
      <c r="A62" t="s">
        <v>40</v>
      </c>
      <c r="F62" t="s">
        <v>112</v>
      </c>
      <c r="G62" s="111">
        <v>-244</v>
      </c>
      <c r="H62" s="112">
        <v>-244</v>
      </c>
      <c r="I62" s="113">
        <v>-84260</v>
      </c>
      <c r="J62" s="147">
        <v>0</v>
      </c>
      <c r="K62" s="111">
        <v>-19</v>
      </c>
      <c r="L62" s="112">
        <v>-19</v>
      </c>
      <c r="M62" s="113">
        <v>-2198</v>
      </c>
      <c r="N62" s="114">
        <f>SUM(G62,K62)</f>
        <v>-263</v>
      </c>
      <c r="O62" s="135">
        <f>SUM(H62,L62)</f>
        <v>-263</v>
      </c>
      <c r="P62" s="134">
        <f>SUM(I62,J62)</f>
        <v>-84260</v>
      </c>
      <c r="Q62" s="46"/>
    </row>
    <row r="63" spans="1:16" ht="12.75">
      <c r="A63" t="s">
        <v>161</v>
      </c>
      <c r="F63" t="s">
        <v>112</v>
      </c>
      <c r="G63" s="86">
        <f aca="true" t="shared" si="11" ref="G63:O63">SUM(G60:G62)</f>
        <v>948</v>
      </c>
      <c r="H63" s="41">
        <f t="shared" si="11"/>
        <v>352</v>
      </c>
      <c r="I63" s="85">
        <f t="shared" si="11"/>
        <v>324607</v>
      </c>
      <c r="J63" s="85">
        <f t="shared" si="11"/>
        <v>0</v>
      </c>
      <c r="K63" s="86">
        <f>SUM(K60:K62)</f>
        <v>-19</v>
      </c>
      <c r="L63" s="41">
        <f>SUM(L60:L62)</f>
        <v>-19</v>
      </c>
      <c r="M63" s="85">
        <f>SUM(M60:M62)</f>
        <v>-2198</v>
      </c>
      <c r="N63" s="94">
        <f t="shared" si="11"/>
        <v>929</v>
      </c>
      <c r="O63" s="93">
        <f t="shared" si="11"/>
        <v>333</v>
      </c>
      <c r="P63" s="85">
        <f>SUM(P60,P62)</f>
        <v>324607</v>
      </c>
    </row>
    <row r="64" spans="6:16" ht="12.75">
      <c r="F64" t="s">
        <v>112</v>
      </c>
      <c r="G64" s="100"/>
      <c r="H64" s="39"/>
      <c r="I64" s="99"/>
      <c r="J64" s="99"/>
      <c r="K64" s="100"/>
      <c r="L64" s="39"/>
      <c r="M64" s="99"/>
      <c r="N64" s="39"/>
      <c r="O64" s="39"/>
      <c r="P64" s="99"/>
    </row>
    <row r="65" spans="1:17" ht="12.75">
      <c r="A65" t="s">
        <v>41</v>
      </c>
      <c r="F65" t="s">
        <v>112</v>
      </c>
      <c r="G65" s="100">
        <f>SUM(G48,G63)</f>
        <v>29793</v>
      </c>
      <c r="H65" s="39">
        <f>SUM(H48,H63)</f>
        <v>28888</v>
      </c>
      <c r="I65" s="99">
        <f>SUM(I48+I63)</f>
        <v>5058921</v>
      </c>
      <c r="J65" s="99">
        <f>SUM(J48,J63)</f>
        <v>0</v>
      </c>
      <c r="K65" s="100">
        <f>SUM(K48,K63)</f>
        <v>806</v>
      </c>
      <c r="L65" s="39">
        <f>SUM(L48,L63)</f>
        <v>806</v>
      </c>
      <c r="M65" s="99">
        <f>SUM(M48+M63)</f>
        <v>114000</v>
      </c>
      <c r="N65" s="39">
        <f>SUM(N48,N63)</f>
        <v>30599</v>
      </c>
      <c r="O65" s="39">
        <f>SUM(O48,O63)</f>
        <v>29694</v>
      </c>
      <c r="P65" s="99">
        <f>SUM(P48,P63)</f>
        <v>5058921</v>
      </c>
      <c r="Q65" s="56"/>
    </row>
    <row r="66" spans="1:17" ht="12.75">
      <c r="A66" t="s">
        <v>47</v>
      </c>
      <c r="F66" t="s">
        <v>112</v>
      </c>
      <c r="G66" s="100">
        <f aca="true" t="shared" si="12" ref="G66:M66">SUM(G65-G17)</f>
        <v>948</v>
      </c>
      <c r="H66" s="39">
        <f t="shared" si="12"/>
        <v>1877</v>
      </c>
      <c r="I66" s="39">
        <f t="shared" si="12"/>
        <v>540178</v>
      </c>
      <c r="J66" s="100">
        <f t="shared" si="12"/>
        <v>-11056</v>
      </c>
      <c r="K66" s="100">
        <f t="shared" si="12"/>
        <v>-19</v>
      </c>
      <c r="L66" s="39">
        <f t="shared" si="12"/>
        <v>-19</v>
      </c>
      <c r="M66" s="39">
        <f t="shared" si="12"/>
        <v>0</v>
      </c>
      <c r="N66" s="100">
        <f>SUM(N65-N17)</f>
        <v>929</v>
      </c>
      <c r="O66" s="39">
        <f>SUM(O65-O17)</f>
        <v>1858</v>
      </c>
      <c r="P66" s="115">
        <f>SUM(P65-P17)</f>
        <v>529122</v>
      </c>
      <c r="Q66" s="56"/>
    </row>
    <row r="67" spans="9:16" ht="12.75">
      <c r="I67" s="48"/>
      <c r="M67" s="48"/>
      <c r="P67" s="48"/>
    </row>
    <row r="68" spans="9:16" ht="12.75">
      <c r="I68" s="48"/>
      <c r="M68" s="48"/>
      <c r="P68" s="48"/>
    </row>
    <row r="73" spans="1:256" ht="15">
      <c r="A73" s="17"/>
      <c r="B73" s="5"/>
      <c r="C73" s="5"/>
      <c r="D73" s="5"/>
      <c r="E73" s="5"/>
      <c r="F73" s="5"/>
      <c r="G73" s="57"/>
      <c r="H73" s="57"/>
      <c r="I73" s="5"/>
      <c r="J73" s="5"/>
      <c r="K73" s="57"/>
      <c r="L73" s="57"/>
      <c r="M73" s="5"/>
      <c r="N73" s="57"/>
      <c r="O73" s="57"/>
      <c r="P73" s="5"/>
      <c r="Q73" s="2"/>
      <c r="R73" s="2"/>
      <c r="S73" s="2"/>
      <c r="T73" s="2"/>
      <c r="V73" s="2"/>
      <c r="W73" s="2"/>
      <c r="X73" s="2"/>
      <c r="Y73" s="2"/>
      <c r="AA73" s="2"/>
      <c r="AB73" s="2"/>
      <c r="AC73" s="2"/>
      <c r="AD73" s="2"/>
      <c r="AF73" s="2"/>
      <c r="AG73" s="2"/>
      <c r="AH73" s="2"/>
      <c r="AI73" s="2"/>
      <c r="AK73" s="2"/>
      <c r="AL73" s="2"/>
      <c r="AM73" s="2"/>
      <c r="AN73" s="2"/>
      <c r="AP73" s="2"/>
      <c r="AQ73" s="2"/>
      <c r="AR73" s="2"/>
      <c r="AS73" s="2"/>
      <c r="AU73" s="2"/>
      <c r="AV73" s="2"/>
      <c r="AW73" s="2"/>
      <c r="AX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sheetData>
  <mergeCells count="7">
    <mergeCell ref="N5:P6"/>
    <mergeCell ref="A54:E55"/>
    <mergeCell ref="K5:M6"/>
    <mergeCell ref="A57:E58"/>
    <mergeCell ref="A52:E52"/>
    <mergeCell ref="G5:I6"/>
    <mergeCell ref="J5:J6"/>
  </mergeCells>
  <printOptions horizontalCentered="1"/>
  <pageMargins left="0.75" right="0.75" top="0.76" bottom="0.25" header="0.45" footer="0.5"/>
  <pageSetup fitToHeight="1" fitToWidth="1" horizontalDpi="600" verticalDpi="600" orientation="landscape" scale="58" r:id="rId1"/>
</worksheet>
</file>

<file path=xl/worksheets/sheet2.xml><?xml version="1.0" encoding="utf-8"?>
<worksheet xmlns="http://schemas.openxmlformats.org/spreadsheetml/2006/main" xmlns:r="http://schemas.openxmlformats.org/officeDocument/2006/relationships">
  <dimension ref="A1:IV180"/>
  <sheetViews>
    <sheetView zoomScale="75" zoomScaleNormal="75" zoomScaleSheetLayoutView="50" workbookViewId="0" topLeftCell="A1">
      <selection activeCell="A6" sqref="A6"/>
    </sheetView>
  </sheetViews>
  <sheetFormatPr defaultColWidth="9.140625" defaultRowHeight="12.75"/>
  <cols>
    <col min="1" max="1" width="3.7109375" style="2" customWidth="1"/>
    <col min="2" max="2" width="9.57421875" style="2" customWidth="1"/>
    <col min="3" max="3" width="8.7109375" style="2" customWidth="1"/>
    <col min="4" max="4" width="8.421875" style="2" customWidth="1"/>
    <col min="5" max="5" width="7.7109375" style="2" customWidth="1"/>
    <col min="6" max="6" width="14.7109375" style="2" customWidth="1"/>
    <col min="7" max="7" width="1.7109375" style="2" customWidth="1"/>
    <col min="8" max="8" width="10.140625" style="2" customWidth="1"/>
    <col min="9" max="9" width="1.7109375" style="2" customWidth="1"/>
    <col min="10" max="10" width="8.851562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9.42187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9.42187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851562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8" t="s">
        <v>75</v>
      </c>
      <c r="B3" s="6"/>
      <c r="C3" s="6"/>
      <c r="D3" s="6"/>
      <c r="E3" s="6"/>
      <c r="F3" s="6"/>
      <c r="G3" s="6"/>
      <c r="H3" s="6"/>
      <c r="I3" s="6"/>
      <c r="J3" s="6"/>
      <c r="K3" s="6"/>
      <c r="L3" s="6"/>
      <c r="M3" s="6"/>
      <c r="N3" s="6"/>
      <c r="O3" s="6"/>
      <c r="P3" s="6"/>
      <c r="Q3" s="6"/>
      <c r="R3" s="6"/>
      <c r="S3" s="6"/>
      <c r="T3" s="6"/>
      <c r="U3" s="6"/>
      <c r="V3" s="6"/>
      <c r="W3" s="6"/>
      <c r="X3" s="6"/>
      <c r="Y3" s="6"/>
      <c r="Z3" s="6"/>
      <c r="AA3" s="6"/>
      <c r="AB3" s="6"/>
      <c r="AC3" s="6"/>
      <c r="AD3" s="6"/>
      <c r="AE3" s="1"/>
    </row>
    <row r="4" spans="1:31" ht="18">
      <c r="A4" s="4" t="s">
        <v>129</v>
      </c>
      <c r="B4" s="6"/>
      <c r="C4" s="6"/>
      <c r="D4" s="6"/>
      <c r="E4" s="6"/>
      <c r="F4" s="6"/>
      <c r="G4" s="6"/>
      <c r="H4" s="6"/>
      <c r="I4" s="6"/>
      <c r="J4" s="6"/>
      <c r="K4" s="6"/>
      <c r="L4" s="6"/>
      <c r="M4" s="6"/>
      <c r="N4" s="6"/>
      <c r="O4" s="6"/>
      <c r="P4" s="6"/>
      <c r="Q4" s="6"/>
      <c r="R4" s="6"/>
      <c r="S4" s="6"/>
      <c r="T4" s="6"/>
      <c r="U4" s="6"/>
      <c r="V4" s="6"/>
      <c r="W4" s="6"/>
      <c r="X4" s="6"/>
      <c r="Y4" s="6"/>
      <c r="Z4" s="6"/>
      <c r="AA4" s="6"/>
      <c r="AB4" s="6"/>
      <c r="AC4" s="6"/>
      <c r="AD4" s="6"/>
      <c r="AE4" s="1"/>
    </row>
    <row r="5" spans="1:31" ht="18">
      <c r="A5" s="6" t="s">
        <v>113</v>
      </c>
      <c r="B5" s="6"/>
      <c r="C5" s="6"/>
      <c r="D5" s="6"/>
      <c r="E5" s="6"/>
      <c r="F5" s="6"/>
      <c r="G5" s="6"/>
      <c r="H5" s="6"/>
      <c r="I5" s="6"/>
      <c r="J5" s="6"/>
      <c r="K5" s="6"/>
      <c r="L5" s="6"/>
      <c r="M5" s="6"/>
      <c r="N5" s="6"/>
      <c r="O5" s="6"/>
      <c r="P5" s="6"/>
      <c r="Q5" s="6"/>
      <c r="R5" s="6"/>
      <c r="S5" s="6"/>
      <c r="T5" s="6"/>
      <c r="U5" s="6"/>
      <c r="V5" s="6"/>
      <c r="W5" s="6"/>
      <c r="X5" s="6"/>
      <c r="Y5" s="6"/>
      <c r="Z5" s="6"/>
      <c r="AA5" s="6"/>
      <c r="AB5" s="6"/>
      <c r="AC5" s="6"/>
      <c r="AD5" s="6"/>
      <c r="AE5" s="1"/>
    </row>
    <row r="6" spans="1:31" ht="18">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1"/>
    </row>
    <row r="8" spans="8:30" ht="30">
      <c r="H8" s="24" t="s">
        <v>26</v>
      </c>
      <c r="I8" s="10"/>
      <c r="J8" s="10"/>
      <c r="K8" s="10"/>
      <c r="L8" s="10"/>
      <c r="N8" s="23" t="s">
        <v>106</v>
      </c>
      <c r="O8" s="10"/>
      <c r="P8" s="10"/>
      <c r="Q8" s="10"/>
      <c r="R8" s="10"/>
      <c r="T8" s="23" t="s">
        <v>107</v>
      </c>
      <c r="U8" s="10"/>
      <c r="V8" s="10"/>
      <c r="W8" s="10"/>
      <c r="X8" s="10"/>
      <c r="Z8" s="10" t="s">
        <v>128</v>
      </c>
      <c r="AA8" s="10"/>
      <c r="AB8" s="10"/>
      <c r="AC8" s="10"/>
      <c r="AD8" s="10"/>
    </row>
    <row r="9" spans="8:26" ht="15">
      <c r="H9" s="31" t="s">
        <v>125</v>
      </c>
      <c r="N9" s="31" t="s">
        <v>125</v>
      </c>
      <c r="T9" s="31" t="s">
        <v>125</v>
      </c>
      <c r="Z9" s="31" t="s">
        <v>125</v>
      </c>
    </row>
    <row r="10" spans="1:30" ht="15">
      <c r="A10" s="8" t="s">
        <v>119</v>
      </c>
      <c r="H10" s="30" t="s">
        <v>127</v>
      </c>
      <c r="J10" s="155" t="s">
        <v>45</v>
      </c>
      <c r="L10" s="30" t="s">
        <v>118</v>
      </c>
      <c r="N10" s="30" t="s">
        <v>127</v>
      </c>
      <c r="P10" s="155" t="s">
        <v>45</v>
      </c>
      <c r="R10" s="30" t="s">
        <v>118</v>
      </c>
      <c r="T10" s="30" t="s">
        <v>127</v>
      </c>
      <c r="V10" s="155" t="s">
        <v>45</v>
      </c>
      <c r="X10" s="30" t="s">
        <v>118</v>
      </c>
      <c r="Z10" s="30" t="s">
        <v>127</v>
      </c>
      <c r="AB10" s="155" t="s">
        <v>45</v>
      </c>
      <c r="AD10" s="30" t="s">
        <v>118</v>
      </c>
    </row>
    <row r="11" spans="1:30" ht="15">
      <c r="A11" s="8"/>
      <c r="H11" s="8"/>
      <c r="J11" s="8"/>
      <c r="L11" s="8"/>
      <c r="N11" s="8"/>
      <c r="P11" s="8"/>
      <c r="R11" s="8"/>
      <c r="T11" s="8"/>
      <c r="V11" s="8"/>
      <c r="X11" s="8"/>
      <c r="Z11" s="8"/>
      <c r="AB11" s="8"/>
      <c r="AD11" s="8"/>
    </row>
    <row r="12" spans="1:30" ht="15">
      <c r="A12" s="2" t="s">
        <v>114</v>
      </c>
      <c r="B12" s="2" t="s">
        <v>120</v>
      </c>
      <c r="G12" s="2" t="s">
        <v>112</v>
      </c>
      <c r="H12" s="2">
        <v>7782</v>
      </c>
      <c r="I12" s="2">
        <v>0</v>
      </c>
      <c r="J12" s="2">
        <v>6857</v>
      </c>
      <c r="L12" s="33">
        <v>1252641</v>
      </c>
      <c r="N12" s="2">
        <v>7862</v>
      </c>
      <c r="P12" s="2">
        <v>7817</v>
      </c>
      <c r="R12" s="7">
        <v>1423835</v>
      </c>
      <c r="T12" s="2">
        <v>8538</v>
      </c>
      <c r="V12" s="2">
        <v>8145</v>
      </c>
      <c r="X12" s="33">
        <v>1656274</v>
      </c>
      <c r="Z12" s="2">
        <f>T12-N12</f>
        <v>676</v>
      </c>
      <c r="AB12" s="2">
        <f>V12-P12</f>
        <v>328</v>
      </c>
      <c r="AD12" s="33">
        <f>X12-R12</f>
        <v>232439</v>
      </c>
    </row>
    <row r="13" spans="1:30" ht="15">
      <c r="A13" s="8"/>
      <c r="H13" s="8"/>
      <c r="J13" s="8"/>
      <c r="L13" s="8"/>
      <c r="N13" s="8"/>
      <c r="P13" s="8"/>
      <c r="R13" s="8"/>
      <c r="T13" s="8"/>
      <c r="V13" s="8"/>
      <c r="X13" s="8"/>
      <c r="Z13" s="8"/>
      <c r="AB13" s="8"/>
      <c r="AD13" s="8"/>
    </row>
    <row r="14" spans="1:30" ht="15">
      <c r="A14" s="2" t="s">
        <v>115</v>
      </c>
      <c r="B14" s="2" t="s">
        <v>124</v>
      </c>
      <c r="G14" s="2" t="s">
        <v>112</v>
      </c>
      <c r="H14" s="2">
        <v>5066</v>
      </c>
      <c r="J14" s="2">
        <v>4641</v>
      </c>
      <c r="L14" s="2">
        <v>853168</v>
      </c>
      <c r="N14" s="2">
        <v>5093</v>
      </c>
      <c r="P14" s="2">
        <v>5004</v>
      </c>
      <c r="R14" s="2">
        <v>834370</v>
      </c>
      <c r="T14" s="2">
        <v>5492</v>
      </c>
      <c r="U14" s="2" t="s">
        <v>112</v>
      </c>
      <c r="V14" s="2">
        <v>5203</v>
      </c>
      <c r="X14" s="2">
        <v>916101</v>
      </c>
      <c r="Z14" s="2">
        <f>T14-N14</f>
        <v>399</v>
      </c>
      <c r="AB14" s="2">
        <f>V14-P14</f>
        <v>199</v>
      </c>
      <c r="AD14" s="2">
        <v>81731</v>
      </c>
    </row>
    <row r="15" ht="15">
      <c r="G15" s="2" t="s">
        <v>112</v>
      </c>
    </row>
    <row r="16" spans="1:30" ht="15">
      <c r="A16" s="2" t="s">
        <v>116</v>
      </c>
      <c r="B16" s="2" t="s">
        <v>121</v>
      </c>
      <c r="G16" s="2" t="s">
        <v>112</v>
      </c>
      <c r="H16" s="2">
        <v>14138</v>
      </c>
      <c r="J16" s="2">
        <v>13650</v>
      </c>
      <c r="L16" s="2">
        <v>2161327</v>
      </c>
      <c r="N16" s="2">
        <v>14042</v>
      </c>
      <c r="P16" s="2">
        <v>13844</v>
      </c>
      <c r="R16" s="2">
        <v>2207251</v>
      </c>
      <c r="T16" s="2">
        <v>13936</v>
      </c>
      <c r="V16" s="2">
        <v>13697</v>
      </c>
      <c r="X16" s="2">
        <v>2211216</v>
      </c>
      <c r="Z16" s="2">
        <f>T16-N16</f>
        <v>-106</v>
      </c>
      <c r="AB16" s="2">
        <f>V16-P16</f>
        <v>-147</v>
      </c>
      <c r="AD16" s="2">
        <v>3965</v>
      </c>
    </row>
    <row r="18" spans="1:30" ht="15">
      <c r="A18" s="2" t="s">
        <v>117</v>
      </c>
      <c r="B18" s="2" t="s">
        <v>122</v>
      </c>
      <c r="G18" s="2" t="s">
        <v>112</v>
      </c>
      <c r="H18" s="11">
        <v>1859</v>
      </c>
      <c r="J18" s="11">
        <v>1863</v>
      </c>
      <c r="L18" s="11">
        <v>262663</v>
      </c>
      <c r="N18" s="11">
        <v>1848</v>
      </c>
      <c r="P18" s="11">
        <v>1871</v>
      </c>
      <c r="R18" s="11">
        <v>268858</v>
      </c>
      <c r="T18" s="11">
        <v>1827</v>
      </c>
      <c r="V18" s="11">
        <v>1843</v>
      </c>
      <c r="X18" s="11">
        <v>275330</v>
      </c>
      <c r="Z18" s="11">
        <f>T18-N18</f>
        <v>-21</v>
      </c>
      <c r="AB18" s="11">
        <f>V18-P18</f>
        <v>-28</v>
      </c>
      <c r="AD18" s="11">
        <v>6472</v>
      </c>
    </row>
    <row r="19" ht="15">
      <c r="AD19" s="7"/>
    </row>
    <row r="20" spans="2:30" ht="15">
      <c r="B20" s="22" t="s">
        <v>12</v>
      </c>
      <c r="G20" s="2" t="s">
        <v>112</v>
      </c>
      <c r="H20" s="2">
        <f>SUM(H12,H14,H16,H18)</f>
        <v>28845</v>
      </c>
      <c r="I20" s="2">
        <f>SUM(I12:I18)</f>
        <v>0</v>
      </c>
      <c r="J20" s="2">
        <f>SUM(J12,J14,J16,J18)</f>
        <v>27011</v>
      </c>
      <c r="L20" s="2">
        <f>SUM(L12,L14,L16,L18)</f>
        <v>4529799</v>
      </c>
      <c r="M20" s="7"/>
      <c r="N20" s="2">
        <f>SUM(N12,N14,N16,N18)</f>
        <v>28845</v>
      </c>
      <c r="O20" s="7"/>
      <c r="P20" s="2">
        <f>SUM(P12,P14,P16,P18)</f>
        <v>28536</v>
      </c>
      <c r="Q20" s="7"/>
      <c r="R20" s="2">
        <f>SUM(R12,R14,R16,R18)</f>
        <v>4734314</v>
      </c>
      <c r="S20" s="7"/>
      <c r="T20" s="2">
        <f>SUM(T12,T14,T16,T18)</f>
        <v>29793</v>
      </c>
      <c r="U20" s="7"/>
      <c r="V20" s="2">
        <f>SUM(V12,V14,V16,V18)</f>
        <v>28888</v>
      </c>
      <c r="W20" s="7"/>
      <c r="X20" s="2">
        <f>SUM(X12,X14,X16,X18)</f>
        <v>5058921</v>
      </c>
      <c r="Y20" s="7"/>
      <c r="Z20" s="2">
        <f>SUM(Z12,Z14,Z16,Z18)</f>
        <v>948</v>
      </c>
      <c r="AB20" s="2">
        <f>SUM(AB12,AB14,AB16,AB18)</f>
        <v>352</v>
      </c>
      <c r="AC20" s="7"/>
      <c r="AD20" s="2">
        <f>SUM(AD12,AD14,AD16,AD18)</f>
        <v>324607</v>
      </c>
    </row>
    <row r="21" spans="13:29" ht="15">
      <c r="M21" s="7"/>
      <c r="O21" s="7"/>
      <c r="Q21" s="7"/>
      <c r="S21" s="7"/>
      <c r="U21" s="7"/>
      <c r="W21" s="7"/>
      <c r="Y21" s="7"/>
      <c r="AC21" s="7"/>
    </row>
    <row r="22" spans="2:30" ht="15">
      <c r="B22" s="22" t="s">
        <v>15</v>
      </c>
      <c r="H22" s="160" t="s">
        <v>16</v>
      </c>
      <c r="J22" s="2">
        <v>825</v>
      </c>
      <c r="L22" s="160" t="s">
        <v>17</v>
      </c>
      <c r="M22" s="7"/>
      <c r="N22" s="160" t="s">
        <v>16</v>
      </c>
      <c r="P22" s="2">
        <v>825</v>
      </c>
      <c r="R22" s="160" t="s">
        <v>18</v>
      </c>
      <c r="S22" s="7"/>
      <c r="T22" s="160" t="s">
        <v>19</v>
      </c>
      <c r="U22" s="7"/>
      <c r="V22" s="2">
        <v>806</v>
      </c>
      <c r="W22" s="7"/>
      <c r="X22" s="160" t="s">
        <v>17</v>
      </c>
      <c r="Y22" s="7"/>
      <c r="Z22" s="160" t="s">
        <v>20</v>
      </c>
      <c r="AB22" s="2">
        <f>V22-P22</f>
        <v>-19</v>
      </c>
      <c r="AC22" s="7"/>
      <c r="AD22" s="160" t="s">
        <v>21</v>
      </c>
    </row>
    <row r="23" spans="13:29" ht="15">
      <c r="M23" s="7"/>
      <c r="O23" s="7"/>
      <c r="Q23" s="7"/>
      <c r="S23" s="7"/>
      <c r="U23" s="7"/>
      <c r="W23" s="7"/>
      <c r="Y23" s="7"/>
      <c r="AC23" s="7"/>
    </row>
    <row r="24" spans="2:30" s="62" customFormat="1" ht="15">
      <c r="B24" s="62" t="s">
        <v>22</v>
      </c>
      <c r="H24" s="63" t="s">
        <v>112</v>
      </c>
      <c r="J24" s="64">
        <v>2051</v>
      </c>
      <c r="L24" s="63" t="s">
        <v>112</v>
      </c>
      <c r="M24" s="65"/>
      <c r="N24" s="63" t="s">
        <v>112</v>
      </c>
      <c r="O24" s="65"/>
      <c r="P24" s="64">
        <v>2102</v>
      </c>
      <c r="Q24" s="65"/>
      <c r="R24" s="63" t="s">
        <v>112</v>
      </c>
      <c r="S24" s="65"/>
      <c r="T24" s="63" t="s">
        <v>112</v>
      </c>
      <c r="U24" s="65"/>
      <c r="V24" s="64">
        <v>2251</v>
      </c>
      <c r="W24" s="65"/>
      <c r="X24" s="63" t="s">
        <v>112</v>
      </c>
      <c r="Y24" s="65"/>
      <c r="Z24" s="63" t="s">
        <v>112</v>
      </c>
      <c r="AB24" s="64">
        <f>V24-P24</f>
        <v>149</v>
      </c>
      <c r="AC24" s="65"/>
      <c r="AD24" s="63" t="s">
        <v>112</v>
      </c>
    </row>
    <row r="25" spans="13:29" ht="15">
      <c r="M25" s="7"/>
      <c r="O25" s="7"/>
      <c r="Q25" s="7"/>
      <c r="S25" s="7"/>
      <c r="U25" s="7"/>
      <c r="W25" s="7"/>
      <c r="Y25" s="7"/>
      <c r="AC25" s="7"/>
    </row>
    <row r="26" spans="2:30" ht="15">
      <c r="B26" s="22" t="s">
        <v>14</v>
      </c>
      <c r="H26" s="22">
        <f>SUM(H20,H22,H24)</f>
        <v>28845</v>
      </c>
      <c r="J26" s="2">
        <f>SUM(J20,J22,J24)</f>
        <v>29887</v>
      </c>
      <c r="L26" s="22">
        <f>SUM(L20,L22,L24)</f>
        <v>4529799</v>
      </c>
      <c r="M26" s="7"/>
      <c r="N26" s="22">
        <f>SUM(N20,N22,N24)</f>
        <v>28845</v>
      </c>
      <c r="O26" s="7"/>
      <c r="P26" s="2">
        <f>SUM(P20,P22,P24)</f>
        <v>31463</v>
      </c>
      <c r="Q26" s="7"/>
      <c r="R26" s="22">
        <f>SUM(R20,R22,R24)</f>
        <v>4734314</v>
      </c>
      <c r="S26" s="7"/>
      <c r="T26" s="22">
        <f>SUM(T20,T22,T24)</f>
        <v>29793</v>
      </c>
      <c r="U26" s="7"/>
      <c r="V26" s="2">
        <f>SUM(V20,V22,V24)</f>
        <v>31945</v>
      </c>
      <c r="W26" s="7"/>
      <c r="X26" s="22">
        <f>SUM(X20,X22,X24)</f>
        <v>5058921</v>
      </c>
      <c r="Y26" s="7"/>
      <c r="Z26" s="22">
        <f>SUM(Z20,Z22,Z24)</f>
        <v>948</v>
      </c>
      <c r="AB26" s="22">
        <f>SUM(AB20,AB22,AB24)</f>
        <v>482</v>
      </c>
      <c r="AC26" s="7"/>
      <c r="AD26" s="22">
        <f>SUM(AD20,AD22,AD24)</f>
        <v>324607</v>
      </c>
    </row>
    <row r="27" spans="13:29" ht="15">
      <c r="M27" s="7"/>
      <c r="O27" s="7"/>
      <c r="Q27" s="7"/>
      <c r="S27" s="7"/>
      <c r="U27" s="7"/>
      <c r="W27" s="7"/>
      <c r="Y27" s="7"/>
      <c r="AC27" s="7"/>
    </row>
    <row r="28" spans="2:30" ht="15" customHeight="1">
      <c r="B28" s="296" t="s">
        <v>27</v>
      </c>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8"/>
    </row>
    <row r="29" spans="2:30" ht="15" customHeight="1">
      <c r="B29" s="299"/>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1"/>
    </row>
    <row r="30" spans="2:30" ht="15" customHeight="1">
      <c r="B30" s="299"/>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1"/>
    </row>
    <row r="31" spans="2:30" ht="15" customHeight="1">
      <c r="B31" s="299"/>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2:30" ht="15" customHeight="1">
      <c r="B32" s="299"/>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1"/>
    </row>
    <row r="33" spans="2:30" ht="15" customHeight="1">
      <c r="B33" s="299"/>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1"/>
    </row>
    <row r="34" spans="2:30" ht="21" customHeight="1">
      <c r="B34" s="302"/>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4"/>
    </row>
    <row r="36" spans="1:256" ht="20.25">
      <c r="A36" s="1"/>
      <c r="B36" s="1"/>
      <c r="C36" s="1"/>
      <c r="D36" s="1"/>
      <c r="E36" s="1"/>
      <c r="F36" s="1"/>
      <c r="G36" s="1"/>
      <c r="H36" s="1"/>
      <c r="I36" s="1"/>
      <c r="J36" s="1"/>
      <c r="K36" s="1"/>
      <c r="L36" s="1"/>
      <c r="M36" s="1"/>
      <c r="N36" s="1"/>
      <c r="O36" s="1"/>
      <c r="P36" s="1"/>
      <c r="Q36" s="1"/>
      <c r="R36" s="1"/>
      <c r="S36" s="1"/>
      <c r="T36" s="1"/>
      <c r="U36" s="1"/>
      <c r="V36" s="1"/>
      <c r="W36" s="1"/>
      <c r="X36" s="1"/>
      <c r="Y36" s="1"/>
      <c r="Z36" s="13" t="s">
        <v>126</v>
      </c>
      <c r="AA36" s="13"/>
      <c r="AB36" s="13"/>
      <c r="AC36" s="1"/>
      <c r="AD36" s="1"/>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308" t="s">
        <v>108</v>
      </c>
      <c r="B37" s="309"/>
      <c r="C37" s="309"/>
      <c r="D37" s="309"/>
      <c r="E37" s="309"/>
      <c r="F37" s="309"/>
      <c r="G37" s="309"/>
      <c r="H37" s="310"/>
      <c r="I37" s="1"/>
      <c r="J37" s="1"/>
      <c r="K37" s="1"/>
      <c r="L37" s="1"/>
      <c r="M37" s="1"/>
      <c r="N37" s="1"/>
      <c r="O37" s="1"/>
      <c r="P37" s="1"/>
      <c r="Q37" s="1"/>
      <c r="R37" s="1"/>
      <c r="S37" s="1"/>
      <c r="T37" s="1"/>
      <c r="U37" s="1"/>
      <c r="V37" s="1"/>
      <c r="W37" s="1"/>
      <c r="X37" s="1"/>
      <c r="Y37" s="1"/>
      <c r="Z37" s="14" t="s">
        <v>127</v>
      </c>
      <c r="AA37" s="13"/>
      <c r="AB37" s="14" t="s">
        <v>123</v>
      </c>
      <c r="AC37" s="1"/>
      <c r="AD37" s="16" t="s">
        <v>118</v>
      </c>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9" spans="1:256" ht="20.25">
      <c r="A39" s="268" t="s">
        <v>13</v>
      </c>
      <c r="B39" s="269"/>
      <c r="C39" s="269"/>
      <c r="D39" s="269"/>
      <c r="E39" s="269"/>
      <c r="F39" s="269"/>
      <c r="G39" s="269"/>
      <c r="H39" s="269"/>
      <c r="I39" s="269"/>
      <c r="J39" s="269"/>
      <c r="K39" s="269"/>
      <c r="L39" s="269"/>
      <c r="M39" s="269"/>
      <c r="N39" s="269"/>
      <c r="O39" s="269"/>
      <c r="P39" s="269"/>
      <c r="Q39" s="269"/>
      <c r="R39" s="269"/>
      <c r="S39" s="269"/>
      <c r="T39" s="269"/>
      <c r="U39" s="269"/>
      <c r="V39" s="269"/>
      <c r="W39" s="269"/>
      <c r="X39" s="270"/>
      <c r="Y39" s="1" t="s">
        <v>112</v>
      </c>
      <c r="Z39" s="1">
        <v>1146</v>
      </c>
      <c r="AA39" s="1">
        <f>SUM(AA41:AA94)</f>
        <v>0</v>
      </c>
      <c r="AB39" s="1">
        <v>573</v>
      </c>
      <c r="AC39" s="1">
        <f>SUM(AC41:AC94)</f>
        <v>0</v>
      </c>
      <c r="AD39" s="32">
        <v>356643</v>
      </c>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1" spans="1:256" ht="20.25">
      <c r="A41" s="286" t="s">
        <v>104</v>
      </c>
      <c r="B41" s="306"/>
      <c r="C41" s="306"/>
      <c r="D41" s="306"/>
      <c r="E41" s="306"/>
      <c r="F41" s="306"/>
      <c r="G41" s="306"/>
      <c r="H41" s="307"/>
      <c r="I41" s="1"/>
      <c r="J41" s="1"/>
      <c r="K41" s="1"/>
      <c r="L41" s="1"/>
      <c r="M41" s="1"/>
      <c r="N41" s="1"/>
      <c r="O41" s="1"/>
      <c r="P41" s="1"/>
      <c r="Q41" s="1"/>
      <c r="R41" s="1"/>
      <c r="S41" s="1"/>
      <c r="T41" s="1"/>
      <c r="U41" s="1"/>
      <c r="V41" s="1"/>
      <c r="W41" s="1"/>
      <c r="X41" s="1"/>
      <c r="Y41" s="1"/>
      <c r="Z41" s="1"/>
      <c r="AA41" s="1"/>
      <c r="AB41" s="1"/>
      <c r="AC41" s="1"/>
      <c r="AD41" s="74"/>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3" spans="1:256" ht="95.25" customHeight="1">
      <c r="A43" s="274" t="s">
        <v>157</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9"/>
      <c r="Z43" s="1"/>
      <c r="AA43" s="1"/>
      <c r="AB43" s="1"/>
      <c r="AC43" s="1"/>
      <c r="AD43" s="74"/>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5" spans="1:256" ht="19.5" customHeight="1">
      <c r="A45" s="271" t="s">
        <v>92</v>
      </c>
      <c r="B45" s="272"/>
      <c r="C45" s="272"/>
      <c r="D45" s="272"/>
      <c r="E45" s="272"/>
      <c r="F45" s="272"/>
      <c r="G45" s="272"/>
      <c r="H45" s="272"/>
      <c r="I45" s="272"/>
      <c r="J45" s="272"/>
      <c r="K45" s="272"/>
      <c r="L45" s="272"/>
      <c r="M45" s="272"/>
      <c r="N45" s="272"/>
      <c r="O45" s="60"/>
      <c r="P45" s="60"/>
      <c r="Q45" s="60"/>
      <c r="R45" s="60"/>
      <c r="S45" s="60"/>
      <c r="T45" s="60"/>
      <c r="U45" s="60"/>
      <c r="V45" s="60"/>
      <c r="W45" s="60"/>
      <c r="X45" s="61"/>
      <c r="Y45" s="1"/>
      <c r="Z45" s="1"/>
      <c r="AA45" s="1"/>
      <c r="AB45" s="1"/>
      <c r="AC45" s="1"/>
      <c r="AD45" s="74"/>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7" spans="1:256" ht="114.75" customHeight="1">
      <c r="A47" s="274" t="s">
        <v>149</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9"/>
      <c r="Z47" s="1"/>
      <c r="AA47" s="1"/>
      <c r="AB47" s="1"/>
      <c r="AC47" s="1"/>
      <c r="AD47" s="74"/>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9" spans="1:256" ht="20.25">
      <c r="A49" s="71" t="s">
        <v>84</v>
      </c>
      <c r="B49" s="66"/>
      <c r="C49" s="66"/>
      <c r="D49" s="66"/>
      <c r="E49" s="66"/>
      <c r="F49" s="66"/>
      <c r="G49" s="66"/>
      <c r="H49" s="66"/>
      <c r="I49" s="66"/>
      <c r="J49" s="66"/>
      <c r="K49" s="66"/>
      <c r="L49" s="66"/>
      <c r="M49" s="66"/>
      <c r="N49" s="66"/>
      <c r="O49" s="66"/>
      <c r="P49" s="66"/>
      <c r="Q49" s="66"/>
      <c r="R49" s="66"/>
      <c r="S49" s="66"/>
      <c r="T49" s="66"/>
      <c r="U49" s="66"/>
      <c r="V49" s="66"/>
      <c r="W49" s="66"/>
      <c r="X49" s="67"/>
      <c r="Y49" s="1"/>
      <c r="Z49" s="1"/>
      <c r="AA49" s="1"/>
      <c r="AB49" s="1"/>
      <c r="AC49" s="1"/>
      <c r="AD49" s="74"/>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1" spans="1:256" s="70" customFormat="1" ht="95.25" customHeight="1">
      <c r="A51" s="265" t="s">
        <v>162</v>
      </c>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273"/>
      <c r="Z51" s="68"/>
      <c r="AA51" s="68"/>
      <c r="AB51" s="68"/>
      <c r="AC51" s="68"/>
      <c r="AD51" s="76"/>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row>
    <row r="53" spans="1:256" ht="20.25">
      <c r="A53" s="276" t="s">
        <v>85</v>
      </c>
      <c r="B53" s="277"/>
      <c r="C53" s="277"/>
      <c r="D53" s="277"/>
      <c r="E53" s="277"/>
      <c r="F53" s="277"/>
      <c r="G53" s="277"/>
      <c r="H53" s="277"/>
      <c r="I53" s="277"/>
      <c r="J53" s="277"/>
      <c r="K53" s="277"/>
      <c r="L53" s="277"/>
      <c r="M53" s="277"/>
      <c r="N53" s="277"/>
      <c r="O53" s="277"/>
      <c r="P53" s="278"/>
      <c r="Q53" s="1"/>
      <c r="R53" s="1"/>
      <c r="S53" s="1"/>
      <c r="T53" s="1"/>
      <c r="U53" s="1"/>
      <c r="V53" s="1"/>
      <c r="W53" s="1"/>
      <c r="X53" s="1"/>
      <c r="Y53" s="1"/>
      <c r="Z53" s="1"/>
      <c r="AA53" s="1"/>
      <c r="AB53" s="1"/>
      <c r="AC53" s="1"/>
      <c r="AD53" s="74"/>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ht="15">
      <c r="A54" s="2" t="s">
        <v>112</v>
      </c>
    </row>
    <row r="55" spans="1:256" ht="114.75" customHeight="1">
      <c r="A55" s="274" t="s">
        <v>150</v>
      </c>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9"/>
      <c r="Z55" s="1"/>
      <c r="AA55" s="1"/>
      <c r="AB55" s="1"/>
      <c r="AC55" s="1"/>
      <c r="AD55" s="74"/>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7" spans="1:256" ht="20.25">
      <c r="A57" s="276" t="s">
        <v>86</v>
      </c>
      <c r="B57" s="277"/>
      <c r="C57" s="277"/>
      <c r="D57" s="277"/>
      <c r="E57" s="277"/>
      <c r="F57" s="277"/>
      <c r="G57" s="277"/>
      <c r="H57" s="277"/>
      <c r="I57" s="277"/>
      <c r="J57" s="277"/>
      <c r="K57" s="277"/>
      <c r="L57" s="277"/>
      <c r="M57" s="277"/>
      <c r="N57" s="277"/>
      <c r="O57" s="277"/>
      <c r="P57" s="278"/>
      <c r="Q57" s="1"/>
      <c r="R57" s="1"/>
      <c r="S57" s="1"/>
      <c r="T57" s="1"/>
      <c r="U57" s="1"/>
      <c r="V57" s="1"/>
      <c r="W57" s="1"/>
      <c r="X57" s="1"/>
      <c r="Y57" s="1"/>
      <c r="Z57" s="1"/>
      <c r="AA57" s="1"/>
      <c r="AB57" s="1"/>
      <c r="AC57" s="1"/>
      <c r="AD57" s="74"/>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ht="15">
      <c r="A58" s="2" t="s">
        <v>112</v>
      </c>
    </row>
    <row r="59" spans="1:256" ht="94.5" customHeight="1">
      <c r="A59" s="274" t="s">
        <v>29</v>
      </c>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9"/>
      <c r="Z59" s="1"/>
      <c r="AA59" s="1"/>
      <c r="AB59" s="1"/>
      <c r="AC59" s="1"/>
      <c r="AD59" s="74"/>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1" spans="1:256" ht="20.25">
      <c r="A61" s="289" t="s">
        <v>87</v>
      </c>
      <c r="B61" s="290"/>
      <c r="C61" s="290"/>
      <c r="D61" s="290"/>
      <c r="E61" s="290"/>
      <c r="F61" s="290"/>
      <c r="G61" s="290"/>
      <c r="H61" s="291"/>
      <c r="I61" s="1"/>
      <c r="J61" s="1"/>
      <c r="K61" s="1"/>
      <c r="L61" s="1"/>
      <c r="M61" s="1"/>
      <c r="N61" s="1"/>
      <c r="O61" s="1"/>
      <c r="P61" s="1"/>
      <c r="Q61" s="1"/>
      <c r="R61" s="1"/>
      <c r="S61" s="1"/>
      <c r="T61" s="1"/>
      <c r="U61" s="1"/>
      <c r="V61" s="1"/>
      <c r="W61" s="1"/>
      <c r="X61" s="1"/>
      <c r="Y61" s="1"/>
      <c r="Z61" s="1"/>
      <c r="AA61" s="1"/>
      <c r="AB61" s="1"/>
      <c r="AC61" s="1"/>
      <c r="AD61" s="74"/>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ht="15">
      <c r="A62" s="2" t="s">
        <v>112</v>
      </c>
    </row>
    <row r="63" spans="1:256" ht="93" customHeight="1">
      <c r="A63" s="274" t="s">
        <v>30</v>
      </c>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9"/>
      <c r="Z63" s="1"/>
      <c r="AA63" s="1"/>
      <c r="AB63" s="1"/>
      <c r="AC63" s="1"/>
      <c r="AD63" s="74"/>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5" spans="1:256" ht="19.5" customHeight="1">
      <c r="A65" s="271" t="s">
        <v>88</v>
      </c>
      <c r="B65" s="272"/>
      <c r="C65" s="272"/>
      <c r="D65" s="272"/>
      <c r="E65" s="272"/>
      <c r="F65" s="272"/>
      <c r="G65" s="272"/>
      <c r="H65" s="272"/>
      <c r="I65" s="60"/>
      <c r="J65" s="60"/>
      <c r="K65" s="60"/>
      <c r="L65" s="60"/>
      <c r="M65" s="60"/>
      <c r="N65" s="60"/>
      <c r="O65" s="60"/>
      <c r="P65" s="60"/>
      <c r="Q65" s="60"/>
      <c r="R65" s="60"/>
      <c r="S65" s="60"/>
      <c r="T65" s="60"/>
      <c r="U65" s="60"/>
      <c r="V65" s="60"/>
      <c r="W65" s="60"/>
      <c r="X65" s="60"/>
      <c r="Y65" s="61"/>
      <c r="Z65" s="1"/>
      <c r="AA65" s="1"/>
      <c r="AB65" s="1"/>
      <c r="AC65" s="1"/>
      <c r="AD65" s="74"/>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7" spans="1:256" ht="115.5" customHeight="1">
      <c r="A67" s="274" t="s">
        <v>31</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9"/>
      <c r="Z67" s="1"/>
      <c r="AA67" s="1"/>
      <c r="AB67" s="1"/>
      <c r="AC67" s="1"/>
      <c r="AD67" s="74"/>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9" spans="1:256" ht="20.25">
      <c r="A69" s="276" t="s">
        <v>90</v>
      </c>
      <c r="B69" s="277"/>
      <c r="C69" s="277"/>
      <c r="D69" s="277"/>
      <c r="E69" s="277"/>
      <c r="F69" s="277"/>
      <c r="G69" s="277"/>
      <c r="H69" s="277"/>
      <c r="I69" s="277"/>
      <c r="J69" s="277"/>
      <c r="K69" s="277"/>
      <c r="L69" s="277"/>
      <c r="M69" s="277"/>
      <c r="N69" s="277"/>
      <c r="O69" s="277"/>
      <c r="P69" s="278"/>
      <c r="Q69" s="1"/>
      <c r="R69" s="1"/>
      <c r="S69" s="1"/>
      <c r="T69" s="1"/>
      <c r="U69" s="1"/>
      <c r="V69" s="1"/>
      <c r="W69" s="1"/>
      <c r="X69" s="1"/>
      <c r="Y69" s="1"/>
      <c r="Z69" s="1"/>
      <c r="AA69" s="1"/>
      <c r="AB69" s="1"/>
      <c r="AC69" s="1"/>
      <c r="AD69" s="74"/>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ht="15">
      <c r="A70" s="2" t="s">
        <v>112</v>
      </c>
    </row>
    <row r="71" spans="1:256" ht="151.5" customHeight="1">
      <c r="A71" s="274" t="s">
        <v>8</v>
      </c>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9"/>
      <c r="Z71" s="1"/>
      <c r="AA71" s="1"/>
      <c r="AB71" s="1"/>
      <c r="AC71" s="1"/>
      <c r="AD71" s="74"/>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3" spans="1:256" ht="20.25">
      <c r="A73" s="292" t="s">
        <v>91</v>
      </c>
      <c r="B73" s="293"/>
      <c r="C73" s="293"/>
      <c r="D73" s="293"/>
      <c r="E73" s="293"/>
      <c r="F73" s="293"/>
      <c r="G73" s="293"/>
      <c r="H73" s="294"/>
      <c r="I73" s="1"/>
      <c r="J73" s="1"/>
      <c r="K73" s="1"/>
      <c r="L73" s="1"/>
      <c r="M73" s="1"/>
      <c r="N73" s="1"/>
      <c r="O73" s="1"/>
      <c r="P73" s="1"/>
      <c r="Q73" s="1"/>
      <c r="R73" s="1"/>
      <c r="S73" s="1"/>
      <c r="T73" s="1"/>
      <c r="U73" s="1"/>
      <c r="V73" s="1"/>
      <c r="W73" s="1"/>
      <c r="X73" s="1"/>
      <c r="Y73" s="1"/>
      <c r="Z73" s="1"/>
      <c r="AA73" s="1"/>
      <c r="AB73" s="1"/>
      <c r="AC73" s="1"/>
      <c r="AD73" s="74"/>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5" spans="1:256" ht="99.75" customHeight="1">
      <c r="A75" s="274" t="s">
        <v>32</v>
      </c>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1"/>
      <c r="Z75" s="1"/>
      <c r="AA75" s="1"/>
      <c r="AB75" s="1"/>
      <c r="AC75" s="1"/>
      <c r="AD75" s="74"/>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7" spans="1:256" ht="20.25">
      <c r="A77" s="271" t="s">
        <v>93</v>
      </c>
      <c r="B77" s="266"/>
      <c r="C77" s="266"/>
      <c r="D77" s="266"/>
      <c r="E77" s="266"/>
      <c r="F77" s="266"/>
      <c r="G77" s="266"/>
      <c r="H77" s="266"/>
      <c r="I77" s="272"/>
      <c r="J77" s="272"/>
      <c r="K77" s="272"/>
      <c r="L77" s="272"/>
      <c r="M77" s="272"/>
      <c r="N77" s="272"/>
      <c r="O77" s="272"/>
      <c r="P77" s="272"/>
      <c r="Q77" s="272"/>
      <c r="R77" s="272"/>
      <c r="S77" s="272"/>
      <c r="T77" s="272"/>
      <c r="U77" s="272"/>
      <c r="V77" s="272"/>
      <c r="W77" s="272"/>
      <c r="X77" s="272"/>
      <c r="Y77" s="273"/>
      <c r="Z77" s="1"/>
      <c r="AA77" s="1"/>
      <c r="AB77" s="1"/>
      <c r="AC77" s="1"/>
      <c r="AD77" s="74"/>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9" spans="1:256" ht="97.5" customHeight="1">
      <c r="A79" s="265" t="s">
        <v>175</v>
      </c>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7"/>
      <c r="Z79" s="1"/>
      <c r="AA79" s="1"/>
      <c r="AB79" s="1"/>
      <c r="AC79" s="1"/>
      <c r="AD79" s="74"/>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1" spans="1:256" ht="20.25">
      <c r="A81" s="271" t="s">
        <v>94</v>
      </c>
      <c r="B81" s="266"/>
      <c r="C81" s="266"/>
      <c r="D81" s="266"/>
      <c r="E81" s="266"/>
      <c r="F81" s="266"/>
      <c r="G81" s="266"/>
      <c r="H81" s="266"/>
      <c r="I81" s="266"/>
      <c r="J81" s="266"/>
      <c r="K81" s="266"/>
      <c r="L81" s="267"/>
      <c r="M81" s="1"/>
      <c r="N81" s="1"/>
      <c r="O81" s="1"/>
      <c r="P81" s="1"/>
      <c r="Q81" s="1"/>
      <c r="R81" s="1"/>
      <c r="S81" s="1"/>
      <c r="T81" s="1"/>
      <c r="U81" s="1"/>
      <c r="V81" s="1"/>
      <c r="W81" s="1"/>
      <c r="X81" s="1"/>
      <c r="Y81" s="1"/>
      <c r="Z81" s="1"/>
      <c r="AA81" s="1"/>
      <c r="AB81" s="1"/>
      <c r="AC81" s="1"/>
      <c r="AD81" s="74"/>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3" spans="1:256" ht="92.25" customHeight="1">
      <c r="A83" s="274" t="s">
        <v>0</v>
      </c>
      <c r="B83" s="275"/>
      <c r="C83" s="275"/>
      <c r="D83" s="275"/>
      <c r="E83" s="275"/>
      <c r="F83" s="275"/>
      <c r="G83" s="275"/>
      <c r="H83" s="275"/>
      <c r="I83" s="275"/>
      <c r="J83" s="275"/>
      <c r="K83" s="275"/>
      <c r="L83" s="275"/>
      <c r="M83" s="275"/>
      <c r="N83" s="275"/>
      <c r="O83" s="275"/>
      <c r="P83" s="275"/>
      <c r="Q83" s="275"/>
      <c r="R83" s="275"/>
      <c r="S83" s="275"/>
      <c r="T83" s="275"/>
      <c r="U83" s="275"/>
      <c r="V83" s="275"/>
      <c r="W83" s="275"/>
      <c r="X83" s="275"/>
      <c r="Y83" s="279"/>
      <c r="Z83" s="1"/>
      <c r="AA83" s="1"/>
      <c r="AB83" s="1"/>
      <c r="AC83" s="1"/>
      <c r="AD83" s="74"/>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71" customFormat="1" ht="18">
      <c r="Z84" s="122" t="s">
        <v>126</v>
      </c>
    </row>
    <row r="85" spans="26:30" s="71" customFormat="1" ht="18">
      <c r="Z85" s="14" t="s">
        <v>127</v>
      </c>
      <c r="AB85" s="14" t="s">
        <v>123</v>
      </c>
      <c r="AD85" s="16" t="s">
        <v>118</v>
      </c>
    </row>
    <row r="86" spans="1:256" ht="20.25">
      <c r="A86" s="280" t="s">
        <v>95</v>
      </c>
      <c r="B86" s="295"/>
      <c r="C86" s="295"/>
      <c r="D86" s="295"/>
      <c r="E86" s="295"/>
      <c r="F86" s="295"/>
      <c r="G86" s="295"/>
      <c r="H86" s="295"/>
      <c r="I86" s="281"/>
      <c r="J86" s="281"/>
      <c r="K86" s="281"/>
      <c r="L86" s="281"/>
      <c r="M86" s="281"/>
      <c r="N86" s="281"/>
      <c r="O86" s="281"/>
      <c r="P86" s="281"/>
      <c r="Q86" s="281"/>
      <c r="R86" s="281"/>
      <c r="S86" s="281"/>
      <c r="T86" s="281"/>
      <c r="U86" s="281"/>
      <c r="V86" s="281"/>
      <c r="W86" s="281"/>
      <c r="X86" s="282"/>
      <c r="Y86" s="1"/>
      <c r="Z86" s="14"/>
      <c r="AA86" s="13"/>
      <c r="AB86" s="14"/>
      <c r="AC86" s="1"/>
      <c r="AD86" s="16"/>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8" spans="1:256" ht="75" customHeight="1">
      <c r="A88" s="274" t="s">
        <v>9</v>
      </c>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1"/>
      <c r="Z88" s="1"/>
      <c r="AA88" s="1"/>
      <c r="AB88" s="1"/>
      <c r="AC88" s="1"/>
      <c r="AD88" s="74"/>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90" spans="1:256" ht="20.25" customHeight="1">
      <c r="A90" s="271" t="s">
        <v>96</v>
      </c>
      <c r="B90" s="272"/>
      <c r="C90" s="272"/>
      <c r="D90" s="272"/>
      <c r="E90" s="272"/>
      <c r="F90" s="272"/>
      <c r="G90" s="272"/>
      <c r="H90" s="272"/>
      <c r="I90" s="272"/>
      <c r="J90" s="272"/>
      <c r="K90" s="272"/>
      <c r="L90" s="272"/>
      <c r="M90" s="272"/>
      <c r="N90" s="272"/>
      <c r="O90" s="272"/>
      <c r="P90" s="60"/>
      <c r="Q90" s="60"/>
      <c r="R90" s="60"/>
      <c r="S90" s="60"/>
      <c r="T90" s="60"/>
      <c r="U90" s="60"/>
      <c r="V90" s="60"/>
      <c r="W90" s="60"/>
      <c r="X90" s="61"/>
      <c r="Y90" s="1"/>
      <c r="Z90" s="1"/>
      <c r="AA90" s="1"/>
      <c r="AB90" s="1"/>
      <c r="AC90" s="1"/>
      <c r="AD90" s="74"/>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2" spans="1:256" ht="77.25" customHeight="1">
      <c r="A92" s="274" t="s">
        <v>10</v>
      </c>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9"/>
      <c r="Z92" s="1"/>
      <c r="AA92" s="1"/>
      <c r="AB92" s="1"/>
      <c r="AC92" s="1"/>
      <c r="AD92" s="74"/>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4" spans="1:256" ht="20.25">
      <c r="A94" s="276" t="s">
        <v>97</v>
      </c>
      <c r="B94" s="277"/>
      <c r="C94" s="277"/>
      <c r="D94" s="277"/>
      <c r="E94" s="277"/>
      <c r="F94" s="277"/>
      <c r="G94" s="277"/>
      <c r="H94" s="277"/>
      <c r="I94" s="277"/>
      <c r="J94" s="277"/>
      <c r="K94" s="277"/>
      <c r="L94" s="277"/>
      <c r="M94" s="277"/>
      <c r="N94" s="277"/>
      <c r="O94" s="277"/>
      <c r="P94" s="278"/>
      <c r="Q94" s="1"/>
      <c r="R94" s="1"/>
      <c r="S94" s="1"/>
      <c r="T94" s="1"/>
      <c r="U94" s="1"/>
      <c r="V94" s="1"/>
      <c r="W94" s="1"/>
      <c r="X94" s="1"/>
      <c r="Y94" s="1"/>
      <c r="Z94" s="1"/>
      <c r="AA94" s="1"/>
      <c r="AB94" s="1"/>
      <c r="AC94" s="1"/>
      <c r="AD94" s="74"/>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ht="15">
      <c r="A95" s="2" t="s">
        <v>112</v>
      </c>
    </row>
    <row r="96" spans="1:256" ht="96.75" customHeight="1">
      <c r="A96" s="274" t="s">
        <v>11</v>
      </c>
      <c r="B96" s="275"/>
      <c r="C96" s="275"/>
      <c r="D96" s="275"/>
      <c r="E96" s="275"/>
      <c r="F96" s="275"/>
      <c r="G96" s="275"/>
      <c r="H96" s="275"/>
      <c r="I96" s="275"/>
      <c r="J96" s="275"/>
      <c r="K96" s="275"/>
      <c r="L96" s="275"/>
      <c r="M96" s="275"/>
      <c r="N96" s="275"/>
      <c r="O96" s="275"/>
      <c r="P96" s="275"/>
      <c r="Q96" s="275"/>
      <c r="R96" s="275"/>
      <c r="S96" s="275"/>
      <c r="T96" s="275"/>
      <c r="U96" s="275"/>
      <c r="V96" s="275"/>
      <c r="W96" s="275"/>
      <c r="X96" s="275"/>
      <c r="Y96" s="279"/>
      <c r="Z96" s="1"/>
      <c r="AA96" s="1"/>
      <c r="AB96" s="1"/>
      <c r="AC96" s="1"/>
      <c r="AD96" s="1"/>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8" spans="1:256" ht="20.25">
      <c r="A98" s="268" t="s">
        <v>23</v>
      </c>
      <c r="B98" s="269"/>
      <c r="C98" s="269"/>
      <c r="D98" s="269"/>
      <c r="E98" s="269"/>
      <c r="F98" s="269"/>
      <c r="G98" s="269"/>
      <c r="H98" s="269"/>
      <c r="I98" s="269"/>
      <c r="J98" s="269"/>
      <c r="K98" s="269"/>
      <c r="L98" s="269"/>
      <c r="M98" s="269"/>
      <c r="N98" s="269"/>
      <c r="O98" s="269"/>
      <c r="P98" s="269"/>
      <c r="Q98" s="269"/>
      <c r="R98" s="269"/>
      <c r="S98" s="269"/>
      <c r="T98" s="269"/>
      <c r="U98" s="269"/>
      <c r="V98" s="269"/>
      <c r="W98" s="269"/>
      <c r="X98" s="270"/>
      <c r="Y98" s="1" t="s">
        <v>112</v>
      </c>
      <c r="Z98" s="1">
        <v>34</v>
      </c>
      <c r="AA98" s="1">
        <f>SUM(AA100:AA124)</f>
        <v>0</v>
      </c>
      <c r="AB98" s="1">
        <v>17</v>
      </c>
      <c r="AC98" s="1">
        <f>SUM(AC100:AC124)</f>
        <v>0</v>
      </c>
      <c r="AD98" s="32">
        <v>36224</v>
      </c>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100" spans="1:256" ht="20.25">
      <c r="A100" s="271" t="s">
        <v>102</v>
      </c>
      <c r="B100" s="266"/>
      <c r="C100" s="266"/>
      <c r="D100" s="266"/>
      <c r="E100" s="266"/>
      <c r="F100" s="266"/>
      <c r="G100" s="266"/>
      <c r="H100" s="266"/>
      <c r="I100" s="272"/>
      <c r="J100" s="272"/>
      <c r="K100" s="272"/>
      <c r="L100" s="272"/>
      <c r="M100" s="273"/>
      <c r="N100" s="1"/>
      <c r="O100" s="1"/>
      <c r="P100" s="1"/>
      <c r="Q100" s="1"/>
      <c r="R100" s="1"/>
      <c r="S100" s="1"/>
      <c r="T100" s="1"/>
      <c r="U100" s="1"/>
      <c r="V100" s="1"/>
      <c r="W100" s="1"/>
      <c r="X100" s="1"/>
      <c r="Y100" s="1"/>
      <c r="Z100" s="1"/>
      <c r="AA100" s="1"/>
      <c r="AB100" s="1"/>
      <c r="AC100" s="1"/>
      <c r="AD100" s="7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2" spans="1:256" ht="93.75" customHeight="1">
      <c r="A102" s="274" t="s">
        <v>174</v>
      </c>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1"/>
      <c r="Z102" s="1"/>
      <c r="AA102" s="1"/>
      <c r="AB102" s="1"/>
      <c r="AC102" s="1"/>
      <c r="AD102" s="74"/>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4" spans="1:256" ht="20.25">
      <c r="A104" s="276" t="s">
        <v>77</v>
      </c>
      <c r="B104" s="277"/>
      <c r="C104" s="277"/>
      <c r="D104" s="277"/>
      <c r="E104" s="277"/>
      <c r="F104" s="277"/>
      <c r="G104" s="277"/>
      <c r="H104" s="277"/>
      <c r="I104" s="277"/>
      <c r="J104" s="277"/>
      <c r="K104" s="277"/>
      <c r="L104" s="277"/>
      <c r="M104" s="277"/>
      <c r="N104" s="277"/>
      <c r="O104" s="277"/>
      <c r="P104" s="278"/>
      <c r="Q104" s="1"/>
      <c r="R104" s="1"/>
      <c r="S104" s="1"/>
      <c r="T104" s="1"/>
      <c r="U104" s="1"/>
      <c r="V104" s="1"/>
      <c r="W104" s="1"/>
      <c r="X104" s="1"/>
      <c r="Y104" s="1"/>
      <c r="Z104" s="1"/>
      <c r="AA104" s="1"/>
      <c r="AB104" s="1"/>
      <c r="AC104" s="1"/>
      <c r="AD104" s="74"/>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ht="15">
      <c r="A105" s="2" t="s">
        <v>112</v>
      </c>
    </row>
    <row r="106" spans="1:256" ht="56.25" customHeight="1">
      <c r="A106" s="274" t="s">
        <v>33</v>
      </c>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9"/>
      <c r="Z106" s="1"/>
      <c r="AA106" s="1"/>
      <c r="AB106" s="1"/>
      <c r="AC106" s="1"/>
      <c r="AD106" s="74"/>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8" ht="18">
      <c r="Z108" s="159" t="s">
        <v>126</v>
      </c>
    </row>
    <row r="109" spans="26:30" ht="18">
      <c r="Z109" s="29" t="s">
        <v>127</v>
      </c>
      <c r="AB109" s="29" t="s">
        <v>123</v>
      </c>
      <c r="AD109" s="121" t="s">
        <v>118</v>
      </c>
    </row>
    <row r="110" spans="1:256" ht="20.25">
      <c r="A110" s="276" t="s">
        <v>98</v>
      </c>
      <c r="B110" s="277"/>
      <c r="C110" s="277"/>
      <c r="D110" s="277"/>
      <c r="E110" s="277"/>
      <c r="F110" s="277"/>
      <c r="G110" s="277"/>
      <c r="H110" s="277"/>
      <c r="I110" s="277"/>
      <c r="J110" s="277"/>
      <c r="K110" s="277"/>
      <c r="L110" s="277"/>
      <c r="M110" s="277"/>
      <c r="N110" s="277"/>
      <c r="O110" s="277"/>
      <c r="P110" s="278"/>
      <c r="Q110" s="1"/>
      <c r="R110" s="1"/>
      <c r="S110" s="1"/>
      <c r="T110" s="1"/>
      <c r="U110" s="1"/>
      <c r="V110" s="1"/>
      <c r="W110" s="1"/>
      <c r="X110" s="1"/>
      <c r="Y110" s="1"/>
      <c r="Z110" s="159"/>
      <c r="AA110" s="1"/>
      <c r="AB110" s="1"/>
      <c r="AC110" s="1"/>
      <c r="AD110" s="9"/>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30" ht="18">
      <c r="A111" s="2" t="s">
        <v>112</v>
      </c>
      <c r="Z111" s="29"/>
      <c r="AA111" s="120"/>
      <c r="AB111" s="29"/>
      <c r="AC111" s="120"/>
      <c r="AD111" s="121"/>
    </row>
    <row r="112" spans="1:256" ht="93.75" customHeight="1">
      <c r="A112" s="274" t="s">
        <v>35</v>
      </c>
      <c r="B112" s="27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9"/>
      <c r="Z112" s="1"/>
      <c r="AA112" s="1"/>
      <c r="AB112" s="1"/>
      <c r="AC112" s="1"/>
      <c r="AD112" s="74"/>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4" spans="1:256" ht="20.25">
      <c r="A114" s="276" t="s">
        <v>99</v>
      </c>
      <c r="B114" s="277"/>
      <c r="C114" s="277"/>
      <c r="D114" s="277"/>
      <c r="E114" s="277"/>
      <c r="F114" s="277"/>
      <c r="G114" s="277"/>
      <c r="H114" s="277"/>
      <c r="I114" s="277"/>
      <c r="J114" s="277"/>
      <c r="K114" s="277"/>
      <c r="L114" s="277"/>
      <c r="M114" s="277"/>
      <c r="N114" s="277"/>
      <c r="O114" s="277"/>
      <c r="P114" s="278"/>
      <c r="Q114" s="1"/>
      <c r="R114" s="1"/>
      <c r="S114" s="1"/>
      <c r="T114" s="1"/>
      <c r="U114" s="1"/>
      <c r="V114" s="1"/>
      <c r="W114" s="1"/>
      <c r="X114" s="1"/>
      <c r="Y114" s="1"/>
      <c r="Z114" s="1"/>
      <c r="AA114" s="1"/>
      <c r="AB114" s="1"/>
      <c r="AC114" s="1"/>
      <c r="AD114" s="74"/>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ht="15">
      <c r="A115" s="2" t="s">
        <v>112</v>
      </c>
    </row>
    <row r="116" spans="1:256" ht="72.75" customHeight="1">
      <c r="A116" s="274" t="s">
        <v>34</v>
      </c>
      <c r="B116" s="275"/>
      <c r="C116" s="275"/>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9"/>
      <c r="Z116" s="1"/>
      <c r="AA116" s="1"/>
      <c r="AB116" s="1"/>
      <c r="AC116" s="1"/>
      <c r="AD116" s="74"/>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8" spans="1:256" ht="20.25">
      <c r="A118" s="276" t="s">
        <v>100</v>
      </c>
      <c r="B118" s="277"/>
      <c r="C118" s="277"/>
      <c r="D118" s="277"/>
      <c r="E118" s="277"/>
      <c r="F118" s="277"/>
      <c r="G118" s="277"/>
      <c r="H118" s="277"/>
      <c r="I118" s="277"/>
      <c r="J118" s="277"/>
      <c r="K118" s="277"/>
      <c r="L118" s="277"/>
      <c r="M118" s="277"/>
      <c r="N118" s="277"/>
      <c r="O118" s="277"/>
      <c r="P118" s="278"/>
      <c r="Q118" s="1"/>
      <c r="R118" s="1"/>
      <c r="S118" s="1"/>
      <c r="T118" s="1"/>
      <c r="U118" s="1"/>
      <c r="V118" s="1"/>
      <c r="W118" s="1"/>
      <c r="X118" s="1"/>
      <c r="Y118" s="1"/>
      <c r="Z118" s="1"/>
      <c r="AA118" s="1"/>
      <c r="AB118" s="1"/>
      <c r="AC118" s="1"/>
      <c r="AD118" s="74"/>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ht="15">
      <c r="A119" s="2" t="s">
        <v>112</v>
      </c>
    </row>
    <row r="120" spans="1:256" ht="56.25" customHeight="1">
      <c r="A120" s="265" t="s">
        <v>36</v>
      </c>
      <c r="B120" s="266"/>
      <c r="C120" s="266"/>
      <c r="D120" s="266"/>
      <c r="E120" s="266"/>
      <c r="F120" s="266"/>
      <c r="G120" s="266"/>
      <c r="H120" s="266"/>
      <c r="I120" s="266"/>
      <c r="J120" s="266"/>
      <c r="K120" s="266"/>
      <c r="L120" s="266"/>
      <c r="M120" s="266"/>
      <c r="N120" s="266"/>
      <c r="O120" s="266"/>
      <c r="P120" s="266"/>
      <c r="Q120" s="266"/>
      <c r="R120" s="266"/>
      <c r="S120" s="266"/>
      <c r="T120" s="266"/>
      <c r="U120" s="266"/>
      <c r="V120" s="266"/>
      <c r="W120" s="266"/>
      <c r="X120" s="267"/>
      <c r="Y120" s="158"/>
      <c r="Z120" s="1"/>
      <c r="AA120" s="1"/>
      <c r="AB120" s="1"/>
      <c r="AC120" s="1"/>
      <c r="AD120" s="1"/>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ht="15">
      <c r="A121" s="2" t="s">
        <v>112</v>
      </c>
    </row>
    <row r="122" spans="1:256" ht="20.25">
      <c r="A122" s="276" t="s">
        <v>101</v>
      </c>
      <c r="B122" s="277"/>
      <c r="C122" s="277"/>
      <c r="D122" s="277"/>
      <c r="E122" s="277"/>
      <c r="F122" s="277"/>
      <c r="G122" s="277"/>
      <c r="H122" s="277"/>
      <c r="I122" s="277"/>
      <c r="J122" s="277"/>
      <c r="K122" s="277"/>
      <c r="L122" s="277"/>
      <c r="M122" s="277"/>
      <c r="N122" s="277"/>
      <c r="O122" s="277"/>
      <c r="P122" s="278"/>
      <c r="Q122" s="1"/>
      <c r="R122" s="1"/>
      <c r="S122" s="1"/>
      <c r="T122" s="1"/>
      <c r="U122" s="1"/>
      <c r="V122" s="1"/>
      <c r="W122" s="1"/>
      <c r="X122" s="1"/>
      <c r="Y122" s="1"/>
      <c r="Z122" s="1"/>
      <c r="AA122" s="1"/>
      <c r="AB122" s="1"/>
      <c r="AC122" s="1"/>
      <c r="AD122" s="75"/>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ht="15">
      <c r="A123" s="2" t="s">
        <v>112</v>
      </c>
    </row>
    <row r="124" spans="1:256" ht="97.5" customHeight="1">
      <c r="A124" s="265" t="s">
        <v>1</v>
      </c>
      <c r="B124" s="266"/>
      <c r="C124" s="266"/>
      <c r="D124" s="266"/>
      <c r="E124" s="266"/>
      <c r="F124" s="266"/>
      <c r="G124" s="266"/>
      <c r="H124" s="266"/>
      <c r="I124" s="266"/>
      <c r="J124" s="266"/>
      <c r="K124" s="266"/>
      <c r="L124" s="266"/>
      <c r="M124" s="266"/>
      <c r="N124" s="266"/>
      <c r="O124" s="266"/>
      <c r="P124" s="266"/>
      <c r="Q124" s="266"/>
      <c r="R124" s="266"/>
      <c r="S124" s="266"/>
      <c r="T124" s="266"/>
      <c r="U124" s="266"/>
      <c r="V124" s="266"/>
      <c r="W124" s="266"/>
      <c r="X124" s="267"/>
      <c r="Y124" s="158"/>
      <c r="Z124" s="1"/>
      <c r="AA124" s="1"/>
      <c r="AB124" s="1"/>
      <c r="AC124" s="1"/>
      <c r="AD124" s="1"/>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6" spans="1:256" ht="20.25">
      <c r="A126" s="268" t="s">
        <v>24</v>
      </c>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70"/>
      <c r="Y126" s="1" t="s">
        <v>112</v>
      </c>
      <c r="Z126" s="71">
        <v>12</v>
      </c>
      <c r="AA126" s="122">
        <f>SUM(AA128:AA148)</f>
        <v>0</v>
      </c>
      <c r="AB126" s="71">
        <v>6</v>
      </c>
      <c r="AC126" s="122">
        <f>SUM(AC128:AC148)</f>
        <v>0</v>
      </c>
      <c r="AD126" s="123">
        <v>16000</v>
      </c>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8" spans="1:256" ht="20.25" customHeight="1">
      <c r="A128" s="271" t="s">
        <v>147</v>
      </c>
      <c r="B128" s="272"/>
      <c r="C128" s="272"/>
      <c r="D128" s="272"/>
      <c r="E128" s="272"/>
      <c r="F128" s="272"/>
      <c r="G128" s="272"/>
      <c r="H128" s="272"/>
      <c r="I128" s="272"/>
      <c r="J128" s="272"/>
      <c r="K128" s="272"/>
      <c r="L128" s="272"/>
      <c r="M128" s="272"/>
      <c r="N128" s="272"/>
      <c r="O128" s="272"/>
      <c r="P128" s="272"/>
      <c r="Q128" s="58"/>
      <c r="R128" s="58"/>
      <c r="S128" s="58"/>
      <c r="T128" s="58"/>
      <c r="U128" s="58"/>
      <c r="V128" s="58"/>
      <c r="W128" s="58"/>
      <c r="X128" s="58"/>
      <c r="Y128" s="59"/>
      <c r="Z128" s="1"/>
      <c r="AA128" s="1"/>
      <c r="AB128" s="1"/>
      <c r="AC128" s="1"/>
      <c r="AD128" s="1"/>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30" spans="1:256" ht="114.75" customHeight="1">
      <c r="A130" s="265" t="s">
        <v>2</v>
      </c>
      <c r="B130" s="266"/>
      <c r="C130" s="266"/>
      <c r="D130" s="266"/>
      <c r="E130" s="266"/>
      <c r="F130" s="266"/>
      <c r="G130" s="266"/>
      <c r="H130" s="266"/>
      <c r="I130" s="266"/>
      <c r="J130" s="266"/>
      <c r="K130" s="266"/>
      <c r="L130" s="266"/>
      <c r="M130" s="266"/>
      <c r="N130" s="266"/>
      <c r="O130" s="266"/>
      <c r="P130" s="266"/>
      <c r="Q130" s="266"/>
      <c r="R130" s="266"/>
      <c r="S130" s="266"/>
      <c r="T130" s="266"/>
      <c r="U130" s="266"/>
      <c r="V130" s="266"/>
      <c r="W130" s="266"/>
      <c r="X130" s="267"/>
      <c r="Y130" s="158"/>
      <c r="Z130" s="1"/>
      <c r="AA130" s="1"/>
      <c r="AB130" s="1"/>
      <c r="AC130" s="1"/>
      <c r="AD130" s="1"/>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2" spans="1:256" ht="20.25">
      <c r="A132" s="26"/>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34" t="s">
        <v>110</v>
      </c>
      <c r="AA132" s="27"/>
      <c r="AB132" s="27"/>
      <c r="AC132" s="27"/>
      <c r="AD132" s="27"/>
      <c r="AE132" s="28"/>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ht="20.25">
      <c r="A133" s="25"/>
      <c r="B133" s="6"/>
      <c r="C133" s="6"/>
      <c r="D133" s="6"/>
      <c r="E133" s="6"/>
      <c r="F133" s="6"/>
      <c r="G133" s="6"/>
      <c r="H133" s="6"/>
      <c r="I133" s="6"/>
      <c r="J133" s="6"/>
      <c r="K133" s="6"/>
      <c r="L133" s="6"/>
      <c r="M133" s="6"/>
      <c r="N133" s="6"/>
      <c r="O133" s="6"/>
      <c r="P133" s="6"/>
      <c r="Q133" s="6"/>
      <c r="R133" s="6"/>
      <c r="S133" s="6"/>
      <c r="T133" s="6"/>
      <c r="U133" s="6"/>
      <c r="V133" s="6"/>
      <c r="W133" s="6"/>
      <c r="X133" s="6"/>
      <c r="Y133" s="19"/>
      <c r="Z133" s="35" t="s">
        <v>109</v>
      </c>
      <c r="AA133" s="20"/>
      <c r="AB133" s="29" t="s">
        <v>123</v>
      </c>
      <c r="AC133" s="1"/>
      <c r="AD133" s="29" t="s">
        <v>118</v>
      </c>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30" ht="18">
      <c r="A134" s="162" t="s">
        <v>163</v>
      </c>
      <c r="B134" s="1"/>
      <c r="C134" s="1"/>
      <c r="D134" s="1"/>
      <c r="E134" s="1"/>
      <c r="F134" s="1"/>
      <c r="G134" s="1"/>
      <c r="H134" s="1"/>
      <c r="I134" s="1"/>
      <c r="J134" s="1"/>
      <c r="K134" s="1"/>
      <c r="L134" s="1"/>
      <c r="M134" s="1"/>
      <c r="N134" s="1"/>
      <c r="O134" s="1"/>
      <c r="P134" s="1"/>
      <c r="Q134" s="1"/>
      <c r="R134" s="1"/>
      <c r="S134" s="1"/>
      <c r="T134" s="1"/>
      <c r="U134" s="1"/>
      <c r="V134" s="1"/>
      <c r="W134" s="1"/>
      <c r="X134" s="1"/>
      <c r="Y134" s="1" t="s">
        <v>112</v>
      </c>
      <c r="Z134" s="116">
        <v>-244</v>
      </c>
      <c r="AA134" s="74"/>
      <c r="AB134" s="74">
        <v>-244</v>
      </c>
      <c r="AC134" s="117"/>
      <c r="AD134" s="32">
        <v>-84260</v>
      </c>
    </row>
    <row r="136" spans="1:25" ht="95.25" customHeight="1">
      <c r="A136" s="280" t="s">
        <v>46</v>
      </c>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7"/>
      <c r="Y136" s="1"/>
    </row>
    <row r="138" spans="1:30" ht="18">
      <c r="A138" s="15" t="s">
        <v>76</v>
      </c>
      <c r="B138" s="1"/>
      <c r="C138" s="1"/>
      <c r="D138" s="1"/>
      <c r="E138" s="1"/>
      <c r="F138" s="1"/>
      <c r="G138" s="1"/>
      <c r="H138" s="1"/>
      <c r="I138" s="1"/>
      <c r="J138" s="1"/>
      <c r="K138" s="1"/>
      <c r="L138" s="1"/>
      <c r="M138" s="1"/>
      <c r="N138" s="1"/>
      <c r="O138" s="1"/>
      <c r="P138" s="1"/>
      <c r="Q138" s="1"/>
      <c r="R138" s="1"/>
      <c r="S138" s="1"/>
      <c r="T138" s="1"/>
      <c r="U138" s="1"/>
      <c r="V138" s="1"/>
      <c r="W138" s="1"/>
      <c r="X138" s="1"/>
      <c r="Y138" s="1"/>
      <c r="Z138" s="75"/>
      <c r="AA138" s="75"/>
      <c r="AB138" s="75"/>
      <c r="AC138" s="75"/>
      <c r="AD138" s="75"/>
    </row>
    <row r="140" spans="1:30" ht="91.5" customHeight="1">
      <c r="A140" s="265" t="s">
        <v>164</v>
      </c>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7"/>
      <c r="Y140" s="1"/>
      <c r="Z140" s="1"/>
      <c r="AA140" s="1"/>
      <c r="AB140" s="1"/>
      <c r="AC140" s="1"/>
      <c r="AD140" s="1"/>
    </row>
    <row r="142" spans="1:30" ht="18">
      <c r="A142" s="283" t="s">
        <v>83</v>
      </c>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5"/>
      <c r="Y142" s="1"/>
      <c r="Z142" s="77"/>
      <c r="AA142" s="72"/>
      <c r="AB142" s="77"/>
      <c r="AC142" s="72"/>
      <c r="AD142" s="77"/>
    </row>
    <row r="144" spans="1:30" ht="93.75" customHeight="1">
      <c r="A144" s="265" t="s">
        <v>3</v>
      </c>
      <c r="B144" s="266"/>
      <c r="C144" s="266"/>
      <c r="D144" s="266"/>
      <c r="E144" s="266"/>
      <c r="F144" s="266"/>
      <c r="G144" s="266"/>
      <c r="H144" s="266"/>
      <c r="I144" s="266"/>
      <c r="J144" s="266"/>
      <c r="K144" s="266"/>
      <c r="L144" s="266"/>
      <c r="M144" s="266"/>
      <c r="N144" s="266"/>
      <c r="O144" s="266"/>
      <c r="P144" s="266"/>
      <c r="Q144" s="266"/>
      <c r="R144" s="266"/>
      <c r="S144" s="266"/>
      <c r="T144" s="266"/>
      <c r="U144" s="266"/>
      <c r="V144" s="266"/>
      <c r="W144" s="266"/>
      <c r="X144" s="267"/>
      <c r="Y144" s="1"/>
      <c r="Z144" s="77"/>
      <c r="AA144" s="72"/>
      <c r="AB144" s="77"/>
      <c r="AC144" s="72"/>
      <c r="AD144" s="77"/>
    </row>
    <row r="146" spans="1:256" ht="18" customHeight="1">
      <c r="A146" s="15" t="s">
        <v>78</v>
      </c>
      <c r="B146" s="1"/>
      <c r="C146" s="1"/>
      <c r="D146" s="1"/>
      <c r="E146" s="1"/>
      <c r="F146" s="1"/>
      <c r="G146" s="1"/>
      <c r="H146" s="1"/>
      <c r="I146" s="1"/>
      <c r="J146" s="1"/>
      <c r="K146" s="1"/>
      <c r="L146" s="1"/>
      <c r="M146" s="1"/>
      <c r="N146" s="1"/>
      <c r="O146" s="1"/>
      <c r="P146" s="1"/>
      <c r="Q146" s="1"/>
      <c r="R146" s="1"/>
      <c r="S146" s="1"/>
      <c r="T146" s="1"/>
      <c r="U146" s="1"/>
      <c r="V146" s="1"/>
      <c r="W146" s="1"/>
      <c r="X146" s="1"/>
      <c r="Y146" s="1"/>
      <c r="Z146" s="72"/>
      <c r="AA146" s="72"/>
      <c r="AB146" s="72"/>
      <c r="AC146" s="72"/>
      <c r="AD146" s="72"/>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ht="15">
      <c r="A147" s="2" t="s">
        <v>112</v>
      </c>
    </row>
    <row r="148" spans="1:256" ht="39.75" customHeight="1">
      <c r="A148" s="265" t="s">
        <v>4</v>
      </c>
      <c r="B148" s="266"/>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7"/>
      <c r="Y148" s="1"/>
      <c r="Z148" s="72"/>
      <c r="AA148" s="72"/>
      <c r="AB148" s="72"/>
      <c r="AC148" s="72"/>
      <c r="AD148" s="72"/>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50" spans="1:256" ht="18" customHeight="1">
      <c r="A150" s="15" t="s">
        <v>79</v>
      </c>
      <c r="B150" s="1"/>
      <c r="C150" s="1"/>
      <c r="D150" s="1"/>
      <c r="E150" s="1"/>
      <c r="F150" s="1"/>
      <c r="G150" s="1"/>
      <c r="H150" s="1"/>
      <c r="I150" s="1"/>
      <c r="J150" s="1"/>
      <c r="K150" s="1"/>
      <c r="L150" s="1"/>
      <c r="M150" s="1"/>
      <c r="N150" s="1"/>
      <c r="O150" s="1"/>
      <c r="P150" s="1"/>
      <c r="Q150" s="1"/>
      <c r="R150" s="1"/>
      <c r="S150" s="1"/>
      <c r="T150" s="1"/>
      <c r="U150" s="1"/>
      <c r="V150" s="1"/>
      <c r="W150" s="1"/>
      <c r="X150" s="1"/>
      <c r="Y150" s="1"/>
      <c r="Z150" s="34"/>
      <c r="AA150" s="27"/>
      <c r="AB150" s="27"/>
      <c r="AC150" s="27"/>
      <c r="AD150" s="27"/>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30" ht="18">
      <c r="A151" s="2" t="s">
        <v>112</v>
      </c>
      <c r="Z151" s="35"/>
      <c r="AA151" s="20"/>
      <c r="AB151" s="29"/>
      <c r="AC151" s="1"/>
      <c r="AD151" s="29"/>
    </row>
    <row r="152" spans="1:256" ht="55.5" customHeight="1">
      <c r="A152" s="265" t="s">
        <v>5</v>
      </c>
      <c r="B152" s="266"/>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7"/>
      <c r="Y152" s="1"/>
      <c r="Z152" s="12"/>
      <c r="AA152" s="1"/>
      <c r="AB152" s="12"/>
      <c r="AC152" s="1"/>
      <c r="AD152" s="12"/>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4" spans="1:256" ht="18" customHeight="1">
      <c r="A154" s="15" t="s">
        <v>80</v>
      </c>
      <c r="B154" s="1"/>
      <c r="C154" s="1"/>
      <c r="D154" s="1"/>
      <c r="E154" s="1"/>
      <c r="F154" s="1"/>
      <c r="G154" s="1"/>
      <c r="H154" s="1"/>
      <c r="I154" s="1"/>
      <c r="J154" s="1"/>
      <c r="K154" s="1"/>
      <c r="L154" s="1"/>
      <c r="M154" s="1"/>
      <c r="N154" s="1"/>
      <c r="O154" s="1"/>
      <c r="P154" s="1"/>
      <c r="Q154" s="1"/>
      <c r="R154" s="1"/>
      <c r="S154" s="1"/>
      <c r="T154" s="1"/>
      <c r="U154" s="1"/>
      <c r="V154" s="1"/>
      <c r="W154" s="1"/>
      <c r="X154" s="1"/>
      <c r="Y154" s="1"/>
      <c r="Z154" s="72"/>
      <c r="AA154" s="72"/>
      <c r="AB154" s="72"/>
      <c r="AC154" s="72"/>
      <c r="AD154" s="72"/>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ht="15">
      <c r="A155" s="2" t="s">
        <v>112</v>
      </c>
    </row>
    <row r="156" spans="1:256" ht="55.5" customHeight="1">
      <c r="A156" s="265" t="s">
        <v>6</v>
      </c>
      <c r="B156" s="266"/>
      <c r="C156" s="266"/>
      <c r="D156" s="266"/>
      <c r="E156" s="266"/>
      <c r="F156" s="266"/>
      <c r="G156" s="266"/>
      <c r="H156" s="266"/>
      <c r="I156" s="266"/>
      <c r="J156" s="266"/>
      <c r="K156" s="266"/>
      <c r="L156" s="266"/>
      <c r="M156" s="266"/>
      <c r="N156" s="266"/>
      <c r="O156" s="266"/>
      <c r="P156" s="266"/>
      <c r="Q156" s="266"/>
      <c r="R156" s="266"/>
      <c r="S156" s="266"/>
      <c r="T156" s="266"/>
      <c r="U156" s="266"/>
      <c r="V156" s="266"/>
      <c r="W156" s="266"/>
      <c r="X156" s="267"/>
      <c r="Y156" s="1"/>
      <c r="Z156" s="12"/>
      <c r="AA156" s="1"/>
      <c r="AB156" s="12"/>
      <c r="AC156" s="1"/>
      <c r="AD156" s="12"/>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ht="15" customHeight="1">
      <c r="A157" s="163"/>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5"/>
      <c r="Y157" s="1"/>
      <c r="Z157" s="12"/>
      <c r="AA157" s="1"/>
      <c r="AB157" s="12"/>
      <c r="AC157" s="1"/>
      <c r="AD157" s="12"/>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ht="18">
      <c r="Z158" s="34" t="s">
        <v>110</v>
      </c>
    </row>
    <row r="159" spans="26:30" ht="18">
      <c r="Z159" s="35" t="s">
        <v>109</v>
      </c>
      <c r="AB159" s="29" t="s">
        <v>123</v>
      </c>
      <c r="AD159" s="29" t="s">
        <v>118</v>
      </c>
    </row>
    <row r="160" spans="1:30" ht="18">
      <c r="A160" s="280" t="s">
        <v>82</v>
      </c>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2"/>
      <c r="Y160" s="1"/>
      <c r="Z160" s="35"/>
      <c r="AA160" s="72"/>
      <c r="AB160" s="29"/>
      <c r="AC160" s="72"/>
      <c r="AD160" s="29"/>
    </row>
    <row r="162" spans="1:30" ht="42" customHeight="1">
      <c r="A162" s="265" t="s">
        <v>7</v>
      </c>
      <c r="B162" s="266"/>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7"/>
      <c r="Y162" s="1"/>
      <c r="Z162" s="77"/>
      <c r="AA162" s="72"/>
      <c r="AB162" s="77"/>
      <c r="AC162" s="72"/>
      <c r="AD162" s="77"/>
    </row>
    <row r="164" spans="1:30" ht="18">
      <c r="A164" s="280" t="s">
        <v>81</v>
      </c>
      <c r="B164" s="281"/>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2"/>
      <c r="Y164" s="1"/>
      <c r="Z164" s="77"/>
      <c r="AA164" s="72"/>
      <c r="AB164" s="77"/>
      <c r="AC164" s="72"/>
      <c r="AD164" s="77"/>
    </row>
    <row r="166" spans="1:26" ht="56.25" customHeight="1">
      <c r="A166" s="265" t="s">
        <v>28</v>
      </c>
      <c r="B166" s="266"/>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7"/>
      <c r="Z166" s="77"/>
    </row>
    <row r="168" spans="1:30" ht="18">
      <c r="A168" s="280" t="s">
        <v>103</v>
      </c>
      <c r="B168" s="281"/>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2"/>
      <c r="Y168" s="1"/>
      <c r="AA168" s="72"/>
      <c r="AB168" s="77"/>
      <c r="AC168" s="72"/>
      <c r="AD168" s="77"/>
    </row>
    <row r="170" spans="1:26" ht="77.25" customHeight="1">
      <c r="A170" s="280" t="s">
        <v>25</v>
      </c>
      <c r="B170" s="266"/>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7"/>
      <c r="Z170" s="77"/>
    </row>
    <row r="171" spans="26:30" ht="15">
      <c r="Z171" s="166"/>
      <c r="AB171" s="166"/>
      <c r="AD171" s="166"/>
    </row>
    <row r="172" spans="1:256" ht="18">
      <c r="A172" s="286" t="s">
        <v>168</v>
      </c>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8"/>
      <c r="Y172" s="19" t="s">
        <v>112</v>
      </c>
      <c r="Z172" s="119">
        <f>SUM(Z134+Z98+Z39+Z126)</f>
        <v>948</v>
      </c>
      <c r="AA172" s="167">
        <f>SUM(AA134+AA98+AA39)</f>
        <v>0</v>
      </c>
      <c r="AB172" s="168">
        <f>SUM(AB134+AB98+AB39+AB126)</f>
        <v>352</v>
      </c>
      <c r="AC172" s="167">
        <f>SUM(AC134+AC98+AC39)</f>
        <v>0</v>
      </c>
      <c r="AD172" s="169">
        <f>SUM(AD134+AD98+AD39+AD126)</f>
        <v>324607</v>
      </c>
      <c r="AE172" s="20"/>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30" ht="1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18"/>
      <c r="AA173" s="1"/>
      <c r="AB173" s="21"/>
      <c r="AC173" s="1"/>
      <c r="AD173" s="21"/>
    </row>
    <row r="174" spans="1:30" ht="1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78"/>
      <c r="AA174" s="1"/>
      <c r="AB174" s="1"/>
      <c r="AC174" s="1"/>
      <c r="AD174" s="1"/>
    </row>
    <row r="175" spans="1:30" ht="1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ht="18">
      <c r="Z179" s="1"/>
    </row>
    <row r="180" ht="18">
      <c r="Z180" s="1"/>
    </row>
  </sheetData>
  <mergeCells count="60">
    <mergeCell ref="B28:AD34"/>
    <mergeCell ref="A43:Y43"/>
    <mergeCell ref="A45:N45"/>
    <mergeCell ref="A51:Y51"/>
    <mergeCell ref="A47:Y47"/>
    <mergeCell ref="A41:H41"/>
    <mergeCell ref="A39:X39"/>
    <mergeCell ref="A37:H37"/>
    <mergeCell ref="A90:O90"/>
    <mergeCell ref="A77:Y77"/>
    <mergeCell ref="A65:H65"/>
    <mergeCell ref="A73:H73"/>
    <mergeCell ref="A88:X88"/>
    <mergeCell ref="A69:P69"/>
    <mergeCell ref="A71:Y71"/>
    <mergeCell ref="A86:X86"/>
    <mergeCell ref="A81:L81"/>
    <mergeCell ref="A67:Y67"/>
    <mergeCell ref="A55:Y55"/>
    <mergeCell ref="A53:P53"/>
    <mergeCell ref="A57:P57"/>
    <mergeCell ref="A61:H61"/>
    <mergeCell ref="A59:Y59"/>
    <mergeCell ref="A172:X172"/>
    <mergeCell ref="A136:X136"/>
    <mergeCell ref="A92:Y92"/>
    <mergeCell ref="A94:P94"/>
    <mergeCell ref="A164:X164"/>
    <mergeCell ref="A170:X170"/>
    <mergeCell ref="A140:X140"/>
    <mergeCell ref="A166:X166"/>
    <mergeCell ref="A168:X168"/>
    <mergeCell ref="A104:P104"/>
    <mergeCell ref="A75:X75"/>
    <mergeCell ref="A83:Y83"/>
    <mergeCell ref="A79:Y79"/>
    <mergeCell ref="A63:Y63"/>
    <mergeCell ref="A96:Y96"/>
    <mergeCell ref="A98:X98"/>
    <mergeCell ref="A162:X162"/>
    <mergeCell ref="A144:X144"/>
    <mergeCell ref="A160:X160"/>
    <mergeCell ref="A122:P122"/>
    <mergeCell ref="A128:P128"/>
    <mergeCell ref="A142:X142"/>
    <mergeCell ref="A156:X156"/>
    <mergeCell ref="A124:X124"/>
    <mergeCell ref="A120:X120"/>
    <mergeCell ref="A100:M100"/>
    <mergeCell ref="A102:X102"/>
    <mergeCell ref="A118:P118"/>
    <mergeCell ref="A106:Y106"/>
    <mergeCell ref="A114:P114"/>
    <mergeCell ref="A116:Y116"/>
    <mergeCell ref="A110:P110"/>
    <mergeCell ref="A112:Y112"/>
    <mergeCell ref="A148:X148"/>
    <mergeCell ref="A152:X152"/>
    <mergeCell ref="A126:X126"/>
    <mergeCell ref="A130:X130"/>
  </mergeCells>
  <printOptions horizontalCentered="1"/>
  <pageMargins left="0.75" right="0.75" top="1" bottom="1" header="0.5" footer="0.5"/>
  <pageSetup horizontalDpi="600" verticalDpi="600" orientation="landscape" scale="50" r:id="rId1"/>
  <rowBreaks count="6" manualBreakCount="6">
    <brk id="44" max="30" man="1"/>
    <brk id="64" max="30" man="1"/>
    <brk id="83" max="30" man="1"/>
    <brk id="107" max="30" man="1"/>
    <brk id="131" max="255" man="1"/>
    <brk id="157" max="30" man="1"/>
  </rowBreaks>
</worksheet>
</file>

<file path=xl/worksheets/sheet3.xml><?xml version="1.0" encoding="utf-8"?>
<worksheet xmlns="http://schemas.openxmlformats.org/spreadsheetml/2006/main" xmlns:r="http://schemas.openxmlformats.org/officeDocument/2006/relationships">
  <sheetPr>
    <pageSetUpPr fitToPage="1"/>
  </sheetPr>
  <dimension ref="A1:BT72"/>
  <sheetViews>
    <sheetView zoomScale="50" zoomScaleNormal="50" workbookViewId="0" topLeftCell="B1">
      <selection activeCell="B7" sqref="B7"/>
    </sheetView>
  </sheetViews>
  <sheetFormatPr defaultColWidth="9.140625" defaultRowHeight="12.75"/>
  <cols>
    <col min="1" max="1" width="3.421875" style="173" customWidth="1"/>
    <col min="2" max="5" width="9.140625" style="173" customWidth="1"/>
    <col min="6" max="6" width="12.00390625" style="173" customWidth="1"/>
    <col min="7" max="7" width="5.57421875" style="173" customWidth="1"/>
    <col min="8" max="9" width="10.140625" style="173" bestFit="1" customWidth="1"/>
    <col min="10" max="10" width="14.57421875" style="173" bestFit="1" customWidth="1"/>
    <col min="11" max="11" width="5.00390625" style="220" customWidth="1"/>
    <col min="12" max="13" width="10.7109375" style="173" customWidth="1"/>
    <col min="14" max="14" width="12.140625" style="173" bestFit="1" customWidth="1"/>
    <col min="15" max="15" width="4.28125" style="220" customWidth="1"/>
    <col min="16" max="16" width="9.421875" style="173" bestFit="1" customWidth="1"/>
    <col min="17" max="17" width="8.8515625" style="173" customWidth="1"/>
    <col min="18" max="18" width="14.57421875" style="173" customWidth="1"/>
    <col min="19" max="19" width="4.28125" style="173" customWidth="1"/>
    <col min="20" max="22" width="14.421875" style="173" customWidth="1"/>
    <col min="23" max="23" width="5.28125" style="173" customWidth="1"/>
    <col min="24" max="25" width="11.8515625" style="173" customWidth="1"/>
    <col min="26" max="26" width="13.00390625" style="173" bestFit="1" customWidth="1"/>
    <col min="27" max="27" width="10.28125" style="173" bestFit="1" customWidth="1"/>
    <col min="28" max="16384" width="9.140625" style="173" customWidth="1"/>
  </cols>
  <sheetData>
    <row r="1" spans="1:26" ht="15.75">
      <c r="A1" s="170" t="s">
        <v>170</v>
      </c>
      <c r="B1" s="171"/>
      <c r="C1" s="171"/>
      <c r="D1" s="171"/>
      <c r="E1" s="171"/>
      <c r="F1" s="171"/>
      <c r="G1" s="171"/>
      <c r="H1" s="171"/>
      <c r="I1" s="171"/>
      <c r="J1" s="171"/>
      <c r="K1" s="172"/>
      <c r="L1" s="171"/>
      <c r="M1" s="171"/>
      <c r="N1" s="171"/>
      <c r="O1" s="172"/>
      <c r="P1" s="171"/>
      <c r="Q1" s="171"/>
      <c r="R1" s="171"/>
      <c r="S1" s="171"/>
      <c r="T1" s="171"/>
      <c r="U1" s="171"/>
      <c r="V1" s="171"/>
      <c r="W1" s="171"/>
      <c r="X1" s="171"/>
      <c r="Y1" s="171"/>
      <c r="Z1" s="171"/>
    </row>
    <row r="2" spans="1:26" ht="15.75">
      <c r="A2" s="170" t="s">
        <v>171</v>
      </c>
      <c r="B2" s="171"/>
      <c r="C2" s="171"/>
      <c r="D2" s="171"/>
      <c r="E2" s="171"/>
      <c r="F2" s="171"/>
      <c r="G2" s="171"/>
      <c r="H2" s="171"/>
      <c r="I2" s="171"/>
      <c r="J2" s="171"/>
      <c r="K2" s="172"/>
      <c r="L2" s="171"/>
      <c r="M2" s="171"/>
      <c r="N2" s="171"/>
      <c r="O2" s="172"/>
      <c r="P2" s="171"/>
      <c r="Q2" s="171"/>
      <c r="R2" s="171"/>
      <c r="S2" s="171"/>
      <c r="T2" s="171"/>
      <c r="U2" s="171"/>
      <c r="V2" s="171"/>
      <c r="W2" s="171"/>
      <c r="X2" s="171"/>
      <c r="Y2" s="171"/>
      <c r="Z2" s="171"/>
    </row>
    <row r="3" spans="1:26" ht="15.75">
      <c r="A3" s="174" t="s">
        <v>48</v>
      </c>
      <c r="B3" s="171"/>
      <c r="C3" s="175"/>
      <c r="D3" s="171"/>
      <c r="E3" s="171"/>
      <c r="F3" s="171"/>
      <c r="G3" s="171"/>
      <c r="H3" s="171"/>
      <c r="I3" s="171"/>
      <c r="J3" s="171"/>
      <c r="K3" s="172"/>
      <c r="L3" s="171"/>
      <c r="M3" s="171"/>
      <c r="N3" s="171"/>
      <c r="O3" s="172"/>
      <c r="P3" s="171"/>
      <c r="Q3" s="171"/>
      <c r="R3" s="171"/>
      <c r="S3" s="171"/>
      <c r="T3" s="171"/>
      <c r="U3" s="171"/>
      <c r="V3" s="171"/>
      <c r="W3" s="171"/>
      <c r="X3" s="171"/>
      <c r="Y3" s="171"/>
      <c r="Z3" s="171"/>
    </row>
    <row r="4" spans="1:26" ht="15">
      <c r="A4" s="171" t="s">
        <v>113</v>
      </c>
      <c r="B4" s="171"/>
      <c r="C4" s="171"/>
      <c r="D4" s="171"/>
      <c r="E4" s="171"/>
      <c r="F4" s="171"/>
      <c r="G4" s="171"/>
      <c r="H4" s="171"/>
      <c r="I4" s="171"/>
      <c r="J4" s="171"/>
      <c r="K4" s="172"/>
      <c r="L4" s="171"/>
      <c r="M4" s="171"/>
      <c r="N4" s="171"/>
      <c r="O4" s="172"/>
      <c r="P4" s="171"/>
      <c r="Q4" s="171"/>
      <c r="R4" s="171"/>
      <c r="S4" s="171"/>
      <c r="T4" s="171"/>
      <c r="U4" s="171"/>
      <c r="V4" s="171"/>
      <c r="W4" s="171"/>
      <c r="X4" s="171"/>
      <c r="Y4" s="171"/>
      <c r="Z4" s="171"/>
    </row>
    <row r="5" spans="1:26" ht="15">
      <c r="A5" s="171"/>
      <c r="B5" s="171"/>
      <c r="C5" s="171"/>
      <c r="D5" s="171"/>
      <c r="E5" s="171"/>
      <c r="F5" s="171"/>
      <c r="G5" s="171"/>
      <c r="H5" s="171"/>
      <c r="I5" s="171"/>
      <c r="J5" s="171"/>
      <c r="K5" s="172"/>
      <c r="L5" s="171"/>
      <c r="M5" s="171"/>
      <c r="P5" s="171"/>
      <c r="Q5" s="171"/>
      <c r="R5" s="171"/>
      <c r="S5" s="171"/>
      <c r="T5" s="171"/>
      <c r="U5" s="171"/>
      <c r="V5" s="171"/>
      <c r="W5" s="171"/>
      <c r="X5" s="171"/>
      <c r="Y5" s="171"/>
      <c r="Z5" s="171"/>
    </row>
    <row r="6" spans="1:26" ht="15">
      <c r="A6" s="176"/>
      <c r="B6" s="176"/>
      <c r="C6" s="176"/>
      <c r="D6" s="176"/>
      <c r="E6" s="176"/>
      <c r="F6" s="176"/>
      <c r="G6" s="176"/>
      <c r="H6" s="176"/>
      <c r="I6" s="176"/>
      <c r="J6" s="176"/>
      <c r="K6" s="177"/>
      <c r="L6" s="176"/>
      <c r="M6" s="176"/>
      <c r="N6" s="178"/>
      <c r="O6" s="222"/>
      <c r="P6" s="179"/>
      <c r="Q6" s="179"/>
      <c r="R6" s="179"/>
      <c r="S6" s="179"/>
      <c r="T6" s="179"/>
      <c r="U6" s="179"/>
      <c r="V6" s="179"/>
      <c r="W6" s="176"/>
      <c r="X6" s="176"/>
      <c r="Y6" s="176"/>
      <c r="Z6" s="176"/>
    </row>
    <row r="7" spans="1:26" ht="15">
      <c r="A7" s="176"/>
      <c r="B7" s="176"/>
      <c r="C7" s="176"/>
      <c r="D7" s="176"/>
      <c r="E7" s="176"/>
      <c r="F7" s="176"/>
      <c r="G7" s="176"/>
      <c r="H7" s="180"/>
      <c r="I7" s="180"/>
      <c r="J7" s="180"/>
      <c r="K7" s="177"/>
      <c r="L7" s="311" t="s">
        <v>49</v>
      </c>
      <c r="M7" s="312"/>
      <c r="N7" s="312"/>
      <c r="O7" s="312"/>
      <c r="P7" s="312"/>
      <c r="Q7" s="312"/>
      <c r="R7" s="312"/>
      <c r="S7" s="312"/>
      <c r="T7" s="312"/>
      <c r="U7" s="312"/>
      <c r="V7" s="312"/>
      <c r="W7" s="312"/>
      <c r="X7" s="312"/>
      <c r="Y7" s="312"/>
      <c r="Z7" s="313"/>
    </row>
    <row r="8" spans="1:26" ht="52.5" customHeight="1">
      <c r="A8" s="181"/>
      <c r="B8" s="176"/>
      <c r="C8" s="176"/>
      <c r="D8" s="176"/>
      <c r="E8" s="176"/>
      <c r="F8" s="176"/>
      <c r="G8" s="176"/>
      <c r="H8" s="314" t="s">
        <v>169</v>
      </c>
      <c r="I8" s="315"/>
      <c r="J8" s="316"/>
      <c r="K8" s="182"/>
      <c r="L8" s="183" t="s">
        <v>50</v>
      </c>
      <c r="M8" s="183"/>
      <c r="N8" s="183"/>
      <c r="O8" s="223"/>
      <c r="P8" s="183" t="s">
        <v>51</v>
      </c>
      <c r="Q8" s="183"/>
      <c r="R8" s="183"/>
      <c r="S8" s="184"/>
      <c r="T8" s="183" t="s">
        <v>52</v>
      </c>
      <c r="U8" s="183"/>
      <c r="V8" s="183"/>
      <c r="W8" s="184"/>
      <c r="X8" s="183" t="s">
        <v>53</v>
      </c>
      <c r="Y8" s="183"/>
      <c r="Z8" s="183"/>
    </row>
    <row r="9" spans="1:27" ht="15.75">
      <c r="A9" s="185" t="s">
        <v>54</v>
      </c>
      <c r="B9" s="176"/>
      <c r="C9" s="176"/>
      <c r="D9" s="176"/>
      <c r="E9" s="176"/>
      <c r="F9" s="176"/>
      <c r="G9" s="176"/>
      <c r="H9" s="186" t="s">
        <v>125</v>
      </c>
      <c r="I9" s="186"/>
      <c r="J9" s="186"/>
      <c r="K9" s="177"/>
      <c r="L9" s="186" t="s">
        <v>125</v>
      </c>
      <c r="M9" s="186"/>
      <c r="N9" s="186"/>
      <c r="O9" s="224"/>
      <c r="P9" s="186" t="s">
        <v>125</v>
      </c>
      <c r="Q9" s="186"/>
      <c r="R9" s="186"/>
      <c r="S9" s="186"/>
      <c r="T9" s="186" t="s">
        <v>125</v>
      </c>
      <c r="U9" s="186"/>
      <c r="V9" s="186"/>
      <c r="W9" s="186"/>
      <c r="X9" s="186" t="s">
        <v>125</v>
      </c>
      <c r="Y9" s="186"/>
      <c r="Z9" s="186"/>
      <c r="AA9" s="191"/>
    </row>
    <row r="10" spans="1:27" ht="15.75">
      <c r="A10" s="185" t="s">
        <v>119</v>
      </c>
      <c r="B10" s="176"/>
      <c r="C10" s="176"/>
      <c r="D10" s="176"/>
      <c r="E10" s="176"/>
      <c r="F10" s="176"/>
      <c r="G10" s="176"/>
      <c r="H10" s="187" t="s">
        <v>127</v>
      </c>
      <c r="I10" s="187" t="s">
        <v>123</v>
      </c>
      <c r="J10" s="187" t="s">
        <v>118</v>
      </c>
      <c r="K10" s="188"/>
      <c r="L10" s="187" t="s">
        <v>127</v>
      </c>
      <c r="M10" s="187" t="s">
        <v>123</v>
      </c>
      <c r="N10" s="187" t="s">
        <v>118</v>
      </c>
      <c r="O10" s="225"/>
      <c r="P10" s="187" t="s">
        <v>127</v>
      </c>
      <c r="Q10" s="187" t="s">
        <v>123</v>
      </c>
      <c r="R10" s="187" t="s">
        <v>118</v>
      </c>
      <c r="S10" s="186"/>
      <c r="T10" s="187" t="s">
        <v>127</v>
      </c>
      <c r="U10" s="187" t="s">
        <v>123</v>
      </c>
      <c r="V10" s="187" t="s">
        <v>118</v>
      </c>
      <c r="W10" s="186"/>
      <c r="X10" s="187" t="s">
        <v>127</v>
      </c>
      <c r="Y10" s="187" t="s">
        <v>123</v>
      </c>
      <c r="Z10" s="187" t="s">
        <v>118</v>
      </c>
      <c r="AA10" s="191"/>
    </row>
    <row r="11" spans="1:28" s="191" customFormat="1" ht="15">
      <c r="A11" s="189" t="s">
        <v>114</v>
      </c>
      <c r="B11" s="189" t="s">
        <v>55</v>
      </c>
      <c r="C11" s="189"/>
      <c r="D11" s="189"/>
      <c r="E11" s="189"/>
      <c r="F11" s="189"/>
      <c r="G11" s="189" t="s">
        <v>112</v>
      </c>
      <c r="H11" s="189"/>
      <c r="I11" s="189"/>
      <c r="J11" s="189"/>
      <c r="K11" s="190"/>
      <c r="L11" s="189"/>
      <c r="M11" s="189"/>
      <c r="N11" s="189"/>
      <c r="O11" s="190"/>
      <c r="P11" s="189"/>
      <c r="Q11" s="189"/>
      <c r="R11" s="189"/>
      <c r="S11" s="189"/>
      <c r="T11" s="189"/>
      <c r="U11" s="189"/>
      <c r="V11" s="189"/>
      <c r="W11" s="189"/>
      <c r="X11" s="189"/>
      <c r="Y11" s="189"/>
      <c r="Z11" s="189"/>
      <c r="AB11" s="173"/>
    </row>
    <row r="12" spans="1:30" s="191" customFormat="1" ht="15">
      <c r="A12" s="189"/>
      <c r="B12" s="189"/>
      <c r="C12" s="189" t="s">
        <v>56</v>
      </c>
      <c r="D12" s="189"/>
      <c r="E12" s="189"/>
      <c r="F12" s="189"/>
      <c r="G12" s="189" t="s">
        <v>112</v>
      </c>
      <c r="H12" s="189">
        <v>3014</v>
      </c>
      <c r="I12" s="189">
        <v>2946</v>
      </c>
      <c r="J12" s="192">
        <v>428842.9704604882</v>
      </c>
      <c r="K12" s="193"/>
      <c r="L12" s="189">
        <v>37</v>
      </c>
      <c r="M12" s="189">
        <v>34</v>
      </c>
      <c r="N12" s="192">
        <v>5422</v>
      </c>
      <c r="O12" s="193"/>
      <c r="P12" s="189">
        <v>79</v>
      </c>
      <c r="Q12" s="189">
        <v>74</v>
      </c>
      <c r="R12" s="192">
        <v>10449</v>
      </c>
      <c r="S12" s="226"/>
      <c r="T12" s="194">
        <v>2898</v>
      </c>
      <c r="U12" s="194">
        <v>2838</v>
      </c>
      <c r="V12" s="195">
        <v>412971.9704604882</v>
      </c>
      <c r="W12" s="226"/>
      <c r="X12" s="194">
        <v>0</v>
      </c>
      <c r="Y12" s="194">
        <v>0</v>
      </c>
      <c r="Z12" s="195">
        <v>0</v>
      </c>
      <c r="AB12" s="228">
        <f>SUM(X12,T12,P12,L12)-H12</f>
        <v>0</v>
      </c>
      <c r="AC12" s="228">
        <f aca="true" t="shared" si="0" ref="AC12:AC39">SUM(Y12,U12,Q12,M12)-I12</f>
        <v>0</v>
      </c>
      <c r="AD12" s="228">
        <f aca="true" t="shared" si="1" ref="AD12:AD39">SUM(Z12,V12,R12,N12)-J12</f>
        <v>0</v>
      </c>
    </row>
    <row r="13" spans="1:30" s="191" customFormat="1" ht="15">
      <c r="A13" s="189"/>
      <c r="B13" s="189"/>
      <c r="C13" s="189" t="s">
        <v>57</v>
      </c>
      <c r="D13" s="189"/>
      <c r="E13" s="189"/>
      <c r="F13" s="189"/>
      <c r="G13" s="189" t="s">
        <v>112</v>
      </c>
      <c r="H13" s="189">
        <v>4300</v>
      </c>
      <c r="I13" s="189">
        <v>4097</v>
      </c>
      <c r="J13" s="189">
        <v>549052.5925379586</v>
      </c>
      <c r="K13" s="190"/>
      <c r="L13" s="194">
        <v>0</v>
      </c>
      <c r="M13" s="194">
        <v>0</v>
      </c>
      <c r="N13" s="194">
        <v>0</v>
      </c>
      <c r="O13" s="227"/>
      <c r="P13" s="194">
        <v>0</v>
      </c>
      <c r="Q13" s="194">
        <v>0</v>
      </c>
      <c r="R13" s="194">
        <v>0</v>
      </c>
      <c r="S13" s="226"/>
      <c r="T13" s="194">
        <v>4300</v>
      </c>
      <c r="U13" s="194">
        <v>4097</v>
      </c>
      <c r="V13" s="189">
        <v>549052.5925379586</v>
      </c>
      <c r="W13" s="226"/>
      <c r="X13" s="194">
        <v>0</v>
      </c>
      <c r="Y13" s="194">
        <v>0</v>
      </c>
      <c r="Z13" s="194">
        <v>0</v>
      </c>
      <c r="AB13" s="228">
        <f aca="true" t="shared" si="2" ref="AB13:AB39">SUM(X13,T13,P13,L13)-H13</f>
        <v>0</v>
      </c>
      <c r="AC13" s="228">
        <f t="shared" si="0"/>
        <v>0</v>
      </c>
      <c r="AD13" s="228">
        <f t="shared" si="1"/>
        <v>0</v>
      </c>
    </row>
    <row r="14" spans="1:30" s="191" customFormat="1" ht="15">
      <c r="A14" s="189"/>
      <c r="B14" s="189"/>
      <c r="C14" s="189" t="s">
        <v>58</v>
      </c>
      <c r="D14" s="189"/>
      <c r="E14" s="189"/>
      <c r="F14" s="189"/>
      <c r="G14" s="189" t="s">
        <v>112</v>
      </c>
      <c r="H14" s="196">
        <v>13987</v>
      </c>
      <c r="I14" s="196">
        <v>12700</v>
      </c>
      <c r="J14" s="196">
        <v>1899172.2672635778</v>
      </c>
      <c r="K14" s="190"/>
      <c r="L14" s="196">
        <f>3940+26</f>
        <v>3966</v>
      </c>
      <c r="M14" s="196">
        <f>3573+24</f>
        <v>3597</v>
      </c>
      <c r="N14" s="196">
        <v>532391.5816364139</v>
      </c>
      <c r="O14" s="190"/>
      <c r="P14" s="196">
        <f>5770+255</f>
        <v>6025</v>
      </c>
      <c r="Q14" s="196">
        <f>4938+258</f>
        <v>5196</v>
      </c>
      <c r="R14" s="196">
        <v>833375</v>
      </c>
      <c r="S14" s="226"/>
      <c r="T14" s="196">
        <f>3920+64</f>
        <v>3984</v>
      </c>
      <c r="U14" s="196">
        <f>3833+63</f>
        <v>3896</v>
      </c>
      <c r="V14" s="196">
        <v>531417.7022772514</v>
      </c>
      <c r="W14" s="226"/>
      <c r="X14" s="196">
        <v>12</v>
      </c>
      <c r="Y14" s="196">
        <v>11</v>
      </c>
      <c r="Z14" s="221">
        <v>1987.9833499124172</v>
      </c>
      <c r="AB14" s="228">
        <f t="shared" si="2"/>
        <v>0</v>
      </c>
      <c r="AC14" s="228">
        <f t="shared" si="0"/>
        <v>0</v>
      </c>
      <c r="AD14" s="228">
        <f t="shared" si="1"/>
        <v>0</v>
      </c>
    </row>
    <row r="15" spans="1:30" s="191" customFormat="1" ht="15">
      <c r="A15" s="189"/>
      <c r="B15" s="189"/>
      <c r="C15" s="189" t="s">
        <v>59</v>
      </c>
      <c r="D15" s="189"/>
      <c r="E15" s="189"/>
      <c r="F15" s="189"/>
      <c r="G15" s="189" t="s">
        <v>112</v>
      </c>
      <c r="H15" s="189">
        <f>SUM(H12:H14)</f>
        <v>21301</v>
      </c>
      <c r="I15" s="189">
        <f>SUM(I12:I14)</f>
        <v>19743</v>
      </c>
      <c r="J15" s="189">
        <f>SUM(J12:J14)</f>
        <v>2877067.830262025</v>
      </c>
      <c r="K15" s="190"/>
      <c r="L15" s="189">
        <f>SUM(L12:L14)</f>
        <v>4003</v>
      </c>
      <c r="M15" s="189">
        <f>SUM(M12:M14)</f>
        <v>3631</v>
      </c>
      <c r="N15" s="189">
        <f>SUM(N12:N14)</f>
        <v>537813.5816364139</v>
      </c>
      <c r="O15" s="190"/>
      <c r="P15" s="189">
        <f>SUM(P12:P14)</f>
        <v>6104</v>
      </c>
      <c r="Q15" s="189">
        <f>SUM(Q12:Q14)</f>
        <v>5270</v>
      </c>
      <c r="R15" s="189">
        <f>SUM(R12:R14)</f>
        <v>843824</v>
      </c>
      <c r="S15" s="226"/>
      <c r="T15" s="189">
        <f>SUM(T12:T14)</f>
        <v>11182</v>
      </c>
      <c r="U15" s="189">
        <f>SUM(U12:U14)</f>
        <v>10831</v>
      </c>
      <c r="V15" s="189">
        <f>SUM(V12:V14)</f>
        <v>1493442.2652756982</v>
      </c>
      <c r="W15" s="226"/>
      <c r="X15" s="189">
        <f>SUM(X12:X14)</f>
        <v>12</v>
      </c>
      <c r="Y15" s="189">
        <f>SUM(Y12:Y14)</f>
        <v>11</v>
      </c>
      <c r="Z15" s="189">
        <f>SUM(Z12:Z14)</f>
        <v>1987.9833499124172</v>
      </c>
      <c r="AB15" s="228">
        <f t="shared" si="2"/>
        <v>0</v>
      </c>
      <c r="AC15" s="228">
        <f t="shared" si="0"/>
        <v>0</v>
      </c>
      <c r="AD15" s="228">
        <f t="shared" si="1"/>
        <v>0</v>
      </c>
    </row>
    <row r="16" spans="1:30" s="191" customFormat="1" ht="15">
      <c r="A16" s="189"/>
      <c r="B16" s="189"/>
      <c r="C16" s="189"/>
      <c r="D16" s="189"/>
      <c r="E16" s="189"/>
      <c r="F16" s="189"/>
      <c r="G16" s="189" t="s">
        <v>112</v>
      </c>
      <c r="H16" s="189"/>
      <c r="I16" s="189"/>
      <c r="J16" s="189"/>
      <c r="K16" s="190"/>
      <c r="L16" s="189"/>
      <c r="M16" s="189"/>
      <c r="N16" s="189"/>
      <c r="O16" s="190"/>
      <c r="P16" s="189"/>
      <c r="Q16" s="189"/>
      <c r="R16" s="189"/>
      <c r="S16" s="226"/>
      <c r="T16" s="189"/>
      <c r="U16" s="189"/>
      <c r="V16" s="189"/>
      <c r="W16" s="226"/>
      <c r="X16" s="189"/>
      <c r="Y16" s="189"/>
      <c r="Z16" s="189"/>
      <c r="AB16" s="228">
        <f t="shared" si="2"/>
        <v>0</v>
      </c>
      <c r="AC16" s="228">
        <f t="shared" si="0"/>
        <v>0</v>
      </c>
      <c r="AD16" s="228">
        <f t="shared" si="1"/>
        <v>0</v>
      </c>
    </row>
    <row r="17" spans="1:30" s="191" customFormat="1" ht="15">
      <c r="A17" s="189" t="s">
        <v>115</v>
      </c>
      <c r="B17" s="189" t="s">
        <v>60</v>
      </c>
      <c r="C17" s="189"/>
      <c r="D17" s="189"/>
      <c r="E17" s="189"/>
      <c r="F17" s="189"/>
      <c r="G17" s="189" t="s">
        <v>112</v>
      </c>
      <c r="H17" s="189"/>
      <c r="I17" s="189"/>
      <c r="J17" s="189"/>
      <c r="K17" s="190"/>
      <c r="L17" s="189"/>
      <c r="M17" s="189"/>
      <c r="N17" s="189"/>
      <c r="O17" s="190"/>
      <c r="P17" s="189"/>
      <c r="Q17" s="189"/>
      <c r="R17" s="189"/>
      <c r="S17" s="226"/>
      <c r="T17" s="189"/>
      <c r="U17" s="189"/>
      <c r="V17" s="189"/>
      <c r="W17" s="226"/>
      <c r="X17" s="189"/>
      <c r="Y17" s="189"/>
      <c r="Z17" s="189"/>
      <c r="AB17" s="228">
        <f t="shared" si="2"/>
        <v>0</v>
      </c>
      <c r="AC17" s="228">
        <f t="shared" si="0"/>
        <v>0</v>
      </c>
      <c r="AD17" s="228">
        <f t="shared" si="1"/>
        <v>0</v>
      </c>
    </row>
    <row r="18" spans="1:30" s="191" customFormat="1" ht="15">
      <c r="A18" s="189"/>
      <c r="B18" s="189"/>
      <c r="C18" s="189" t="s">
        <v>61</v>
      </c>
      <c r="D18" s="189"/>
      <c r="E18" s="189"/>
      <c r="F18" s="189"/>
      <c r="G18" s="189" t="s">
        <v>112</v>
      </c>
      <c r="H18" s="189">
        <v>943</v>
      </c>
      <c r="I18" s="189">
        <v>869</v>
      </c>
      <c r="J18" s="189">
        <v>159947.98576400033</v>
      </c>
      <c r="K18" s="190"/>
      <c r="L18" s="189">
        <v>168</v>
      </c>
      <c r="M18" s="189">
        <v>152</v>
      </c>
      <c r="N18" s="189">
        <v>30674.17321604186</v>
      </c>
      <c r="O18" s="190"/>
      <c r="P18" s="189">
        <v>245</v>
      </c>
      <c r="Q18" s="189">
        <v>224</v>
      </c>
      <c r="R18" s="189">
        <v>39301</v>
      </c>
      <c r="S18" s="226"/>
      <c r="T18" s="194">
        <v>471</v>
      </c>
      <c r="U18" s="194">
        <v>438</v>
      </c>
      <c r="V18" s="189">
        <v>79864.08602342878</v>
      </c>
      <c r="W18" s="226"/>
      <c r="X18" s="194">
        <v>59</v>
      </c>
      <c r="Y18" s="194">
        <v>55</v>
      </c>
      <c r="Z18" s="189">
        <v>10108.726524529675</v>
      </c>
      <c r="AB18" s="228">
        <f t="shared" si="2"/>
        <v>0</v>
      </c>
      <c r="AC18" s="228">
        <f t="shared" si="0"/>
        <v>0</v>
      </c>
      <c r="AD18" s="228">
        <f t="shared" si="1"/>
        <v>0</v>
      </c>
    </row>
    <row r="19" spans="1:30" s="191" customFormat="1" ht="15">
      <c r="A19" s="189"/>
      <c r="B19" s="189"/>
      <c r="C19" s="189" t="s">
        <v>62</v>
      </c>
      <c r="D19" s="189"/>
      <c r="E19" s="189"/>
      <c r="F19" s="189"/>
      <c r="G19" s="189" t="s">
        <v>112</v>
      </c>
      <c r="H19" s="189">
        <v>765</v>
      </c>
      <c r="I19" s="189">
        <v>739</v>
      </c>
      <c r="J19" s="189">
        <v>177994.4919408178</v>
      </c>
      <c r="K19" s="190"/>
      <c r="L19" s="194">
        <v>0</v>
      </c>
      <c r="M19" s="194">
        <v>0</v>
      </c>
      <c r="N19" s="194"/>
      <c r="O19" s="227"/>
      <c r="P19" s="189">
        <v>115</v>
      </c>
      <c r="Q19" s="189">
        <v>112</v>
      </c>
      <c r="R19" s="189">
        <v>25495</v>
      </c>
      <c r="S19" s="226"/>
      <c r="T19" s="189">
        <v>459</v>
      </c>
      <c r="U19" s="194">
        <v>443</v>
      </c>
      <c r="V19" s="189">
        <v>107563.32284312218</v>
      </c>
      <c r="W19" s="226"/>
      <c r="X19" s="189">
        <v>191</v>
      </c>
      <c r="Y19" s="194">
        <v>184</v>
      </c>
      <c r="Z19" s="189">
        <v>44936.169097695616</v>
      </c>
      <c r="AB19" s="228">
        <f t="shared" si="2"/>
        <v>0</v>
      </c>
      <c r="AC19" s="228">
        <f t="shared" si="0"/>
        <v>0</v>
      </c>
      <c r="AD19" s="228">
        <f t="shared" si="1"/>
        <v>0</v>
      </c>
    </row>
    <row r="20" spans="1:30" s="191" customFormat="1" ht="15">
      <c r="A20" s="189"/>
      <c r="B20" s="189"/>
      <c r="C20" s="189" t="s">
        <v>63</v>
      </c>
      <c r="D20" s="189"/>
      <c r="E20" s="189"/>
      <c r="F20" s="189"/>
      <c r="G20" s="189"/>
      <c r="H20" s="189"/>
      <c r="I20" s="189"/>
      <c r="J20" s="189"/>
      <c r="K20" s="190"/>
      <c r="L20" s="189"/>
      <c r="M20" s="189"/>
      <c r="N20" s="189"/>
      <c r="O20" s="190"/>
      <c r="P20" s="189"/>
      <c r="Q20" s="189"/>
      <c r="R20" s="189"/>
      <c r="S20" s="226"/>
      <c r="T20" s="189"/>
      <c r="U20" s="194"/>
      <c r="V20" s="189"/>
      <c r="W20" s="226"/>
      <c r="X20" s="189"/>
      <c r="Y20" s="194"/>
      <c r="Z20" s="189"/>
      <c r="AB20" s="228">
        <f t="shared" si="2"/>
        <v>0</v>
      </c>
      <c r="AC20" s="228">
        <f t="shared" si="0"/>
        <v>0</v>
      </c>
      <c r="AD20" s="228">
        <f t="shared" si="1"/>
        <v>0</v>
      </c>
    </row>
    <row r="21" spans="1:30" s="191" customFormat="1" ht="15">
      <c r="A21" s="189"/>
      <c r="B21" s="189"/>
      <c r="C21" s="189" t="s">
        <v>64</v>
      </c>
      <c r="D21" s="189"/>
      <c r="E21" s="189"/>
      <c r="F21" s="189"/>
      <c r="G21" s="189" t="s">
        <v>112</v>
      </c>
      <c r="H21" s="189">
        <v>363</v>
      </c>
      <c r="I21" s="189">
        <v>350</v>
      </c>
      <c r="J21" s="189">
        <v>241768.41938684875</v>
      </c>
      <c r="K21" s="190"/>
      <c r="L21" s="189">
        <v>65</v>
      </c>
      <c r="M21" s="189">
        <v>62</v>
      </c>
      <c r="N21" s="189">
        <v>46365.458907040185</v>
      </c>
      <c r="O21" s="190"/>
      <c r="P21" s="189">
        <v>94</v>
      </c>
      <c r="Q21" s="189">
        <v>91</v>
      </c>
      <c r="R21" s="189">
        <v>59406</v>
      </c>
      <c r="S21" s="226"/>
      <c r="T21" s="189">
        <v>181</v>
      </c>
      <c r="U21" s="194">
        <v>175</v>
      </c>
      <c r="V21" s="189">
        <v>120716.69684921301</v>
      </c>
      <c r="W21" s="226"/>
      <c r="X21" s="189">
        <v>23</v>
      </c>
      <c r="Y21" s="194">
        <v>22</v>
      </c>
      <c r="Z21" s="189">
        <v>15280.263630595542</v>
      </c>
      <c r="AB21" s="228">
        <f t="shared" si="2"/>
        <v>0</v>
      </c>
      <c r="AC21" s="228">
        <f t="shared" si="0"/>
        <v>0</v>
      </c>
      <c r="AD21" s="228">
        <f t="shared" si="1"/>
        <v>0</v>
      </c>
    </row>
    <row r="22" spans="1:30" s="191" customFormat="1" ht="15">
      <c r="A22" s="189"/>
      <c r="B22" s="189"/>
      <c r="C22" s="189" t="s">
        <v>65</v>
      </c>
      <c r="D22" s="189"/>
      <c r="E22" s="189"/>
      <c r="F22" s="189"/>
      <c r="G22" s="189" t="s">
        <v>112</v>
      </c>
      <c r="H22" s="189">
        <v>794</v>
      </c>
      <c r="I22" s="189">
        <v>749</v>
      </c>
      <c r="J22" s="189">
        <v>456970.260977525</v>
      </c>
      <c r="K22" s="190"/>
      <c r="L22" s="189">
        <v>205</v>
      </c>
      <c r="M22" s="189">
        <v>197</v>
      </c>
      <c r="N22" s="189">
        <v>140958.45190020168</v>
      </c>
      <c r="O22" s="190"/>
      <c r="P22" s="189">
        <v>253</v>
      </c>
      <c r="Q22" s="189">
        <v>240</v>
      </c>
      <c r="R22" s="189">
        <v>147250</v>
      </c>
      <c r="S22" s="226"/>
      <c r="T22" s="189">
        <v>299</v>
      </c>
      <c r="U22" s="194">
        <v>277</v>
      </c>
      <c r="V22" s="189">
        <v>149800.49935375806</v>
      </c>
      <c r="W22" s="226"/>
      <c r="X22" s="189">
        <v>37</v>
      </c>
      <c r="Y22" s="194">
        <v>35</v>
      </c>
      <c r="Z22" s="189">
        <v>18961.30972356524</v>
      </c>
      <c r="AB22" s="228">
        <f t="shared" si="2"/>
        <v>0</v>
      </c>
      <c r="AC22" s="228">
        <f t="shared" si="0"/>
        <v>0</v>
      </c>
      <c r="AD22" s="228">
        <f t="shared" si="1"/>
        <v>0</v>
      </c>
    </row>
    <row r="23" spans="1:30" s="191" customFormat="1" ht="15">
      <c r="A23" s="189"/>
      <c r="B23" s="189"/>
      <c r="C23" s="189" t="s">
        <v>66</v>
      </c>
      <c r="D23" s="189"/>
      <c r="E23" s="189"/>
      <c r="F23" s="189"/>
      <c r="G23" s="189" t="s">
        <v>112</v>
      </c>
      <c r="H23" s="197">
        <v>1804</v>
      </c>
      <c r="I23" s="196">
        <v>1815</v>
      </c>
      <c r="J23" s="197">
        <v>201445.784759066</v>
      </c>
      <c r="K23" s="190"/>
      <c r="L23" s="196">
        <v>85</v>
      </c>
      <c r="M23" s="196">
        <v>81</v>
      </c>
      <c r="N23" s="196">
        <v>11397.221018872438</v>
      </c>
      <c r="O23" s="190"/>
      <c r="P23" s="196">
        <v>123</v>
      </c>
      <c r="Q23" s="196">
        <v>117</v>
      </c>
      <c r="R23" s="196">
        <v>14603</v>
      </c>
      <c r="S23" s="226"/>
      <c r="T23" s="198">
        <v>237</v>
      </c>
      <c r="U23" s="198">
        <v>229</v>
      </c>
      <c r="V23" s="198">
        <v>29355.94262192911</v>
      </c>
      <c r="W23" s="226"/>
      <c r="X23" s="198">
        <v>1359</v>
      </c>
      <c r="Y23" s="198">
        <v>1388</v>
      </c>
      <c r="Z23" s="198">
        <v>146089.62111826448</v>
      </c>
      <c r="AB23" s="228">
        <f t="shared" si="2"/>
        <v>0</v>
      </c>
      <c r="AC23" s="228">
        <f t="shared" si="0"/>
        <v>0</v>
      </c>
      <c r="AD23" s="228">
        <f t="shared" si="1"/>
        <v>0</v>
      </c>
    </row>
    <row r="24" spans="1:30" s="191" customFormat="1" ht="15">
      <c r="A24" s="189"/>
      <c r="B24" s="189"/>
      <c r="C24" s="189" t="s">
        <v>67</v>
      </c>
      <c r="D24" s="189"/>
      <c r="E24" s="189"/>
      <c r="F24" s="189"/>
      <c r="G24" s="189" t="s">
        <v>112</v>
      </c>
      <c r="H24" s="199">
        <f>SUM(H18:H23)</f>
        <v>4669</v>
      </c>
      <c r="I24" s="199">
        <f>SUM(I18:I23)</f>
        <v>4522</v>
      </c>
      <c r="J24" s="199">
        <f>SUM(J18:J23)</f>
        <v>1238126.942828258</v>
      </c>
      <c r="K24" s="190"/>
      <c r="L24" s="199">
        <f>SUM(L18:L23)</f>
        <v>523</v>
      </c>
      <c r="M24" s="199">
        <f>SUM(M18:M23)</f>
        <v>492</v>
      </c>
      <c r="N24" s="199">
        <f>SUM(N18:N23)</f>
        <v>229395.30504215616</v>
      </c>
      <c r="O24" s="190"/>
      <c r="P24" s="199">
        <f>SUM(P18:P23)</f>
        <v>830</v>
      </c>
      <c r="Q24" s="199">
        <f>SUM(Q18:Q23)</f>
        <v>784</v>
      </c>
      <c r="R24" s="199">
        <f>SUM(R18:R23)</f>
        <v>286055</v>
      </c>
      <c r="S24" s="226"/>
      <c r="T24" s="199">
        <f>SUM(T18:T23)</f>
        <v>1647</v>
      </c>
      <c r="U24" s="199">
        <f>SUM(U18:U23)</f>
        <v>1562</v>
      </c>
      <c r="V24" s="199">
        <f>SUM(V18:V23)</f>
        <v>487300.54769145115</v>
      </c>
      <c r="W24" s="226"/>
      <c r="X24" s="199">
        <f>SUM(X18:X23)</f>
        <v>1669</v>
      </c>
      <c r="Y24" s="199">
        <f>SUM(Y18:Y23)</f>
        <v>1684</v>
      </c>
      <c r="Z24" s="199">
        <f>SUM(Z18:Z23)</f>
        <v>235376.09009465054</v>
      </c>
      <c r="AB24" s="228">
        <f t="shared" si="2"/>
        <v>0</v>
      </c>
      <c r="AC24" s="228">
        <f t="shared" si="0"/>
        <v>0</v>
      </c>
      <c r="AD24" s="228">
        <f t="shared" si="1"/>
        <v>0</v>
      </c>
    </row>
    <row r="25" spans="1:30" s="191" customFormat="1" ht="15">
      <c r="A25" s="189"/>
      <c r="B25" s="189"/>
      <c r="C25" s="189"/>
      <c r="D25" s="189"/>
      <c r="E25" s="189"/>
      <c r="F25" s="189"/>
      <c r="G25" s="189"/>
      <c r="H25" s="189"/>
      <c r="I25" s="189"/>
      <c r="J25" s="189"/>
      <c r="K25" s="190"/>
      <c r="L25" s="189"/>
      <c r="M25" s="189"/>
      <c r="N25" s="189"/>
      <c r="O25" s="190"/>
      <c r="P25" s="189"/>
      <c r="Q25" s="189"/>
      <c r="R25" s="189"/>
      <c r="S25" s="226"/>
      <c r="T25" s="189"/>
      <c r="U25" s="189"/>
      <c r="V25" s="189"/>
      <c r="W25" s="226"/>
      <c r="X25" s="189"/>
      <c r="Y25" s="189"/>
      <c r="Z25" s="189"/>
      <c r="AB25" s="228"/>
      <c r="AC25" s="228"/>
      <c r="AD25" s="228"/>
    </row>
    <row r="26" spans="1:30" s="191" customFormat="1" ht="15">
      <c r="A26" s="200" t="s">
        <v>116</v>
      </c>
      <c r="B26" s="189" t="s">
        <v>68</v>
      </c>
      <c r="C26" s="189"/>
      <c r="D26" s="189"/>
      <c r="E26" s="189"/>
      <c r="F26" s="189"/>
      <c r="G26" s="189"/>
      <c r="H26" s="189"/>
      <c r="I26" s="189"/>
      <c r="J26" s="189" t="s">
        <v>112</v>
      </c>
      <c r="K26" s="190"/>
      <c r="L26" s="189"/>
      <c r="M26" s="189"/>
      <c r="N26" s="189"/>
      <c r="O26" s="190"/>
      <c r="P26" s="189"/>
      <c r="Q26" s="189"/>
      <c r="R26" s="189"/>
      <c r="S26" s="226"/>
      <c r="T26" s="189"/>
      <c r="U26" s="189"/>
      <c r="V26" s="189"/>
      <c r="W26" s="226"/>
      <c r="X26" s="189"/>
      <c r="Y26" s="189"/>
      <c r="Z26" s="189"/>
      <c r="AB26" s="228"/>
      <c r="AC26" s="228"/>
      <c r="AD26" s="228"/>
    </row>
    <row r="27" spans="1:30" s="191" customFormat="1" ht="15">
      <c r="A27" s="189"/>
      <c r="B27" s="189" t="s">
        <v>112</v>
      </c>
      <c r="C27" s="189" t="s">
        <v>73</v>
      </c>
      <c r="D27" s="189"/>
      <c r="E27" s="189"/>
      <c r="F27" s="189"/>
      <c r="G27" s="189" t="s">
        <v>112</v>
      </c>
      <c r="H27" s="196">
        <v>2875</v>
      </c>
      <c r="I27" s="196">
        <v>2746</v>
      </c>
      <c r="J27" s="196">
        <v>403546.9882572783</v>
      </c>
      <c r="K27" s="190"/>
      <c r="L27" s="196">
        <v>540</v>
      </c>
      <c r="M27" s="196">
        <v>518</v>
      </c>
      <c r="N27" s="196">
        <v>84025.87844183466</v>
      </c>
      <c r="O27" s="190"/>
      <c r="P27" s="196">
        <v>848</v>
      </c>
      <c r="Q27" s="196">
        <v>803</v>
      </c>
      <c r="R27" s="196">
        <v>119544</v>
      </c>
      <c r="S27" s="226"/>
      <c r="T27" s="198">
        <v>1309</v>
      </c>
      <c r="U27" s="198">
        <v>1257</v>
      </c>
      <c r="V27" s="196">
        <v>175320.18623758113</v>
      </c>
      <c r="W27" s="226"/>
      <c r="X27" s="198">
        <v>178</v>
      </c>
      <c r="Y27" s="198">
        <v>168</v>
      </c>
      <c r="Z27" s="196">
        <v>24656.9235778625</v>
      </c>
      <c r="AB27" s="228">
        <f t="shared" si="2"/>
        <v>0</v>
      </c>
      <c r="AC27" s="228">
        <f t="shared" si="0"/>
        <v>0</v>
      </c>
      <c r="AD27" s="228">
        <f t="shared" si="1"/>
        <v>0</v>
      </c>
    </row>
    <row r="28" spans="1:30" s="203" customFormat="1" ht="15">
      <c r="A28" s="201"/>
      <c r="B28" s="202"/>
      <c r="C28" s="189" t="s">
        <v>67</v>
      </c>
      <c r="D28" s="202"/>
      <c r="E28" s="202"/>
      <c r="F28" s="202"/>
      <c r="G28" s="189" t="s">
        <v>112</v>
      </c>
      <c r="H28" s="202">
        <f>H27</f>
        <v>2875</v>
      </c>
      <c r="I28" s="202">
        <f>I27</f>
        <v>2746</v>
      </c>
      <c r="J28" s="202">
        <f>J27</f>
        <v>403546.9882572783</v>
      </c>
      <c r="K28" s="190"/>
      <c r="L28" s="202">
        <f>L27</f>
        <v>540</v>
      </c>
      <c r="M28" s="202">
        <f>M27</f>
        <v>518</v>
      </c>
      <c r="N28" s="202">
        <f>N27</f>
        <v>84025.87844183466</v>
      </c>
      <c r="O28" s="190"/>
      <c r="P28" s="202">
        <f>P27</f>
        <v>848</v>
      </c>
      <c r="Q28" s="202">
        <f>Q27</f>
        <v>803</v>
      </c>
      <c r="R28" s="202">
        <f>R27</f>
        <v>119544</v>
      </c>
      <c r="S28" s="202"/>
      <c r="T28" s="202">
        <f>T27</f>
        <v>1309</v>
      </c>
      <c r="U28" s="202">
        <f>U27</f>
        <v>1257</v>
      </c>
      <c r="V28" s="202">
        <f>V27</f>
        <v>175320.18623758113</v>
      </c>
      <c r="W28" s="202"/>
      <c r="X28" s="202">
        <f>X27</f>
        <v>178</v>
      </c>
      <c r="Y28" s="202">
        <f>Y27</f>
        <v>168</v>
      </c>
      <c r="Z28" s="202">
        <f>Z27</f>
        <v>24656.9235778625</v>
      </c>
      <c r="AB28" s="228">
        <f t="shared" si="2"/>
        <v>0</v>
      </c>
      <c r="AC28" s="228">
        <f t="shared" si="0"/>
        <v>0</v>
      </c>
      <c r="AD28" s="228">
        <f t="shared" si="1"/>
        <v>0</v>
      </c>
    </row>
    <row r="29" spans="1:30" s="191" customFormat="1" ht="15">
      <c r="A29" s="199"/>
      <c r="B29" s="199"/>
      <c r="C29" s="199"/>
      <c r="D29" s="199"/>
      <c r="E29" s="199"/>
      <c r="F29" s="199"/>
      <c r="G29" s="199"/>
      <c r="H29" s="199"/>
      <c r="I29" s="199"/>
      <c r="J29" s="199"/>
      <c r="K29" s="190"/>
      <c r="L29" s="199"/>
      <c r="M29" s="199"/>
      <c r="N29" s="199"/>
      <c r="O29" s="190"/>
      <c r="P29" s="199"/>
      <c r="Q29" s="199"/>
      <c r="R29" s="199"/>
      <c r="S29" s="199"/>
      <c r="T29" s="199"/>
      <c r="U29" s="199"/>
      <c r="V29" s="199"/>
      <c r="W29" s="199"/>
      <c r="X29" s="199"/>
      <c r="Y29" s="199"/>
      <c r="Z29" s="199"/>
      <c r="AB29" s="228">
        <f t="shared" si="2"/>
        <v>0</v>
      </c>
      <c r="AC29" s="228">
        <f t="shared" si="0"/>
        <v>0</v>
      </c>
      <c r="AD29" s="228">
        <f t="shared" si="1"/>
        <v>0</v>
      </c>
    </row>
    <row r="30" spans="1:30" s="191" customFormat="1" ht="15">
      <c r="A30" s="204" t="s">
        <v>117</v>
      </c>
      <c r="B30" s="189" t="s">
        <v>69</v>
      </c>
      <c r="C30" s="189"/>
      <c r="D30" s="189"/>
      <c r="E30" s="189"/>
      <c r="F30" s="189"/>
      <c r="G30" s="189"/>
      <c r="H30" s="189"/>
      <c r="I30" s="189"/>
      <c r="J30" s="189"/>
      <c r="K30" s="190"/>
      <c r="L30" s="189"/>
      <c r="M30" s="189"/>
      <c r="N30" s="189"/>
      <c r="O30" s="190"/>
      <c r="P30" s="189"/>
      <c r="Q30" s="189"/>
      <c r="R30" s="189"/>
      <c r="S30" s="189"/>
      <c r="T30" s="189"/>
      <c r="U30" s="189"/>
      <c r="V30" s="189"/>
      <c r="W30" s="189"/>
      <c r="X30" s="189"/>
      <c r="Y30" s="189"/>
      <c r="Z30" s="189"/>
      <c r="AB30" s="228">
        <f t="shared" si="2"/>
        <v>0</v>
      </c>
      <c r="AC30" s="228">
        <f t="shared" si="0"/>
        <v>0</v>
      </c>
      <c r="AD30" s="228">
        <f t="shared" si="1"/>
        <v>0</v>
      </c>
    </row>
    <row r="31" spans="1:30" s="191" customFormat="1" ht="15">
      <c r="A31" s="189"/>
      <c r="B31" s="189" t="s">
        <v>112</v>
      </c>
      <c r="C31" s="189" t="s">
        <v>61</v>
      </c>
      <c r="D31" s="189"/>
      <c r="E31" s="189"/>
      <c r="F31" s="189"/>
      <c r="G31" s="189" t="s">
        <v>112</v>
      </c>
      <c r="H31" s="205">
        <v>0</v>
      </c>
      <c r="I31" s="205">
        <v>0</v>
      </c>
      <c r="J31" s="202">
        <v>1241.7011</v>
      </c>
      <c r="K31" s="190"/>
      <c r="L31" s="205">
        <v>0</v>
      </c>
      <c r="M31" s="205">
        <v>0</v>
      </c>
      <c r="N31" s="202">
        <v>217.0759</v>
      </c>
      <c r="O31" s="190"/>
      <c r="P31" s="194">
        <v>0</v>
      </c>
      <c r="Q31" s="194">
        <v>0</v>
      </c>
      <c r="R31" s="202">
        <v>361.3814</v>
      </c>
      <c r="T31" s="194">
        <v>0</v>
      </c>
      <c r="U31" s="194">
        <v>0</v>
      </c>
      <c r="V31" s="194">
        <v>591.1472</v>
      </c>
      <c r="X31" s="194">
        <v>0</v>
      </c>
      <c r="Y31" s="194">
        <v>0</v>
      </c>
      <c r="Z31" s="202">
        <v>72.0966</v>
      </c>
      <c r="AB31" s="228">
        <f t="shared" si="2"/>
        <v>0</v>
      </c>
      <c r="AC31" s="228">
        <f t="shared" si="0"/>
        <v>0</v>
      </c>
      <c r="AD31" s="228">
        <f t="shared" si="1"/>
        <v>0</v>
      </c>
    </row>
    <row r="32" spans="1:30" s="191" customFormat="1" ht="15">
      <c r="A32" s="189"/>
      <c r="B32" s="189"/>
      <c r="C32" s="189" t="s">
        <v>172</v>
      </c>
      <c r="D32" s="189"/>
      <c r="E32" s="189"/>
      <c r="F32" s="189"/>
      <c r="G32" s="189"/>
      <c r="H32" s="206">
        <v>0</v>
      </c>
      <c r="I32" s="206">
        <v>0</v>
      </c>
      <c r="J32" s="207">
        <v>9814.255114616499</v>
      </c>
      <c r="K32" s="208"/>
      <c r="L32" s="206">
        <v>0</v>
      </c>
      <c r="M32" s="206">
        <v>0</v>
      </c>
      <c r="N32" s="207">
        <v>1716</v>
      </c>
      <c r="O32" s="208"/>
      <c r="P32" s="206">
        <v>0</v>
      </c>
      <c r="Q32" s="206">
        <v>0</v>
      </c>
      <c r="R32" s="207">
        <v>2856.4989146165</v>
      </c>
      <c r="S32" s="208"/>
      <c r="T32" s="206">
        <v>0</v>
      </c>
      <c r="U32" s="206">
        <v>0</v>
      </c>
      <c r="V32" s="207">
        <v>4672.852800000001</v>
      </c>
      <c r="W32" s="208"/>
      <c r="X32" s="206">
        <v>0</v>
      </c>
      <c r="Y32" s="206">
        <v>0</v>
      </c>
      <c r="Z32" s="207">
        <v>569.9034</v>
      </c>
      <c r="AB32" s="228">
        <f t="shared" si="2"/>
        <v>0</v>
      </c>
      <c r="AC32" s="228">
        <f t="shared" si="0"/>
        <v>0</v>
      </c>
      <c r="AD32" s="228">
        <f t="shared" si="1"/>
        <v>1.000000000001819</v>
      </c>
    </row>
    <row r="33" spans="1:30" ht="15">
      <c r="A33" s="176"/>
      <c r="B33" s="176"/>
      <c r="C33" s="176" t="s">
        <v>173</v>
      </c>
      <c r="D33" s="176"/>
      <c r="E33" s="176"/>
      <c r="F33" s="176"/>
      <c r="G33" s="176" t="s">
        <v>112</v>
      </c>
      <c r="H33" s="209">
        <f>H31+H32</f>
        <v>0</v>
      </c>
      <c r="I33" s="209">
        <f>I31+I32</f>
        <v>0</v>
      </c>
      <c r="J33" s="209">
        <f>J31+J32</f>
        <v>11055.956214616499</v>
      </c>
      <c r="K33" s="177"/>
      <c r="L33" s="209">
        <f>L31+L32</f>
        <v>0</v>
      </c>
      <c r="M33" s="209">
        <f>M31+M32</f>
        <v>0</v>
      </c>
      <c r="N33" s="209">
        <f>N31+N32</f>
        <v>1933.0759</v>
      </c>
      <c r="O33" s="177"/>
      <c r="P33" s="209">
        <f>P31+P32</f>
        <v>0</v>
      </c>
      <c r="Q33" s="209">
        <f>Q31+Q32</f>
        <v>0</v>
      </c>
      <c r="R33" s="209">
        <f>R31+R32</f>
        <v>3217.8803146165</v>
      </c>
      <c r="S33" s="209"/>
      <c r="T33" s="209">
        <f>T31+T32</f>
        <v>0</v>
      </c>
      <c r="U33" s="209">
        <f>U31+U32</f>
        <v>0</v>
      </c>
      <c r="V33" s="209">
        <f>V31+V32</f>
        <v>5264.000000000001</v>
      </c>
      <c r="W33" s="209"/>
      <c r="X33" s="209">
        <f>X31+X32</f>
        <v>0</v>
      </c>
      <c r="Y33" s="209">
        <f>Y31+Y32</f>
        <v>0</v>
      </c>
      <c r="Z33" s="209">
        <f>Z31+Z32</f>
        <v>642</v>
      </c>
      <c r="AB33" s="228">
        <f t="shared" si="2"/>
        <v>0</v>
      </c>
      <c r="AC33" s="228">
        <f t="shared" si="0"/>
        <v>0</v>
      </c>
      <c r="AD33" s="228">
        <f t="shared" si="1"/>
        <v>1.000000000001819</v>
      </c>
    </row>
    <row r="34" spans="1:30" ht="15">
      <c r="A34" s="176"/>
      <c r="B34" s="176"/>
      <c r="C34" s="176"/>
      <c r="D34" s="176"/>
      <c r="E34" s="176"/>
      <c r="F34" s="176"/>
      <c r="G34" s="176"/>
      <c r="H34" s="176"/>
      <c r="I34" s="176"/>
      <c r="J34" s="176"/>
      <c r="K34" s="177"/>
      <c r="L34" s="176"/>
      <c r="M34" s="176"/>
      <c r="N34" s="176"/>
      <c r="O34" s="177"/>
      <c r="P34" s="176"/>
      <c r="Q34" s="176"/>
      <c r="R34" s="176"/>
      <c r="S34" s="176"/>
      <c r="T34" s="176"/>
      <c r="U34" s="176"/>
      <c r="V34" s="176"/>
      <c r="W34" s="176"/>
      <c r="X34" s="176"/>
      <c r="Y34" s="176"/>
      <c r="AB34" s="228">
        <f t="shared" si="2"/>
        <v>0</v>
      </c>
      <c r="AC34" s="228">
        <f t="shared" si="0"/>
        <v>0</v>
      </c>
      <c r="AD34" s="228">
        <f t="shared" si="1"/>
        <v>0</v>
      </c>
    </row>
    <row r="35" spans="1:72" ht="15">
      <c r="A35" s="176"/>
      <c r="B35" s="176" t="s">
        <v>70</v>
      </c>
      <c r="C35" s="176"/>
      <c r="D35" s="176"/>
      <c r="E35" s="176"/>
      <c r="F35" s="176"/>
      <c r="G35" s="176" t="s">
        <v>112</v>
      </c>
      <c r="H35" s="176">
        <f>H28+H24+H15</f>
        <v>28845</v>
      </c>
      <c r="I35" s="176">
        <f>I28+I24+I15</f>
        <v>27011</v>
      </c>
      <c r="J35" s="211">
        <f>N35+R35+V35+Z35</f>
        <v>4529798.717562178</v>
      </c>
      <c r="K35" s="210"/>
      <c r="L35" s="176">
        <f>L33+L28+L24+L15</f>
        <v>5066</v>
      </c>
      <c r="M35" s="176">
        <f>M33+M28+M24+M15</f>
        <v>4641</v>
      </c>
      <c r="N35" s="211">
        <f>N33+N28+N24+N15</f>
        <v>853167.8410204048</v>
      </c>
      <c r="O35" s="216"/>
      <c r="P35" s="176">
        <f>P33+P28+P24+P15</f>
        <v>7782</v>
      </c>
      <c r="Q35" s="176">
        <f>Q33+Q28+Q24+Q15</f>
        <v>6857</v>
      </c>
      <c r="R35" s="211">
        <f>R33+R28+R24+R15</f>
        <v>1252640.8803146165</v>
      </c>
      <c r="S35" s="176"/>
      <c r="T35" s="176">
        <f>T33+T28+T24+T15</f>
        <v>14138</v>
      </c>
      <c r="U35" s="176">
        <f>U33+U28+U24+U15</f>
        <v>13650</v>
      </c>
      <c r="V35" s="211">
        <f>V33+V28+V24+V15</f>
        <v>2161326.9992047306</v>
      </c>
      <c r="W35" s="176"/>
      <c r="X35" s="176">
        <f>X33+X28+X24+X15</f>
        <v>1859</v>
      </c>
      <c r="Y35" s="176">
        <f>Y33+Y28+Y24+Y15</f>
        <v>1863</v>
      </c>
      <c r="Z35" s="211">
        <f>Z33+Z28+Z24+Z15</f>
        <v>262662.99702242546</v>
      </c>
      <c r="AA35" s="176"/>
      <c r="AB35" s="228">
        <f t="shared" si="2"/>
        <v>0</v>
      </c>
      <c r="AC35" s="228">
        <f t="shared" si="0"/>
        <v>0</v>
      </c>
      <c r="AD35" s="228">
        <f t="shared" si="1"/>
        <v>0</v>
      </c>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row>
    <row r="36" spans="1:30" ht="15">
      <c r="A36" s="176"/>
      <c r="B36" s="176"/>
      <c r="C36" s="176"/>
      <c r="D36" s="176"/>
      <c r="E36" s="176"/>
      <c r="F36" s="176"/>
      <c r="G36" s="176"/>
      <c r="H36" s="176"/>
      <c r="I36" s="176"/>
      <c r="J36" s="176"/>
      <c r="K36" s="177"/>
      <c r="L36" s="176"/>
      <c r="M36" s="176"/>
      <c r="N36" s="176"/>
      <c r="O36" s="177"/>
      <c r="P36" s="176"/>
      <c r="Q36" s="176"/>
      <c r="R36" s="176"/>
      <c r="S36" s="176"/>
      <c r="T36" s="176"/>
      <c r="U36" s="176"/>
      <c r="V36" s="176"/>
      <c r="W36" s="176"/>
      <c r="X36" s="176"/>
      <c r="Y36" s="176"/>
      <c r="Z36" s="176"/>
      <c r="AB36" s="228">
        <f t="shared" si="2"/>
        <v>0</v>
      </c>
      <c r="AC36" s="228">
        <f t="shared" si="0"/>
        <v>0</v>
      </c>
      <c r="AD36" s="228">
        <f t="shared" si="1"/>
        <v>0</v>
      </c>
    </row>
    <row r="37" spans="1:30" ht="15">
      <c r="A37" s="176"/>
      <c r="B37" s="176"/>
      <c r="C37" s="176" t="s">
        <v>72</v>
      </c>
      <c r="D37" s="176"/>
      <c r="E37" s="176"/>
      <c r="F37" s="176"/>
      <c r="G37" s="176" t="s">
        <v>112</v>
      </c>
      <c r="H37" s="212">
        <v>0</v>
      </c>
      <c r="I37" s="213">
        <v>2876</v>
      </c>
      <c r="J37" s="212">
        <v>0</v>
      </c>
      <c r="K37" s="214"/>
      <c r="L37" s="212">
        <v>0</v>
      </c>
      <c r="M37" s="213">
        <v>69</v>
      </c>
      <c r="N37" s="212">
        <v>0</v>
      </c>
      <c r="O37" s="214"/>
      <c r="P37" s="212">
        <v>0</v>
      </c>
      <c r="Q37" s="213">
        <v>62</v>
      </c>
      <c r="R37" s="212">
        <v>0</v>
      </c>
      <c r="S37" s="215"/>
      <c r="T37" s="212">
        <v>0</v>
      </c>
      <c r="U37" s="213">
        <v>2028</v>
      </c>
      <c r="V37" s="212">
        <v>0</v>
      </c>
      <c r="W37" s="176"/>
      <c r="X37" s="212">
        <v>0</v>
      </c>
      <c r="Y37" s="213">
        <v>717</v>
      </c>
      <c r="Z37" s="212">
        <v>0</v>
      </c>
      <c r="AB37" s="228">
        <f>SUM(X37,T37,P37,L37)-H37</f>
        <v>0</v>
      </c>
      <c r="AC37" s="228">
        <f t="shared" si="0"/>
        <v>0</v>
      </c>
      <c r="AD37" s="228">
        <f t="shared" si="1"/>
        <v>0</v>
      </c>
    </row>
    <row r="38" spans="1:30" ht="15">
      <c r="A38" s="176"/>
      <c r="B38" s="176"/>
      <c r="C38" s="176"/>
      <c r="D38" s="176"/>
      <c r="E38" s="176"/>
      <c r="F38" s="176"/>
      <c r="G38" s="176"/>
      <c r="H38" s="176"/>
      <c r="I38" s="176"/>
      <c r="J38" s="176"/>
      <c r="K38" s="177"/>
      <c r="L38" s="176"/>
      <c r="M38" s="176"/>
      <c r="N38" s="176"/>
      <c r="O38" s="177"/>
      <c r="P38" s="176"/>
      <c r="Q38" s="176"/>
      <c r="R38" s="176"/>
      <c r="S38" s="176"/>
      <c r="T38" s="176"/>
      <c r="U38" s="176"/>
      <c r="V38" s="176"/>
      <c r="W38" s="176"/>
      <c r="X38" s="176"/>
      <c r="Y38" s="176"/>
      <c r="Z38" s="176"/>
      <c r="AB38" s="228">
        <f t="shared" si="2"/>
        <v>0</v>
      </c>
      <c r="AC38" s="228">
        <f t="shared" si="0"/>
        <v>0</v>
      </c>
      <c r="AD38" s="228">
        <f t="shared" si="1"/>
        <v>0</v>
      </c>
    </row>
    <row r="39" spans="1:30" ht="15">
      <c r="A39" s="176"/>
      <c r="B39" s="176" t="s">
        <v>71</v>
      </c>
      <c r="C39" s="176"/>
      <c r="D39" s="176"/>
      <c r="E39" s="176"/>
      <c r="F39" s="176"/>
      <c r="G39" s="176" t="s">
        <v>112</v>
      </c>
      <c r="H39" s="176">
        <f>SUM(H35,H37)</f>
        <v>28845</v>
      </c>
      <c r="I39" s="176">
        <f>SUM(I35,I37)</f>
        <v>29887</v>
      </c>
      <c r="J39" s="211">
        <f>SUM(J35,J37)</f>
        <v>4529798.717562178</v>
      </c>
      <c r="K39" s="216"/>
      <c r="L39" s="176">
        <f>SUM(L35,L37)</f>
        <v>5066</v>
      </c>
      <c r="M39" s="176">
        <f>SUM(M35,M37)</f>
        <v>4710</v>
      </c>
      <c r="N39" s="211">
        <f>SUM(N35,N37)</f>
        <v>853167.8410204048</v>
      </c>
      <c r="O39" s="216"/>
      <c r="P39" s="176">
        <f>SUM(P35,P37)</f>
        <v>7782</v>
      </c>
      <c r="Q39" s="176">
        <f>SUM(Q35,Q37)</f>
        <v>6919</v>
      </c>
      <c r="R39" s="192">
        <f>SUM(R35,R37)</f>
        <v>1252640.8803146165</v>
      </c>
      <c r="S39" s="176"/>
      <c r="T39" s="176">
        <f>SUM(T35,T37)</f>
        <v>14138</v>
      </c>
      <c r="U39" s="176">
        <f>SUM(U35,U37)</f>
        <v>15678</v>
      </c>
      <c r="V39" s="211">
        <f>SUM(V35,V37)</f>
        <v>2161326.9992047306</v>
      </c>
      <c r="W39" s="176"/>
      <c r="X39" s="176">
        <f>SUM(X35,X37)</f>
        <v>1859</v>
      </c>
      <c r="Y39" s="176">
        <f>SUM(Y35,Y37)</f>
        <v>2580</v>
      </c>
      <c r="Z39" s="211">
        <f>SUM(Z35,Z37)</f>
        <v>262662.99702242546</v>
      </c>
      <c r="AB39" s="228">
        <f t="shared" si="2"/>
        <v>0</v>
      </c>
      <c r="AC39" s="228">
        <f t="shared" si="0"/>
        <v>0</v>
      </c>
      <c r="AD39" s="228">
        <f t="shared" si="1"/>
        <v>0</v>
      </c>
    </row>
    <row r="40" spans="1:26" ht="15">
      <c r="A40" s="176"/>
      <c r="B40" s="176"/>
      <c r="C40" s="176"/>
      <c r="D40" s="176"/>
      <c r="E40" s="176"/>
      <c r="F40" s="176"/>
      <c r="G40" s="176"/>
      <c r="H40" s="176"/>
      <c r="I40" s="176"/>
      <c r="J40" s="176"/>
      <c r="K40" s="177"/>
      <c r="L40" s="176"/>
      <c r="M40" s="176"/>
      <c r="N40" s="176"/>
      <c r="O40" s="177"/>
      <c r="P40" s="176"/>
      <c r="Q40" s="176"/>
      <c r="R40" s="211"/>
      <c r="S40" s="176"/>
      <c r="T40" s="176"/>
      <c r="U40" s="176"/>
      <c r="V40" s="176"/>
      <c r="W40" s="176"/>
      <c r="X40" s="176"/>
      <c r="Y40" s="176"/>
      <c r="Z40" s="176"/>
    </row>
    <row r="41" spans="1:26" ht="15">
      <c r="A41" s="176"/>
      <c r="B41" s="176"/>
      <c r="C41" s="176"/>
      <c r="D41" s="176"/>
      <c r="E41" s="176"/>
      <c r="F41" s="176"/>
      <c r="G41" s="176"/>
      <c r="H41" s="176"/>
      <c r="I41" s="176"/>
      <c r="J41" s="176"/>
      <c r="K41" s="177"/>
      <c r="L41" s="176"/>
      <c r="M41" s="176"/>
      <c r="N41" s="176"/>
      <c r="O41" s="177"/>
      <c r="P41" s="176"/>
      <c r="Q41" s="176"/>
      <c r="R41" s="176"/>
      <c r="S41" s="176"/>
      <c r="T41" s="176"/>
      <c r="U41" s="176"/>
      <c r="V41" s="176"/>
      <c r="W41" s="176"/>
      <c r="X41" s="176"/>
      <c r="Y41" s="176"/>
      <c r="Z41" s="176"/>
    </row>
    <row r="42" spans="1:26" ht="15">
      <c r="A42" s="176"/>
      <c r="B42" s="176"/>
      <c r="C42" s="176"/>
      <c r="D42" s="176"/>
      <c r="E42" s="176"/>
      <c r="F42" s="176"/>
      <c r="G42" s="176"/>
      <c r="H42" s="176"/>
      <c r="M42" s="176"/>
      <c r="N42" s="176"/>
      <c r="O42" s="177"/>
      <c r="P42" s="176"/>
      <c r="Q42" s="176"/>
      <c r="R42" s="176"/>
      <c r="S42" s="176"/>
      <c r="T42" s="176"/>
      <c r="U42" s="176"/>
      <c r="V42" s="177"/>
      <c r="W42" s="176"/>
      <c r="X42" s="176"/>
      <c r="Y42" s="176"/>
      <c r="Z42" s="176"/>
    </row>
    <row r="43" spans="1:26" ht="15">
      <c r="A43" s="62"/>
      <c r="B43" s="62"/>
      <c r="C43" s="62"/>
      <c r="D43" s="62"/>
      <c r="E43" s="62"/>
      <c r="F43" s="62"/>
      <c r="G43" s="62"/>
      <c r="H43" s="62"/>
      <c r="I43" s="62"/>
      <c r="J43" s="62"/>
      <c r="K43" s="217"/>
      <c r="L43" s="62"/>
      <c r="M43" s="62"/>
      <c r="N43" s="62"/>
      <c r="O43" s="217"/>
      <c r="P43" s="62"/>
      <c r="Q43" s="62"/>
      <c r="R43" s="62"/>
      <c r="S43" s="62"/>
      <c r="T43" s="62"/>
      <c r="U43" s="62"/>
      <c r="V43" s="62"/>
      <c r="W43" s="62"/>
      <c r="X43" s="62"/>
      <c r="Y43" s="62"/>
      <c r="Z43" s="62"/>
    </row>
    <row r="44" spans="1:26" ht="15">
      <c r="A44" s="62"/>
      <c r="B44" s="62"/>
      <c r="C44" s="62"/>
      <c r="D44" s="62"/>
      <c r="E44" s="62"/>
      <c r="F44" s="62"/>
      <c r="G44" s="62"/>
      <c r="H44" s="62"/>
      <c r="I44" s="62"/>
      <c r="J44" s="62"/>
      <c r="K44" s="217"/>
      <c r="L44" s="62"/>
      <c r="M44" s="62"/>
      <c r="N44" s="62"/>
      <c r="O44" s="217"/>
      <c r="P44" s="62"/>
      <c r="Q44" s="62"/>
      <c r="R44" s="62"/>
      <c r="S44" s="62"/>
      <c r="T44" s="62"/>
      <c r="U44" s="62"/>
      <c r="V44" s="62"/>
      <c r="W44" s="62"/>
      <c r="X44" s="62"/>
      <c r="Y44" s="62"/>
      <c r="Z44" s="62"/>
    </row>
    <row r="45" spans="1:26" ht="15">
      <c r="A45" s="62"/>
      <c r="B45" s="62"/>
      <c r="C45" s="62"/>
      <c r="D45" s="62"/>
      <c r="E45" s="62"/>
      <c r="F45" s="62"/>
      <c r="G45" s="62"/>
      <c r="H45" s="62"/>
      <c r="I45" s="62"/>
      <c r="J45" s="62"/>
      <c r="K45" s="217"/>
      <c r="L45" s="62"/>
      <c r="M45" s="62"/>
      <c r="N45" s="62"/>
      <c r="O45" s="217"/>
      <c r="P45" s="62"/>
      <c r="Q45" s="62"/>
      <c r="R45" s="62"/>
      <c r="S45" s="62"/>
      <c r="T45" s="62"/>
      <c r="U45" s="62"/>
      <c r="V45" s="62"/>
      <c r="W45" s="62"/>
      <c r="X45" s="62"/>
      <c r="Y45" s="62"/>
      <c r="Z45" s="62"/>
    </row>
    <row r="46" spans="1:26" ht="15">
      <c r="A46" s="62"/>
      <c r="B46" s="62"/>
      <c r="C46" s="62"/>
      <c r="D46" s="62"/>
      <c r="E46" s="62"/>
      <c r="F46" s="62"/>
      <c r="G46" s="62"/>
      <c r="H46" s="62"/>
      <c r="I46" s="62"/>
      <c r="J46" s="62"/>
      <c r="K46" s="217"/>
      <c r="L46" s="62"/>
      <c r="M46" s="62"/>
      <c r="N46" s="62"/>
      <c r="O46" s="217"/>
      <c r="P46" s="62"/>
      <c r="Q46" s="62"/>
      <c r="R46" s="62"/>
      <c r="S46" s="62"/>
      <c r="T46" s="62"/>
      <c r="U46" s="62"/>
      <c r="V46" s="62"/>
      <c r="W46" s="62"/>
      <c r="X46" s="62"/>
      <c r="Y46" s="62"/>
      <c r="Z46" s="62"/>
    </row>
    <row r="47" spans="1:26" ht="15">
      <c r="A47" s="62"/>
      <c r="B47" s="62"/>
      <c r="C47" s="62"/>
      <c r="D47" s="62"/>
      <c r="E47" s="62"/>
      <c r="F47" s="62"/>
      <c r="G47" s="62"/>
      <c r="H47" s="62"/>
      <c r="I47" s="62"/>
      <c r="J47" s="62"/>
      <c r="K47" s="217"/>
      <c r="L47" s="62"/>
      <c r="M47" s="62"/>
      <c r="N47" s="62"/>
      <c r="O47" s="217"/>
      <c r="P47" s="62"/>
      <c r="Q47" s="62"/>
      <c r="R47" s="62"/>
      <c r="S47" s="62"/>
      <c r="T47" s="62"/>
      <c r="U47" s="62"/>
      <c r="V47" s="62"/>
      <c r="W47" s="62"/>
      <c r="X47" s="62"/>
      <c r="Y47" s="62"/>
      <c r="Z47" s="62"/>
    </row>
    <row r="48" spans="1:26" ht="15">
      <c r="A48" s="62"/>
      <c r="B48" s="62"/>
      <c r="C48" s="62"/>
      <c r="D48" s="62"/>
      <c r="E48" s="62"/>
      <c r="F48" s="62"/>
      <c r="G48" s="62"/>
      <c r="H48" s="62"/>
      <c r="I48" s="62"/>
      <c r="J48" s="62"/>
      <c r="K48" s="217"/>
      <c r="L48" s="62"/>
      <c r="M48" s="62"/>
      <c r="N48" s="62"/>
      <c r="O48" s="217"/>
      <c r="P48" s="62"/>
      <c r="Q48" s="62"/>
      <c r="R48" s="62"/>
      <c r="S48" s="62"/>
      <c r="T48" s="62"/>
      <c r="U48" s="62"/>
      <c r="V48" s="62"/>
      <c r="W48" s="62"/>
      <c r="X48" s="62"/>
      <c r="Y48" s="62"/>
      <c r="Z48" s="62"/>
    </row>
    <row r="49" spans="1:26" ht="15">
      <c r="A49" s="62"/>
      <c r="B49" s="62"/>
      <c r="C49" s="62"/>
      <c r="D49" s="62"/>
      <c r="E49" s="62"/>
      <c r="F49" s="62"/>
      <c r="G49" s="62"/>
      <c r="H49" s="62"/>
      <c r="I49" s="62"/>
      <c r="J49" s="62"/>
      <c r="K49" s="217"/>
      <c r="L49" s="62"/>
      <c r="M49" s="62"/>
      <c r="N49" s="62"/>
      <c r="O49" s="217"/>
      <c r="P49" s="62"/>
      <c r="Q49" s="62"/>
      <c r="R49" s="62"/>
      <c r="S49" s="62"/>
      <c r="T49" s="62"/>
      <c r="U49" s="62"/>
      <c r="V49" s="62"/>
      <c r="W49" s="62"/>
      <c r="X49" s="62"/>
      <c r="Y49" s="62"/>
      <c r="Z49" s="62"/>
    </row>
    <row r="50" spans="1:26" ht="15">
      <c r="A50" s="62"/>
      <c r="B50" s="62"/>
      <c r="C50" s="62"/>
      <c r="D50" s="62"/>
      <c r="E50" s="62"/>
      <c r="F50" s="62"/>
      <c r="G50" s="62"/>
      <c r="H50" s="62"/>
      <c r="I50" s="62"/>
      <c r="J50" s="62"/>
      <c r="K50" s="217"/>
      <c r="L50" s="62"/>
      <c r="M50" s="62"/>
      <c r="N50" s="62"/>
      <c r="O50" s="217"/>
      <c r="P50" s="62"/>
      <c r="Q50" s="62"/>
      <c r="R50" s="62"/>
      <c r="S50" s="62"/>
      <c r="T50" s="62"/>
      <c r="U50" s="62"/>
      <c r="V50" s="62"/>
      <c r="W50" s="62"/>
      <c r="X50" s="62"/>
      <c r="Y50" s="62"/>
      <c r="Z50" s="62"/>
    </row>
    <row r="51" spans="1:26" ht="15">
      <c r="A51" s="62"/>
      <c r="B51" s="62"/>
      <c r="C51" s="62"/>
      <c r="D51" s="62"/>
      <c r="E51" s="62"/>
      <c r="F51" s="62"/>
      <c r="G51" s="62"/>
      <c r="H51" s="62"/>
      <c r="I51" s="62"/>
      <c r="J51" s="62"/>
      <c r="K51" s="217"/>
      <c r="L51" s="62"/>
      <c r="M51" s="62"/>
      <c r="N51" s="62"/>
      <c r="O51" s="217"/>
      <c r="P51" s="62"/>
      <c r="Q51" s="62"/>
      <c r="R51" s="62"/>
      <c r="S51" s="62"/>
      <c r="T51" s="62"/>
      <c r="U51" s="62"/>
      <c r="V51" s="62"/>
      <c r="W51" s="62"/>
      <c r="X51" s="62"/>
      <c r="Y51" s="62"/>
      <c r="Z51" s="62"/>
    </row>
    <row r="52" spans="1:26" ht="15">
      <c r="A52" s="62"/>
      <c r="B52" s="62"/>
      <c r="C52" s="62"/>
      <c r="D52" s="62"/>
      <c r="E52" s="62"/>
      <c r="F52" s="62"/>
      <c r="G52" s="62"/>
      <c r="H52" s="62"/>
      <c r="I52" s="62"/>
      <c r="J52" s="62"/>
      <c r="K52" s="217"/>
      <c r="L52" s="62"/>
      <c r="M52" s="62"/>
      <c r="N52" s="62"/>
      <c r="O52" s="217"/>
      <c r="P52" s="62"/>
      <c r="Q52" s="62"/>
      <c r="R52" s="62"/>
      <c r="S52" s="62"/>
      <c r="T52" s="62"/>
      <c r="U52" s="62"/>
      <c r="V52" s="62"/>
      <c r="W52" s="62"/>
      <c r="X52" s="62"/>
      <c r="Y52" s="62"/>
      <c r="Z52" s="62"/>
    </row>
    <row r="53" spans="1:26" ht="15">
      <c r="A53" s="62"/>
      <c r="B53" s="62"/>
      <c r="C53" s="62"/>
      <c r="D53" s="62"/>
      <c r="E53" s="62"/>
      <c r="F53" s="62"/>
      <c r="G53" s="62"/>
      <c r="H53" s="62"/>
      <c r="I53" s="62"/>
      <c r="J53" s="62"/>
      <c r="K53" s="217"/>
      <c r="L53" s="62"/>
      <c r="M53" s="62"/>
      <c r="N53" s="62"/>
      <c r="O53" s="217"/>
      <c r="P53" s="62"/>
      <c r="Q53" s="62"/>
      <c r="R53" s="62"/>
      <c r="S53" s="62"/>
      <c r="T53" s="62"/>
      <c r="U53" s="62"/>
      <c r="V53" s="62"/>
      <c r="W53" s="62"/>
      <c r="X53" s="62"/>
      <c r="Y53" s="62"/>
      <c r="Z53" s="62"/>
    </row>
    <row r="54" spans="1:26" ht="15">
      <c r="A54" s="62"/>
      <c r="B54" s="62"/>
      <c r="C54" s="62"/>
      <c r="D54" s="62"/>
      <c r="E54" s="62"/>
      <c r="F54" s="62"/>
      <c r="G54" s="62"/>
      <c r="H54" s="62"/>
      <c r="I54" s="62"/>
      <c r="J54" s="62"/>
      <c r="K54" s="217"/>
      <c r="L54" s="62"/>
      <c r="M54" s="62"/>
      <c r="N54" s="62"/>
      <c r="O54" s="217"/>
      <c r="P54" s="62"/>
      <c r="Q54" s="62"/>
      <c r="R54" s="62"/>
      <c r="S54" s="62"/>
      <c r="T54" s="62"/>
      <c r="U54" s="62"/>
      <c r="V54" s="62"/>
      <c r="W54" s="62"/>
      <c r="X54" s="62"/>
      <c r="Y54" s="62"/>
      <c r="Z54" s="62"/>
    </row>
    <row r="55" spans="1:26" ht="15">
      <c r="A55" s="62"/>
      <c r="B55" s="62"/>
      <c r="C55" s="62"/>
      <c r="D55" s="62"/>
      <c r="E55" s="62"/>
      <c r="F55" s="62"/>
      <c r="G55" s="62"/>
      <c r="H55" s="62"/>
      <c r="I55" s="62"/>
      <c r="J55" s="62"/>
      <c r="K55" s="217"/>
      <c r="L55" s="62"/>
      <c r="M55" s="62"/>
      <c r="N55" s="62"/>
      <c r="O55" s="217"/>
      <c r="P55" s="62"/>
      <c r="Q55" s="62"/>
      <c r="R55" s="62"/>
      <c r="S55" s="62"/>
      <c r="T55" s="62"/>
      <c r="U55" s="62"/>
      <c r="V55" s="62"/>
      <c r="W55" s="62"/>
      <c r="X55" s="62"/>
      <c r="Y55" s="62"/>
      <c r="Z55" s="62"/>
    </row>
    <row r="56" spans="1:26" ht="15">
      <c r="A56" s="62"/>
      <c r="B56" s="62"/>
      <c r="C56" s="62"/>
      <c r="D56" s="62"/>
      <c r="E56" s="62"/>
      <c r="F56" s="62"/>
      <c r="G56" s="62"/>
      <c r="H56" s="62"/>
      <c r="I56" s="62"/>
      <c r="J56" s="62"/>
      <c r="K56" s="217"/>
      <c r="L56" s="62"/>
      <c r="M56" s="62"/>
      <c r="N56" s="62"/>
      <c r="O56" s="217"/>
      <c r="P56" s="62"/>
      <c r="Q56" s="62"/>
      <c r="R56" s="62"/>
      <c r="S56" s="62"/>
      <c r="T56" s="62"/>
      <c r="U56" s="62"/>
      <c r="V56" s="62"/>
      <c r="W56" s="62"/>
      <c r="X56" s="62"/>
      <c r="Y56" s="62"/>
      <c r="Z56" s="62"/>
    </row>
    <row r="57" spans="1:26" ht="15">
      <c r="A57" s="62"/>
      <c r="B57" s="62"/>
      <c r="C57" s="62"/>
      <c r="D57" s="62"/>
      <c r="E57" s="62"/>
      <c r="F57" s="62"/>
      <c r="G57" s="62"/>
      <c r="H57" s="62"/>
      <c r="I57" s="62"/>
      <c r="J57" s="62"/>
      <c r="K57" s="217"/>
      <c r="L57" s="62"/>
      <c r="M57" s="62"/>
      <c r="N57" s="62"/>
      <c r="O57" s="217"/>
      <c r="P57" s="62"/>
      <c r="Q57" s="62"/>
      <c r="R57" s="62"/>
      <c r="S57" s="62"/>
      <c r="T57" s="62"/>
      <c r="U57" s="62"/>
      <c r="V57" s="62"/>
      <c r="W57" s="62"/>
      <c r="X57" s="62"/>
      <c r="Y57" s="62"/>
      <c r="Z57" s="62"/>
    </row>
    <row r="58" spans="1:26" ht="15">
      <c r="A58" s="62"/>
      <c r="B58" s="62"/>
      <c r="C58" s="62"/>
      <c r="D58" s="62"/>
      <c r="E58" s="62"/>
      <c r="F58" s="62"/>
      <c r="G58" s="62"/>
      <c r="H58" s="62"/>
      <c r="I58" s="62"/>
      <c r="J58" s="62"/>
      <c r="K58" s="217"/>
      <c r="L58" s="62"/>
      <c r="M58" s="62"/>
      <c r="N58" s="62"/>
      <c r="O58" s="217"/>
      <c r="P58" s="62"/>
      <c r="Q58" s="62"/>
      <c r="R58" s="62"/>
      <c r="S58" s="62"/>
      <c r="T58" s="62"/>
      <c r="U58" s="62"/>
      <c r="V58" s="62"/>
      <c r="W58" s="62"/>
      <c r="X58" s="62"/>
      <c r="Y58" s="62"/>
      <c r="Z58" s="62"/>
    </row>
    <row r="59" spans="1:26" ht="15">
      <c r="A59" s="62"/>
      <c r="B59" s="62"/>
      <c r="C59" s="62"/>
      <c r="D59" s="62"/>
      <c r="E59" s="62"/>
      <c r="F59" s="62"/>
      <c r="G59" s="62"/>
      <c r="H59" s="62"/>
      <c r="I59" s="62"/>
      <c r="J59" s="62"/>
      <c r="K59" s="217"/>
      <c r="L59" s="62"/>
      <c r="M59" s="62"/>
      <c r="N59" s="62"/>
      <c r="O59" s="217"/>
      <c r="P59" s="62"/>
      <c r="Q59" s="62"/>
      <c r="R59" s="62"/>
      <c r="S59" s="62"/>
      <c r="T59" s="62"/>
      <c r="U59" s="62"/>
      <c r="V59" s="62"/>
      <c r="W59" s="62"/>
      <c r="X59" s="62"/>
      <c r="Y59" s="62"/>
      <c r="Z59" s="62"/>
    </row>
    <row r="60" spans="1:26" ht="15">
      <c r="A60" s="62"/>
      <c r="B60" s="62"/>
      <c r="C60" s="62"/>
      <c r="D60" s="62"/>
      <c r="E60" s="62"/>
      <c r="F60" s="62"/>
      <c r="G60" s="62"/>
      <c r="H60" s="62"/>
      <c r="I60" s="62"/>
      <c r="J60" s="62"/>
      <c r="K60" s="217"/>
      <c r="L60" s="62"/>
      <c r="M60" s="62"/>
      <c r="N60" s="62"/>
      <c r="O60" s="217"/>
      <c r="P60" s="62"/>
      <c r="Q60" s="62"/>
      <c r="R60" s="62"/>
      <c r="S60" s="62"/>
      <c r="T60" s="62"/>
      <c r="U60" s="62"/>
      <c r="V60" s="62"/>
      <c r="W60" s="62"/>
      <c r="X60" s="62"/>
      <c r="Y60" s="62"/>
      <c r="Z60" s="62"/>
    </row>
    <row r="61" spans="1:26" ht="15">
      <c r="A61" s="62"/>
      <c r="B61" s="62"/>
      <c r="C61" s="62"/>
      <c r="D61" s="62"/>
      <c r="E61" s="62"/>
      <c r="F61" s="62"/>
      <c r="G61" s="62"/>
      <c r="H61" s="62"/>
      <c r="I61" s="62"/>
      <c r="J61" s="62"/>
      <c r="K61" s="217"/>
      <c r="L61" s="62"/>
      <c r="M61" s="62"/>
      <c r="N61" s="62"/>
      <c r="O61" s="217"/>
      <c r="P61" s="62"/>
      <c r="Q61" s="62"/>
      <c r="R61" s="62"/>
      <c r="S61" s="62"/>
      <c r="T61" s="62"/>
      <c r="U61" s="62"/>
      <c r="V61" s="62"/>
      <c r="W61" s="62"/>
      <c r="X61" s="62"/>
      <c r="Y61" s="62"/>
      <c r="Z61" s="62"/>
    </row>
    <row r="62" spans="1:26" ht="15">
      <c r="A62" s="62"/>
      <c r="B62" s="62"/>
      <c r="C62" s="62"/>
      <c r="D62" s="62"/>
      <c r="E62" s="62"/>
      <c r="F62" s="62"/>
      <c r="G62" s="62"/>
      <c r="H62" s="62"/>
      <c r="I62" s="62"/>
      <c r="J62" s="62"/>
      <c r="K62" s="217"/>
      <c r="L62" s="62"/>
      <c r="M62" s="62"/>
      <c r="N62" s="62"/>
      <c r="O62" s="217"/>
      <c r="P62" s="62"/>
      <c r="Q62" s="62"/>
      <c r="R62" s="62"/>
      <c r="S62" s="62"/>
      <c r="T62" s="62"/>
      <c r="U62" s="62"/>
      <c r="V62" s="62"/>
      <c r="W62" s="62"/>
      <c r="X62" s="62"/>
      <c r="Y62" s="62"/>
      <c r="Z62" s="62"/>
    </row>
    <row r="63" spans="1:26" ht="15">
      <c r="A63" s="62"/>
      <c r="B63" s="62"/>
      <c r="C63" s="62"/>
      <c r="D63" s="62"/>
      <c r="E63" s="62"/>
      <c r="F63" s="62"/>
      <c r="G63" s="62"/>
      <c r="H63" s="62"/>
      <c r="I63" s="62"/>
      <c r="J63" s="62"/>
      <c r="K63" s="217"/>
      <c r="L63" s="62"/>
      <c r="M63" s="62"/>
      <c r="N63" s="62"/>
      <c r="O63" s="217"/>
      <c r="P63" s="62"/>
      <c r="Q63" s="62"/>
      <c r="R63" s="62"/>
      <c r="S63" s="62"/>
      <c r="T63" s="62"/>
      <c r="U63" s="62"/>
      <c r="V63" s="62"/>
      <c r="W63" s="62"/>
      <c r="X63" s="62"/>
      <c r="Y63" s="62"/>
      <c r="Z63" s="62"/>
    </row>
    <row r="64" spans="1:26" ht="15">
      <c r="A64" s="62"/>
      <c r="B64" s="62"/>
      <c r="C64" s="62"/>
      <c r="D64" s="62"/>
      <c r="E64" s="62"/>
      <c r="F64" s="62"/>
      <c r="G64" s="62"/>
      <c r="H64" s="62"/>
      <c r="I64" s="62"/>
      <c r="J64" s="62"/>
      <c r="K64" s="217"/>
      <c r="L64" s="62"/>
      <c r="M64" s="62"/>
      <c r="N64" s="62"/>
      <c r="O64" s="217"/>
      <c r="P64" s="62"/>
      <c r="Q64" s="62"/>
      <c r="R64" s="62"/>
      <c r="S64" s="62"/>
      <c r="T64" s="62"/>
      <c r="U64" s="62"/>
      <c r="V64" s="62"/>
      <c r="W64" s="62"/>
      <c r="X64" s="62"/>
      <c r="Y64" s="62"/>
      <c r="Z64" s="62"/>
    </row>
    <row r="65" spans="1:26" ht="15">
      <c r="A65" s="62"/>
      <c r="B65" s="62"/>
      <c r="C65" s="62"/>
      <c r="D65" s="62"/>
      <c r="E65" s="62"/>
      <c r="F65" s="62"/>
      <c r="G65" s="62"/>
      <c r="H65" s="62"/>
      <c r="I65" s="62"/>
      <c r="J65" s="62"/>
      <c r="K65" s="217"/>
      <c r="L65" s="62"/>
      <c r="M65" s="62"/>
      <c r="N65" s="62"/>
      <c r="O65" s="217"/>
      <c r="P65" s="62"/>
      <c r="Q65" s="62"/>
      <c r="R65" s="62"/>
      <c r="S65" s="62"/>
      <c r="T65" s="62"/>
      <c r="U65" s="62"/>
      <c r="V65" s="62"/>
      <c r="W65" s="62"/>
      <c r="X65" s="62"/>
      <c r="Y65" s="62"/>
      <c r="Z65" s="62"/>
    </row>
    <row r="66" spans="1:26" ht="15">
      <c r="A66" s="62"/>
      <c r="B66" s="62"/>
      <c r="C66" s="62"/>
      <c r="D66" s="62"/>
      <c r="E66" s="62"/>
      <c r="F66" s="62"/>
      <c r="G66" s="62"/>
      <c r="H66" s="62"/>
      <c r="I66" s="62"/>
      <c r="J66" s="62"/>
      <c r="K66" s="217"/>
      <c r="L66" s="62"/>
      <c r="M66" s="62"/>
      <c r="N66" s="62"/>
      <c r="O66" s="217"/>
      <c r="P66" s="62"/>
      <c r="Q66" s="62"/>
      <c r="R66" s="62"/>
      <c r="S66" s="62"/>
      <c r="T66" s="62"/>
      <c r="U66" s="62"/>
      <c r="V66" s="62"/>
      <c r="W66" s="62"/>
      <c r="X66" s="62"/>
      <c r="Y66" s="62"/>
      <c r="Z66" s="62"/>
    </row>
    <row r="67" spans="1:26" ht="15">
      <c r="A67" s="62"/>
      <c r="B67" s="62"/>
      <c r="C67" s="62"/>
      <c r="D67" s="62"/>
      <c r="E67" s="62"/>
      <c r="F67" s="62"/>
      <c r="G67" s="62"/>
      <c r="H67" s="62"/>
      <c r="I67" s="62"/>
      <c r="J67" s="62"/>
      <c r="K67" s="217"/>
      <c r="L67" s="62"/>
      <c r="M67" s="62"/>
      <c r="N67" s="62"/>
      <c r="O67" s="217"/>
      <c r="P67" s="62"/>
      <c r="Q67" s="62"/>
      <c r="R67" s="62"/>
      <c r="S67" s="62"/>
      <c r="T67" s="62"/>
      <c r="U67" s="62"/>
      <c r="V67" s="62"/>
      <c r="W67" s="62"/>
      <c r="X67" s="62"/>
      <c r="Y67" s="62"/>
      <c r="Z67" s="62"/>
    </row>
    <row r="68" spans="1:26" ht="15">
      <c r="A68" s="62"/>
      <c r="B68" s="62"/>
      <c r="C68" s="62"/>
      <c r="D68" s="62"/>
      <c r="E68" s="62"/>
      <c r="F68" s="62"/>
      <c r="G68" s="62"/>
      <c r="H68" s="62"/>
      <c r="I68" s="62"/>
      <c r="J68" s="62"/>
      <c r="K68" s="217"/>
      <c r="L68" s="62"/>
      <c r="M68" s="62"/>
      <c r="N68" s="62"/>
      <c r="O68" s="217"/>
      <c r="P68" s="62"/>
      <c r="Q68" s="62"/>
      <c r="R68" s="62"/>
      <c r="S68" s="62"/>
      <c r="T68" s="62"/>
      <c r="U68" s="62"/>
      <c r="V68" s="62"/>
      <c r="W68" s="62"/>
      <c r="X68" s="62"/>
      <c r="Y68" s="62"/>
      <c r="Z68" s="62"/>
    </row>
    <row r="69" spans="1:26" ht="15">
      <c r="A69" s="62"/>
      <c r="B69" s="62"/>
      <c r="C69" s="62"/>
      <c r="D69" s="62"/>
      <c r="E69" s="62"/>
      <c r="F69" s="62"/>
      <c r="G69" s="62"/>
      <c r="H69" s="62"/>
      <c r="I69" s="62"/>
      <c r="J69" s="62"/>
      <c r="K69" s="217"/>
      <c r="L69" s="62"/>
      <c r="M69" s="62"/>
      <c r="N69" s="62"/>
      <c r="O69" s="217"/>
      <c r="P69" s="62"/>
      <c r="Q69" s="62"/>
      <c r="R69" s="62"/>
      <c r="S69" s="62"/>
      <c r="T69" s="62"/>
      <c r="U69" s="62"/>
      <c r="V69" s="62"/>
      <c r="W69" s="62"/>
      <c r="X69" s="62"/>
      <c r="Y69" s="62"/>
      <c r="Z69" s="62"/>
    </row>
    <row r="70" spans="1:26" ht="15">
      <c r="A70" s="62"/>
      <c r="B70" s="62"/>
      <c r="C70" s="62"/>
      <c r="D70" s="62"/>
      <c r="E70" s="62"/>
      <c r="F70" s="62"/>
      <c r="G70" s="62"/>
      <c r="H70" s="62"/>
      <c r="I70" s="62"/>
      <c r="J70" s="62"/>
      <c r="K70" s="217"/>
      <c r="L70" s="62"/>
      <c r="M70" s="62"/>
      <c r="N70" s="62"/>
      <c r="O70" s="217"/>
      <c r="P70" s="62"/>
      <c r="Q70" s="62"/>
      <c r="R70" s="62"/>
      <c r="S70" s="62"/>
      <c r="T70" s="62"/>
      <c r="U70" s="62"/>
      <c r="V70" s="62"/>
      <c r="W70" s="62"/>
      <c r="X70" s="62"/>
      <c r="Y70" s="62"/>
      <c r="Z70" s="62"/>
    </row>
    <row r="71" spans="1:26" ht="15">
      <c r="A71" s="62"/>
      <c r="B71" s="62"/>
      <c r="C71" s="62"/>
      <c r="D71" s="62"/>
      <c r="E71" s="62"/>
      <c r="F71" s="62"/>
      <c r="G71" s="62"/>
      <c r="H71" s="62"/>
      <c r="I71" s="62"/>
      <c r="J71" s="62"/>
      <c r="K71" s="217"/>
      <c r="L71" s="62"/>
      <c r="M71" s="62"/>
      <c r="N71" s="62"/>
      <c r="O71" s="217"/>
      <c r="P71" s="62"/>
      <c r="Q71" s="62"/>
      <c r="R71" s="62"/>
      <c r="S71" s="62"/>
      <c r="T71" s="62"/>
      <c r="U71" s="62"/>
      <c r="V71" s="62"/>
      <c r="W71" s="62"/>
      <c r="X71" s="62"/>
      <c r="Y71" s="62"/>
      <c r="Z71" s="62"/>
    </row>
    <row r="72" spans="1:26" ht="15">
      <c r="A72" s="218"/>
      <c r="B72" s="218"/>
      <c r="C72" s="218"/>
      <c r="D72" s="218"/>
      <c r="E72" s="218"/>
      <c r="F72" s="218"/>
      <c r="G72" s="218"/>
      <c r="H72" s="218"/>
      <c r="I72" s="218"/>
      <c r="J72" s="218"/>
      <c r="K72" s="219"/>
      <c r="L72" s="218"/>
      <c r="M72" s="218"/>
      <c r="N72" s="218"/>
      <c r="O72" s="219"/>
      <c r="P72" s="218"/>
      <c r="Q72" s="218"/>
      <c r="R72" s="218"/>
      <c r="S72" s="218"/>
      <c r="T72" s="218"/>
      <c r="U72" s="218"/>
      <c r="V72" s="218"/>
      <c r="W72" s="218"/>
      <c r="X72" s="218"/>
      <c r="Y72" s="218"/>
      <c r="Z72" s="218"/>
    </row>
  </sheetData>
  <mergeCells count="2">
    <mergeCell ref="L7:Z7"/>
    <mergeCell ref="H8:J8"/>
  </mergeCells>
  <printOptions/>
  <pageMargins left="0.75" right="0.75" top="1" bottom="1" header="0.5" footer="0.5"/>
  <pageSetup fitToHeight="1" fitToWidth="1" horizontalDpi="600" verticalDpi="600" orientation="landscape" scale="47" r:id="rId1"/>
  <headerFooter alignWithMargins="0">
    <oddFooter>&amp;C&amp;18  &amp;20 120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2004-04-21T16:37:33Z</cp:lastPrinted>
  <dcterms:created xsi:type="dcterms:W3CDTF">2003-12-29T19:39:16Z</dcterms:created>
  <dcterms:modified xsi:type="dcterms:W3CDTF">2004-05-13T13:40:55Z</dcterms:modified>
  <cp:category/>
  <cp:version/>
  <cp:contentType/>
  <cp:contentStatus/>
</cp:coreProperties>
</file>