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table_0D_02" sheetId="1" r:id="rId1"/>
  </sheets>
  <definedNames>
    <definedName name="_xlnm.Print_Area" localSheetId="0">'table_0D_02'!$A$1:$G$18</definedName>
  </definedNames>
  <calcPr fullCalcOnLoad="1"/>
</workbook>
</file>

<file path=xl/sharedStrings.xml><?xml version="1.0" encoding="utf-8"?>
<sst xmlns="http://schemas.openxmlformats.org/spreadsheetml/2006/main" count="11" uniqueCount="11">
  <si>
    <t>Total operations</t>
  </si>
  <si>
    <t>Cancellations</t>
  </si>
  <si>
    <t>Diversions</t>
  </si>
  <si>
    <t>On-time flight operations (%)</t>
  </si>
  <si>
    <t>Late departures</t>
  </si>
  <si>
    <t>Late arrivals</t>
  </si>
  <si>
    <t>Thousands of flights</t>
  </si>
  <si>
    <r>
      <t>TABLE D-2  U.S. Air Carrier On-Time Performance: 1995</t>
    </r>
    <r>
      <rPr>
        <b/>
        <sz val="10"/>
        <rFont val="Arial"/>
        <family val="0"/>
      </rPr>
      <t>–</t>
    </r>
    <r>
      <rPr>
        <b/>
        <sz val="10"/>
        <rFont val="Arial"/>
        <family val="2"/>
      </rPr>
      <t>2005</t>
    </r>
  </si>
  <si>
    <r>
      <t>NOTES:</t>
    </r>
    <r>
      <rPr>
        <sz val="10"/>
        <rFont val="Arial"/>
        <family val="0"/>
      </rPr>
      <t xml:space="preserve">  </t>
    </r>
    <r>
      <rPr>
        <i/>
        <sz val="10"/>
        <rFont val="Arial"/>
        <family val="2"/>
      </rPr>
      <t>Late departures</t>
    </r>
    <r>
      <rPr>
        <sz val="10"/>
        <rFont val="Arial"/>
        <family val="0"/>
      </rPr>
      <t xml:space="preserve"> are flights departing 15 minutes or more after the scheduled departure time. </t>
    </r>
    <r>
      <rPr>
        <i/>
        <sz val="10"/>
        <rFont val="Arial"/>
        <family val="2"/>
      </rPr>
      <t>Late arrivals</t>
    </r>
    <r>
      <rPr>
        <sz val="10"/>
        <rFont val="Arial"/>
        <family val="0"/>
      </rPr>
      <t xml:space="preserve"> are flights arriving 15 minutes or more after the scheduled arrival time. Late departures and arrivals are strongly seasonal and are affected by weather and heavy demand in winter and summer months.  </t>
    </r>
    <r>
      <rPr>
        <i/>
        <sz val="10"/>
        <rFont val="Arial"/>
        <family val="2"/>
      </rPr>
      <t>Cancellations</t>
    </r>
    <r>
      <rPr>
        <sz val="10"/>
        <rFont val="Arial"/>
        <family val="0"/>
      </rPr>
      <t xml:space="preserve"> are flights that were not operated, but were listed in a carrier's computer reservation system within seven calendar days of the scheduled departure.  </t>
    </r>
    <r>
      <rPr>
        <i/>
        <sz val="10"/>
        <rFont val="Arial"/>
        <family val="2"/>
      </rPr>
      <t>Diversions</t>
    </r>
    <r>
      <rPr>
        <sz val="10"/>
        <rFont val="Arial"/>
        <family val="0"/>
      </rPr>
      <t xml:space="preserve"> are flights that left from the scheduled departure airport, but flew to a destination point other than the scheduled destination point.  </t>
    </r>
  </si>
  <si>
    <t>In 2005, 20 air carriers reported on-time performance data, including all major U.S. carriers (carriers with at least one percent of total domestic scheduled-service passenger revenues) and other carriers that reported voluntarily.  The number of carriers reporting in previous years is as follows: 2004 (19); 2003 (18); 2002 (10); 2001 (12); 2000 (11); 1999 (10); 1998 (10); 1997 (10); 1996 (10); and 1995 (10).</t>
  </si>
  <si>
    <r>
      <t>SOURCES:</t>
    </r>
    <r>
      <rPr>
        <sz val="10"/>
        <rFont val="Arial"/>
        <family val="0"/>
      </rPr>
      <t xml:space="preserve">  U.S. Department of Transportation, Research and Innovative Technology Administration, Bureau of Transportation Statistics, </t>
    </r>
    <r>
      <rPr>
        <i/>
        <sz val="10"/>
        <rFont val="Arial"/>
        <family val="2"/>
      </rPr>
      <t>Summary of Airline On-Time Performance Year-to-date through December 2005</t>
    </r>
    <r>
      <rPr>
        <sz val="10"/>
        <rFont val="Arial"/>
        <family val="0"/>
      </rPr>
      <t xml:space="preserve"> (Washington, DC: 2006).  U.S. Department of Transportation, Office of the Secretary, </t>
    </r>
    <r>
      <rPr>
        <i/>
        <sz val="10"/>
        <rFont val="Arial"/>
        <family val="2"/>
      </rPr>
      <t>Air Travel Consumer Report</t>
    </r>
    <r>
      <rPr>
        <sz val="10"/>
        <rFont val="Arial"/>
        <family val="0"/>
      </rPr>
      <t xml:space="preserve"> (Washington, DC: Annual February issues), table 1a.  </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</si>
</sst>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_(* #,##0.0_);_(* \(#,##0.0\);_(* &quot;-&quot;??_);_(@_)"/>
    <numFmt numFmtId="169" formatCode="_(* #,##0_);_(* \(#,##0\);_(* &quot;-&quot;??_);_(@_)"/>
    <numFmt numFmtId="170" formatCode="[$€-2]\ #,##0.00_);[Red]\([$€-2]\ #,##0.00\)"/>
    <numFmt numFmtId="171" formatCode="[$-409]h:mm:ss\ AM/PM"/>
    <numFmt numFmtId="172" formatCode="0.0"/>
    <numFmt numFmtId="173" formatCode="0.000"/>
    <numFmt numFmtId="174" formatCode="0.0000"/>
    <numFmt numFmtId="175" formatCode="0.00000"/>
    <numFmt numFmtId="176" formatCode="0.000000"/>
    <numFmt numFmtId="177" formatCode="0.0000000"/>
    <numFmt numFmtId="178" formatCode="#,##0.0_);[Red]\(#,##0.0\)"/>
    <numFmt numFmtId="179" formatCode="#,##0.0"/>
    <numFmt numFmtId="180" formatCode="#,##0.000"/>
    <numFmt numFmtId="181" formatCode="###0.00_)"/>
    <numFmt numFmtId="182" formatCode="&quot;(R)&quot;\ #,##0;&quot;(R) -&quot;#,##0;&quot;(R) &quot;\ 0"/>
  </numFmts>
  <fonts count="11">
    <font>
      <sz val="10"/>
      <name val="Arial"/>
      <family val="0"/>
    </font>
    <font>
      <b/>
      <sz val="10"/>
      <name val="Arial"/>
      <family val="0"/>
    </font>
    <font>
      <b/>
      <sz val="12"/>
      <name val="Helv"/>
      <family val="0"/>
    </font>
    <font>
      <b/>
      <sz val="10"/>
      <name val="Helv"/>
      <family val="0"/>
    </font>
    <font>
      <sz val="10"/>
      <name val="Helv"/>
      <family val="0"/>
    </font>
    <font>
      <sz val="2.5"/>
      <name val="Arial"/>
      <family val="2"/>
    </font>
    <font>
      <sz val="9"/>
      <name val="Arial"/>
      <family val="2"/>
    </font>
    <font>
      <sz val="3.5"/>
      <name val="Arial"/>
      <family val="0"/>
    </font>
    <font>
      <i/>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color indexed="63"/>
      </top>
      <bottom style="thin">
        <color indexed="22"/>
      </bottom>
    </border>
    <border>
      <left>
        <color indexed="63"/>
      </left>
      <right>
        <color indexed="63"/>
      </right>
      <top style="thin"/>
      <bottom>
        <color indexed="63"/>
      </bottom>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4" fillId="0" borderId="1" applyNumberFormat="0" applyFill="0">
      <alignment horizontal="right"/>
      <protection/>
    </xf>
    <xf numFmtId="0" fontId="10" fillId="0" borderId="0" applyNumberFormat="0" applyFill="0" applyBorder="0" applyAlignment="0" applyProtection="0"/>
    <xf numFmtId="0" fontId="3" fillId="0" borderId="1">
      <alignment horizontal="left"/>
      <protection/>
    </xf>
    <xf numFmtId="0" fontId="9" fillId="0" borderId="0" applyNumberFormat="0" applyFill="0" applyBorder="0" applyAlignment="0" applyProtection="0"/>
    <xf numFmtId="9" fontId="0" fillId="0" borderId="0" applyFont="0" applyFill="0" applyBorder="0" applyAlignment="0" applyProtection="0"/>
    <xf numFmtId="0" fontId="2" fillId="0" borderId="0">
      <alignment horizontal="left"/>
      <protection/>
    </xf>
  </cellStyleXfs>
  <cellXfs count="26">
    <xf numFmtId="0" fontId="0" fillId="0" borderId="0" xfId="0"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0" fontId="0" fillId="0" borderId="0" xfId="0" applyFont="1" applyBorder="1" applyAlignment="1">
      <alignment/>
    </xf>
    <xf numFmtId="3" fontId="0" fillId="0" borderId="2" xfId="0" applyNumberFormat="1" applyFont="1" applyFill="1" applyBorder="1" applyAlignment="1">
      <alignment/>
    </xf>
    <xf numFmtId="9" fontId="0" fillId="0" borderId="0" xfId="23" applyNumberFormat="1" applyFont="1" applyFill="1" applyBorder="1" applyAlignment="1">
      <alignment horizontal="right"/>
    </xf>
    <xf numFmtId="9" fontId="0" fillId="0" borderId="0" xfId="0" applyNumberFormat="1" applyFont="1" applyFill="1" applyBorder="1" applyAlignment="1">
      <alignment horizontal="right"/>
    </xf>
    <xf numFmtId="0" fontId="0" fillId="0" borderId="0" xfId="0" applyFont="1" applyBorder="1" applyAlignment="1">
      <alignment horizontal="center"/>
    </xf>
    <xf numFmtId="0" fontId="1" fillId="0" borderId="0" xfId="0" applyFont="1" applyFill="1" applyBorder="1" applyAlignment="1">
      <alignment horizontal="center" wrapText="1"/>
    </xf>
    <xf numFmtId="179" fontId="1" fillId="0" borderId="0" xfId="19" applyNumberFormat="1" applyFont="1" applyFill="1" applyBorder="1" applyAlignment="1">
      <alignment horizontal="center" wrapText="1"/>
      <protection/>
    </xf>
    <xf numFmtId="0" fontId="0" fillId="0" borderId="2" xfId="0" applyFont="1" applyBorder="1" applyAlignment="1">
      <alignment horizontal="center"/>
    </xf>
    <xf numFmtId="9" fontId="0" fillId="0" borderId="2" xfId="23" applyNumberFormat="1" applyFont="1" applyFill="1" applyBorder="1" applyAlignment="1">
      <alignment horizontal="right"/>
    </xf>
    <xf numFmtId="0" fontId="0" fillId="0" borderId="3" xfId="0" applyFont="1" applyFill="1" applyBorder="1" applyAlignment="1">
      <alignment horizontal="center"/>
    </xf>
    <xf numFmtId="3" fontId="0" fillId="0" borderId="3" xfId="0" applyNumberFormat="1" applyFont="1" applyFill="1" applyBorder="1" applyAlignment="1">
      <alignment/>
    </xf>
    <xf numFmtId="9" fontId="0" fillId="0" borderId="3" xfId="0" applyNumberFormat="1" applyFont="1" applyFill="1" applyBorder="1" applyAlignment="1">
      <alignment horizontal="right"/>
    </xf>
    <xf numFmtId="0" fontId="1" fillId="0" borderId="0" xfId="0" applyFont="1" applyAlignment="1">
      <alignment wrapText="1"/>
    </xf>
    <xf numFmtId="0" fontId="0" fillId="0" borderId="0" xfId="0" applyFont="1" applyFill="1" applyBorder="1" applyAlignment="1">
      <alignment horizontal="center"/>
    </xf>
    <xf numFmtId="3" fontId="0" fillId="0" borderId="0" xfId="0" applyNumberFormat="1" applyAlignment="1">
      <alignment/>
    </xf>
    <xf numFmtId="9" fontId="0" fillId="0" borderId="0" xfId="0" applyNumberFormat="1" applyAlignment="1">
      <alignment/>
    </xf>
    <xf numFmtId="0" fontId="1" fillId="0" borderId="0" xfId="0" applyNumberFormat="1" applyFont="1" applyAlignment="1">
      <alignment horizontal="left" wrapText="1"/>
    </xf>
    <xf numFmtId="0" fontId="0" fillId="0" borderId="0" xfId="0" applyNumberFormat="1" applyAlignment="1">
      <alignment horizontal="left" wrapText="1"/>
    </xf>
    <xf numFmtId="0" fontId="1" fillId="0" borderId="2" xfId="0" applyNumberFormat="1" applyFont="1" applyBorder="1" applyAlignment="1">
      <alignment horizontal="left" wrapText="1"/>
    </xf>
    <xf numFmtId="0" fontId="0" fillId="0" borderId="2" xfId="0" applyNumberFormat="1" applyBorder="1" applyAlignment="1">
      <alignment horizontal="left" wrapText="1"/>
    </xf>
    <xf numFmtId="0" fontId="0" fillId="0" borderId="0" xfId="0" applyAlignment="1">
      <alignment horizontal="left" wrapText="1"/>
    </xf>
    <xf numFmtId="0" fontId="1" fillId="0" borderId="0" xfId="0" applyFont="1" applyAlignment="1">
      <alignment horizontal="left" wrapText="1"/>
    </xf>
    <xf numFmtId="0" fontId="0" fillId="0" borderId="0" xfId="0" applyFont="1" applyAlignment="1">
      <alignment horizontal="left" vertical="top" wrapText="1"/>
    </xf>
  </cellXfs>
  <cellStyles count="11">
    <cellStyle name="Normal" xfId="0"/>
    <cellStyle name="Comma" xfId="15"/>
    <cellStyle name="Comma [0]" xfId="16"/>
    <cellStyle name="Currency" xfId="17"/>
    <cellStyle name="Currency [0]" xfId="18"/>
    <cellStyle name="Data" xfId="19"/>
    <cellStyle name="Followed Hyperlink" xfId="20"/>
    <cellStyle name="Hed Side" xfId="21"/>
    <cellStyle name="Hyperlink" xfId="22"/>
    <cellStyle name="Percent" xfId="23"/>
    <cellStyle name="Title-2"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table_0D_02!$A$4:$A$14</c:f>
              <c:numCache/>
            </c:numRef>
          </c:cat>
          <c:val>
            <c:numRef>
              <c:f>table_0D_02!$F$4:$F$14</c:f>
              <c:numCache/>
            </c:numRef>
          </c:val>
        </c:ser>
        <c:axId val="64217701"/>
        <c:axId val="41088398"/>
      </c:barChart>
      <c:catAx>
        <c:axId val="64217701"/>
        <c:scaling>
          <c:orientation val="minMax"/>
        </c:scaling>
        <c:axPos val="b"/>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1088398"/>
        <c:crosses val="autoZero"/>
        <c:auto val="1"/>
        <c:lblOffset val="100"/>
        <c:noMultiLvlLbl val="0"/>
      </c:catAx>
      <c:valAx>
        <c:axId val="41088398"/>
        <c:scaling>
          <c:orientation val="minMax"/>
        </c:scaling>
        <c:axPos val="l"/>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6421770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6</xdr:col>
      <xdr:colOff>733425</xdr:colOff>
      <xdr:row>0</xdr:row>
      <xdr:rowOff>0</xdr:rowOff>
    </xdr:to>
    <xdr:graphicFrame>
      <xdr:nvGraphicFramePr>
        <xdr:cNvPr id="1" name="Chart 1"/>
        <xdr:cNvGraphicFramePr/>
      </xdr:nvGraphicFramePr>
      <xdr:xfrm>
        <a:off x="247650" y="0"/>
        <a:ext cx="53625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295275</xdr:colOff>
      <xdr:row>0</xdr:row>
      <xdr:rowOff>0</xdr:rowOff>
    </xdr:to>
    <xdr:sp>
      <xdr:nvSpPr>
        <xdr:cNvPr id="2" name="TextBox 2"/>
        <xdr:cNvSpPr txBox="1">
          <a:spLocks noChangeArrowheads="1"/>
        </xdr:cNvSpPr>
      </xdr:nvSpPr>
      <xdr:spPr>
        <a:xfrm>
          <a:off x="0" y="0"/>
          <a:ext cx="295275" cy="0"/>
        </a:xfrm>
        <a:prstGeom prst="rect">
          <a:avLst/>
        </a:prstGeom>
        <a:solidFill>
          <a:srgbClr val="FFFFFF"/>
        </a:solidFill>
        <a:ln w="9525" cmpd="sng">
          <a:noFill/>
        </a:ln>
      </xdr:spPr>
      <xdr:txBody>
        <a:bodyPr vertOverflow="clip" wrap="square" anchor="ctr" vert="vert270"/>
        <a:p>
          <a:pPr algn="ctr">
            <a:defRPr/>
          </a:pPr>
          <a:r>
            <a:rPr lang="en-US" cap="none" sz="900" b="0" i="0" u="none" baseline="0">
              <a:latin typeface="Arial"/>
              <a:ea typeface="Arial"/>
              <a:cs typeface="Arial"/>
            </a:rPr>
            <a:t>Percentage  on-time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L18"/>
  <sheetViews>
    <sheetView tabSelected="1" workbookViewId="0" topLeftCell="A1">
      <selection activeCell="A1" sqref="A1:G1"/>
    </sheetView>
  </sheetViews>
  <sheetFormatPr defaultColWidth="9.140625" defaultRowHeight="12.75"/>
  <cols>
    <col min="1" max="2" width="11.7109375" style="0" customWidth="1"/>
    <col min="3" max="3" width="11.28125" style="0" customWidth="1"/>
    <col min="4" max="4" width="13.140625" style="0" customWidth="1"/>
    <col min="5" max="5" width="11.7109375" style="0" customWidth="1"/>
    <col min="6" max="6" width="13.57421875" style="0" customWidth="1"/>
    <col min="7" max="7" width="11.7109375" style="0" customWidth="1"/>
    <col min="8" max="12" width="8.421875" style="0" customWidth="1"/>
  </cols>
  <sheetData>
    <row r="1" spans="1:12" ht="12.75" customHeight="1">
      <c r="A1" s="24" t="s">
        <v>7</v>
      </c>
      <c r="B1" s="24"/>
      <c r="C1" s="24"/>
      <c r="D1" s="24"/>
      <c r="E1" s="24"/>
      <c r="F1" s="24"/>
      <c r="G1" s="24"/>
      <c r="H1" s="15"/>
      <c r="I1" s="15"/>
      <c r="J1" s="15"/>
      <c r="K1" s="15"/>
      <c r="L1" s="15"/>
    </row>
    <row r="2" spans="1:7" ht="12" customHeight="1">
      <c r="A2" s="25" t="s">
        <v>6</v>
      </c>
      <c r="B2" s="25"/>
      <c r="C2" s="25"/>
      <c r="D2" s="25"/>
      <c r="E2" s="25"/>
      <c r="F2" s="25"/>
      <c r="G2" s="25"/>
    </row>
    <row r="3" spans="1:7" ht="39" customHeight="1">
      <c r="A3" s="3"/>
      <c r="B3" s="8" t="s">
        <v>4</v>
      </c>
      <c r="C3" s="8" t="s">
        <v>5</v>
      </c>
      <c r="D3" s="8" t="s">
        <v>1</v>
      </c>
      <c r="E3" s="8" t="s">
        <v>2</v>
      </c>
      <c r="F3" s="9" t="s">
        <v>3</v>
      </c>
      <c r="G3" s="8" t="s">
        <v>0</v>
      </c>
    </row>
    <row r="4" spans="1:7" ht="12.75" customHeight="1">
      <c r="A4" s="10">
        <v>1995</v>
      </c>
      <c r="B4" s="4">
        <f>827934/1000</f>
        <v>827.934</v>
      </c>
      <c r="C4" s="4">
        <f>1039250/1000</f>
        <v>1039.25</v>
      </c>
      <c r="D4" s="4">
        <f>91905/1000</f>
        <v>91.905</v>
      </c>
      <c r="E4" s="4">
        <f>10492/1000</f>
        <v>10.492</v>
      </c>
      <c r="F4" s="11">
        <v>0.786</v>
      </c>
      <c r="G4" s="4">
        <f>5327435/1000</f>
        <v>5327.435</v>
      </c>
    </row>
    <row r="5" spans="1:7" ht="12" customHeight="1">
      <c r="A5" s="7">
        <v>1996</v>
      </c>
      <c r="B5" s="1">
        <f>973948/1000</f>
        <v>973.948</v>
      </c>
      <c r="C5" s="1">
        <f>1220045/1000</f>
        <v>1220.045</v>
      </c>
      <c r="D5" s="1">
        <f>128536/1000</f>
        <v>128.536</v>
      </c>
      <c r="E5" s="1">
        <f>14121/1000</f>
        <v>14.121</v>
      </c>
      <c r="F5" s="5">
        <v>0.745</v>
      </c>
      <c r="G5" s="1">
        <f>5351983/1000</f>
        <v>5351.983</v>
      </c>
    </row>
    <row r="6" spans="1:7" ht="12.75">
      <c r="A6" s="7">
        <v>1997</v>
      </c>
      <c r="B6" s="1">
        <f>846870/1000</f>
        <v>846.87</v>
      </c>
      <c r="C6" s="1">
        <f>1083834/1000</f>
        <v>1083.834</v>
      </c>
      <c r="D6" s="1">
        <f>97763/1000</f>
        <v>97.763</v>
      </c>
      <c r="E6" s="1">
        <f>12081/1000</f>
        <v>12.081</v>
      </c>
      <c r="F6" s="5">
        <v>0.777</v>
      </c>
      <c r="G6" s="1">
        <f>5411843/1000</f>
        <v>5411.843</v>
      </c>
    </row>
    <row r="7" spans="1:7" ht="12.75">
      <c r="A7" s="7">
        <v>1998</v>
      </c>
      <c r="B7" s="1">
        <f>870395/1000</f>
        <v>870.395</v>
      </c>
      <c r="C7" s="1">
        <f>1070071/1000</f>
        <v>1070.071</v>
      </c>
      <c r="D7" s="1">
        <f>144509/1000</f>
        <v>144.509</v>
      </c>
      <c r="E7" s="1">
        <f>13161/1000</f>
        <v>13.161</v>
      </c>
      <c r="F7" s="5">
        <v>0.772</v>
      </c>
      <c r="G7" s="1">
        <f>5384721/1000</f>
        <v>5384.721</v>
      </c>
    </row>
    <row r="8" spans="1:7" ht="12.75">
      <c r="A8" s="7">
        <v>1999</v>
      </c>
      <c r="B8" s="1">
        <f>937273/1000</f>
        <v>937.273</v>
      </c>
      <c r="C8" s="1">
        <f>1152725/1000</f>
        <v>1152.725</v>
      </c>
      <c r="D8" s="1">
        <f>154311/1000</f>
        <v>154.311</v>
      </c>
      <c r="E8" s="1">
        <f>13555/1000</f>
        <v>13.555</v>
      </c>
      <c r="F8" s="5">
        <v>0.761</v>
      </c>
      <c r="G8" s="1">
        <f>5527884/1000</f>
        <v>5527.884</v>
      </c>
    </row>
    <row r="9" spans="1:7" ht="12.75">
      <c r="A9" s="7">
        <v>2000</v>
      </c>
      <c r="B9" s="1">
        <f>1131663/1000</f>
        <v>1131.663</v>
      </c>
      <c r="C9" s="1">
        <f>1356040/1000</f>
        <v>1356.04</v>
      </c>
      <c r="D9" s="1">
        <f>187490/1000</f>
        <v>187.49</v>
      </c>
      <c r="E9" s="1">
        <f>14254/1000</f>
        <v>14.254</v>
      </c>
      <c r="F9" s="5">
        <v>0.726</v>
      </c>
      <c r="G9" s="1">
        <f>5683047/1000</f>
        <v>5683.047</v>
      </c>
    </row>
    <row r="10" spans="1:7" ht="12.75">
      <c r="A10" s="7">
        <v>2001</v>
      </c>
      <c r="B10" s="2">
        <f>953808/1000</f>
        <v>953.808</v>
      </c>
      <c r="C10" s="2">
        <f>1104439/1000</f>
        <v>1104.439</v>
      </c>
      <c r="D10" s="1">
        <f>231198/1000</f>
        <v>231.198</v>
      </c>
      <c r="E10" s="1">
        <f>12909/1000</f>
        <v>12.909</v>
      </c>
      <c r="F10" s="5">
        <v>0.774</v>
      </c>
      <c r="G10" s="1">
        <f>5967780/1000</f>
        <v>5967.78</v>
      </c>
    </row>
    <row r="11" spans="1:7" ht="12.75">
      <c r="A11" s="7">
        <v>2002</v>
      </c>
      <c r="B11" s="1">
        <f>717368/1000</f>
        <v>717.368</v>
      </c>
      <c r="C11" s="1">
        <f>868225/1000</f>
        <v>868.225</v>
      </c>
      <c r="D11" s="1">
        <f>65143/1000</f>
        <v>65.143</v>
      </c>
      <c r="E11" s="1">
        <f>8356/1000</f>
        <v>8.356</v>
      </c>
      <c r="F11" s="5">
        <v>0.821</v>
      </c>
      <c r="G11" s="1">
        <f>5271359/1000</f>
        <v>5271.359</v>
      </c>
    </row>
    <row r="12" spans="1:7" ht="12.75">
      <c r="A12" s="7">
        <v>2003</v>
      </c>
      <c r="B12" s="1">
        <f>834390/1000</f>
        <v>834.39</v>
      </c>
      <c r="C12" s="1">
        <f>1057804/1000</f>
        <v>1057.804</v>
      </c>
      <c r="D12" s="1">
        <f>101469/1000</f>
        <v>101.469</v>
      </c>
      <c r="E12" s="1">
        <f>11381/1000</f>
        <v>11.381</v>
      </c>
      <c r="F12" s="6">
        <v>0.82</v>
      </c>
      <c r="G12" s="1">
        <f>6488540/1000</f>
        <v>6488.54</v>
      </c>
    </row>
    <row r="13" spans="1:7" ht="12.75">
      <c r="A13" s="7">
        <v>2004</v>
      </c>
      <c r="B13" s="1">
        <f>1187594/1000</f>
        <v>1187.594</v>
      </c>
      <c r="C13" s="1">
        <f>1421391/1000</f>
        <v>1421.391</v>
      </c>
      <c r="D13" s="1">
        <f>127757/1000</f>
        <v>127.757</v>
      </c>
      <c r="E13" s="1">
        <f>13784/1000</f>
        <v>13.784</v>
      </c>
      <c r="F13" s="6">
        <v>0.781</v>
      </c>
      <c r="G13" s="1">
        <f>7129270/1000</f>
        <v>7129.27</v>
      </c>
    </row>
    <row r="14" spans="1:7" ht="12.75">
      <c r="A14" s="12">
        <v>2005</v>
      </c>
      <c r="B14" s="13">
        <f>1279404/1000</f>
        <v>1279.404</v>
      </c>
      <c r="C14" s="13">
        <f>1466065/1000</f>
        <v>1466.065</v>
      </c>
      <c r="D14" s="13">
        <f>133730/1000</f>
        <v>133.73</v>
      </c>
      <c r="E14" s="13">
        <f>14028/1000</f>
        <v>14.028</v>
      </c>
      <c r="F14" s="14">
        <v>0.774</v>
      </c>
      <c r="G14" s="13">
        <f>7140596/1000</f>
        <v>7140.596</v>
      </c>
    </row>
    <row r="15" spans="1:7" ht="12.75">
      <c r="A15" s="16">
        <v>2006</v>
      </c>
      <c r="B15" s="17">
        <v>1424</v>
      </c>
      <c r="C15" s="17">
        <v>1615</v>
      </c>
      <c r="D15">
        <v>121</v>
      </c>
      <c r="E15">
        <v>16</v>
      </c>
      <c r="F15" s="18">
        <v>0.75</v>
      </c>
      <c r="G15" s="17">
        <v>7141</v>
      </c>
    </row>
    <row r="16" spans="1:7" ht="103.5" customHeight="1">
      <c r="A16" s="21" t="s">
        <v>8</v>
      </c>
      <c r="B16" s="22"/>
      <c r="C16" s="22"/>
      <c r="D16" s="22"/>
      <c r="E16" s="22"/>
      <c r="F16" s="22"/>
      <c r="G16" s="22"/>
    </row>
    <row r="17" spans="1:7" ht="67.5" customHeight="1">
      <c r="A17" s="23" t="s">
        <v>9</v>
      </c>
      <c r="B17" s="23"/>
      <c r="C17" s="23"/>
      <c r="D17" s="23"/>
      <c r="E17" s="23"/>
      <c r="F17" s="23"/>
      <c r="G17" s="23"/>
    </row>
    <row r="18" spans="1:7" ht="63" customHeight="1">
      <c r="A18" s="19" t="s">
        <v>10</v>
      </c>
      <c r="B18" s="20"/>
      <c r="C18" s="20"/>
      <c r="D18" s="20"/>
      <c r="E18" s="20"/>
      <c r="F18" s="20"/>
      <c r="G18" s="20"/>
    </row>
  </sheetData>
  <mergeCells count="5">
    <mergeCell ref="A18:G18"/>
    <mergeCell ref="A16:G16"/>
    <mergeCell ref="A17:G17"/>
    <mergeCell ref="A1:G1"/>
    <mergeCell ref="A2:G2"/>
  </mergeCells>
  <printOptions horizontalCentered="1"/>
  <pageMargins left="1" right="1" top="1" bottom="1" header="0.75" footer="0.5"/>
  <pageSetup fitToHeight="1" fitToWidth="1"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2007-03-23T15:01:55Z</cp:lastPrinted>
  <dcterms:created xsi:type="dcterms:W3CDTF">2005-11-30T16:03:36Z</dcterms:created>
  <dcterms:modified xsi:type="dcterms:W3CDTF">2007-03-23T15:02:38Z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290735676</vt:i4>
  </property>
  <property fmtid="{D5CDD505-2E9C-101B-9397-08002B2CF9AE}" pid="3" name="_EmailSubject">
    <vt:lpwstr>Section D</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