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60" yWindow="165" windowWidth="11460" windowHeight="7095" tabRatio="652" activeTab="0"/>
  </bookViews>
  <sheets>
    <sheet name="Personal GHG Calculator" sheetId="1" r:id="rId1"/>
  </sheets>
  <definedNames>
    <definedName name="Population">#REF!</definedName>
  </definedNames>
  <calcPr fullCalcOnLoad="1"/>
</workbook>
</file>

<file path=xl/comments1.xml><?xml version="1.0" encoding="utf-8"?>
<comments xmlns="http://schemas.openxmlformats.org/spreadsheetml/2006/main">
  <authors>
    <author>ICF</author>
    <author>Bradford Hurley</author>
    <author>Lauren Pederson</author>
  </authors>
  <commentList>
    <comment ref="M118" authorId="0">
      <text>
        <r>
          <rPr>
            <sz val="8"/>
            <rFont val="Tahoma"/>
            <family val="0"/>
          </rPr>
          <t>Only those materials that your household doesn't currently recycled are summed.</t>
        </r>
      </text>
    </comment>
    <comment ref="N16" authorId="1">
      <text>
        <r>
          <rPr>
            <sz val="8"/>
            <rFont val="Tahoma"/>
            <family val="0"/>
          </rPr>
          <t>Source: U.S. Environmental  Protection Agency, 2005, Emission Facts: Greenhouse Gas Emissions from a Typical Passenger Vehicle</t>
        </r>
      </text>
    </comment>
    <comment ref="N17" authorId="1">
      <text>
        <r>
          <rPr>
            <sz val="8"/>
            <rFont val="Tahoma"/>
            <family val="0"/>
          </rPr>
          <t>Source: U.S. Environmental Protection Agency, 2005, Emission Facts: Greenhouse Gas Emissions from a Typical Passenger Vehicle</t>
        </r>
      </text>
    </comment>
    <comment ref="N24" authorId="1">
      <text>
        <r>
          <rPr>
            <sz val="8"/>
            <rFont val="Tahoma"/>
            <family val="0"/>
          </rPr>
          <t>Source: Energy Information Administration. Electric Power Annual 2005, Table 5.1 (October 2006)</t>
        </r>
      </text>
    </comment>
    <comment ref="N32" authorId="1">
      <text>
        <r>
          <rPr>
            <sz val="8"/>
            <rFont val="Tahoma"/>
            <family val="0"/>
          </rPr>
          <t xml:space="preserve">Source: Energy Information Administration: Natural Gas Annual </t>
        </r>
      </text>
    </comment>
    <comment ref="N33" authorId="1">
      <text>
        <r>
          <rPr>
            <sz val="8"/>
            <rFont val="Tahoma"/>
            <family val="0"/>
          </rPr>
          <t>Source: U.S. EPA, Inventory of U.S. Greenhouse Gas Emissions and Sinks: 1990-2004, Annex 2,Table A30</t>
        </r>
      </text>
    </comment>
    <comment ref="N40" authorId="1">
      <text>
        <r>
          <rPr>
            <sz val="8"/>
            <rFont val="Tahoma"/>
            <family val="0"/>
          </rPr>
          <t>Source: Energy Information Administration: US No. 2 Distillate Prices by Sales Type, Table 15.</t>
        </r>
      </text>
    </comment>
    <comment ref="N41" authorId="1">
      <text>
        <r>
          <rPr>
            <sz val="8"/>
            <rFont val="Tahoma"/>
            <family val="0"/>
          </rPr>
          <t>Source: U.S. EPA, Inventory of U.S. Greenhouse Gas Emissions and Sinks: 1990-2004, Annex 2, Table A30</t>
        </r>
      </text>
    </comment>
    <comment ref="N51" authorId="2">
      <text>
        <r>
          <rPr>
            <sz val="8"/>
            <rFont val="Tahoma"/>
            <family val="2"/>
          </rPr>
          <t xml:space="preserve">Emission Factor for Newspaper </t>
        </r>
        <r>
          <rPr>
            <sz val="8"/>
            <rFont val="Tahoma"/>
            <family val="0"/>
          </rPr>
          <t xml:space="preserve">Source: U.S. Environmental Protection Agency, 2006. Solid Waste Management and Greenhouse Gases: A Life-Cycle Assessment of Emissions and Sinks, EPA530-R-06-004. </t>
        </r>
      </text>
    </comment>
    <comment ref="N53" authorId="2">
      <text>
        <r>
          <rPr>
            <sz val="8"/>
            <rFont val="Tahoma"/>
            <family val="2"/>
          </rPr>
          <t xml:space="preserve">Emission Factor for Glass </t>
        </r>
        <r>
          <rPr>
            <sz val="8"/>
            <rFont val="Tahoma"/>
            <family val="0"/>
          </rPr>
          <t xml:space="preserve">Source: U.S. Environmental Protection Agency, 2006. Solid Waste Management and Greenhouse Gases: A Life-Cycle Assessment of Emissions and Sinks, EPA530-R-06-004. </t>
        </r>
      </text>
    </comment>
    <comment ref="N55" authorId="2">
      <text>
        <r>
          <rPr>
            <sz val="8"/>
            <rFont val="Tahoma"/>
            <family val="2"/>
          </rPr>
          <t xml:space="preserve">Emission Factor for Plastic </t>
        </r>
        <r>
          <rPr>
            <sz val="8"/>
            <rFont val="Tahoma"/>
            <family val="0"/>
          </rPr>
          <t xml:space="preserve">Source: U.S. Environmental Protection Agency, 2006. Solid Waste Management and Greenhouse Gases: A Life-Cycle Assessment of Emissions and Sinks, EPA530-R-06-004. </t>
        </r>
      </text>
    </comment>
    <comment ref="N57" authorId="2">
      <text>
        <r>
          <rPr>
            <sz val="8"/>
            <rFont val="Tahoma"/>
            <family val="2"/>
          </rPr>
          <t xml:space="preserve">Emission Factor for Aluminum and Steel Cans </t>
        </r>
        <r>
          <rPr>
            <sz val="8"/>
            <rFont val="Tahoma"/>
            <family val="0"/>
          </rPr>
          <t xml:space="preserve">Source: U.S. Environmental Protection Agency, 2006. Solid Waste Management and Greenhouse Gases: A Life-Cycle Assessment of Emissions and Sinks, EPA530-R-06-004. </t>
        </r>
      </text>
    </comment>
    <comment ref="N126" authorId="2">
      <text>
        <r>
          <rPr>
            <sz val="8"/>
            <rFont val="Tahoma"/>
            <family val="2"/>
          </rPr>
          <t xml:space="preserve">Emission Factor for Magazines </t>
        </r>
        <r>
          <rPr>
            <sz val="8"/>
            <rFont val="Tahoma"/>
            <family val="0"/>
          </rPr>
          <t xml:space="preserve">Source: U.S. Environmental Protection Agency, 2006. Solid Waste Management and Greenhouse Gases: A Life-Cycle Assessment of Emissions and Sinks, EPA530-R-06-004. </t>
        </r>
      </text>
    </comment>
    <comment ref="N49" authorId="2">
      <text>
        <r>
          <rPr>
            <sz val="8"/>
            <rFont val="Tahoma"/>
            <family val="2"/>
          </rPr>
          <t>Source: Based on EPA's  Inventory of U.S. Greenhouse Gas Emissions and Sinks 1990-2004, Chapter 8, Table 8-3.</t>
        </r>
      </text>
    </comment>
    <comment ref="N93" authorId="1">
      <text>
        <r>
          <rPr>
            <sz val="8"/>
            <rFont val="Tahoma"/>
            <family val="2"/>
          </rPr>
          <t>Source: Energy Information Administration. Electric Power Annual 2005, Table 5.1 (October, 2006)</t>
        </r>
        <r>
          <rPr>
            <sz val="8"/>
            <rFont val="Tahoma"/>
            <family val="0"/>
          </rPr>
          <t xml:space="preserve">
</t>
        </r>
      </text>
    </comment>
    <comment ref="N94" authorId="1">
      <text>
        <r>
          <rPr>
            <sz val="8"/>
            <rFont val="Tahoma"/>
            <family val="0"/>
          </rPr>
          <t xml:space="preserve">
Source: ENERGY STAR</t>
        </r>
      </text>
    </comment>
    <comment ref="N97" authorId="1">
      <text>
        <r>
          <rPr>
            <sz val="8"/>
            <rFont val="Tahoma"/>
            <family val="0"/>
          </rPr>
          <t>Source: Energy Information Administration. Electric Power Annual 2005, Table 5.1  (October, 2006)</t>
        </r>
      </text>
    </comment>
    <comment ref="N98" authorId="1">
      <text>
        <r>
          <rPr>
            <sz val="8"/>
            <rFont val="Tahoma"/>
            <family val="0"/>
          </rPr>
          <t>Source: ENERGY STAR</t>
        </r>
      </text>
    </comment>
    <comment ref="N99" authorId="1">
      <text>
        <r>
          <rPr>
            <sz val="8"/>
            <rFont val="Tahoma"/>
            <family val="0"/>
          </rPr>
          <t>Source: ENERGY STAR</t>
        </r>
      </text>
    </comment>
    <comment ref="N100" authorId="1">
      <text>
        <r>
          <rPr>
            <sz val="8"/>
            <rFont val="Tahoma"/>
            <family val="0"/>
          </rPr>
          <t>Source: ENERGY STAR</t>
        </r>
      </text>
    </comment>
    <comment ref="N102" authorId="1">
      <text>
        <r>
          <rPr>
            <sz val="8"/>
            <rFont val="Tahoma"/>
            <family val="0"/>
          </rPr>
          <t>Source: ENERGY STAR</t>
        </r>
      </text>
    </comment>
    <comment ref="N103" authorId="1">
      <text>
        <r>
          <rPr>
            <sz val="8"/>
            <rFont val="Tahoma"/>
            <family val="0"/>
          </rPr>
          <t>Source: ENERGY STAR</t>
        </r>
      </text>
    </comment>
    <comment ref="N104" authorId="1">
      <text>
        <r>
          <rPr>
            <sz val="8"/>
            <rFont val="Tahoma"/>
            <family val="0"/>
          </rPr>
          <t>Source: U.S. EPA, Inventory of U.S. Greenhouse Gas Emissions and Sinks: 1990-2004, Annex 2, Table A30.</t>
        </r>
      </text>
    </comment>
    <comment ref="N105" authorId="1">
      <text>
        <r>
          <rPr>
            <sz val="8"/>
            <rFont val="Tahoma"/>
            <family val="0"/>
          </rPr>
          <t>Source: U.S. EPA,  Inventory of U.S. Greenhouse Gas Emissions and Sinks: 1990-2004, Annex 2, Table A30</t>
        </r>
      </text>
    </comment>
    <comment ref="N107" authorId="1">
      <text>
        <r>
          <rPr>
            <sz val="8"/>
            <rFont val="Tahoma"/>
            <family val="0"/>
          </rPr>
          <t>Source: EIA 2001. End-use Consumption of Electricity</t>
        </r>
      </text>
    </comment>
    <comment ref="N108" authorId="1">
      <text>
        <r>
          <rPr>
            <sz val="8"/>
            <rFont val="Tahoma"/>
            <family val="0"/>
          </rPr>
          <t xml:space="preserve">Source: Parker, D., Mazzara, M., Sherwin, J.,  1996. "Monitored Energy Use Patterns In Low-Income Housing In A Hot And Humid Climate," Tenth Symposium on Improving Building Systems in Hot Humid Climates, Ft. Worth, TX, p. 316. Note that this publication assumes a 10 percent efficiency gain per 1 degree; we use 5 percent as a more conservative estimate.
</t>
        </r>
      </text>
    </comment>
    <comment ref="N109" authorId="1">
      <text>
        <r>
          <rPr>
            <sz val="8"/>
            <rFont val="Tahoma"/>
            <family val="2"/>
          </rPr>
          <t>Source: EIA 2001. End-use Consumption of Electricity</t>
        </r>
        <r>
          <rPr>
            <sz val="8"/>
            <rFont val="Tahoma"/>
            <family val="0"/>
          </rPr>
          <t xml:space="preserve">
</t>
        </r>
      </text>
    </comment>
    <comment ref="N111" authorId="1">
      <text>
        <r>
          <rPr>
            <sz val="8"/>
            <rFont val="Tahoma"/>
            <family val="0"/>
          </rPr>
          <t>Source: ENERGY STAR and ACEEE, Consumer Guide to Home Energy Savings</t>
        </r>
      </text>
    </comment>
    <comment ref="N112" authorId="1">
      <text>
        <r>
          <rPr>
            <sz val="8"/>
            <rFont val="Tahoma"/>
            <family val="0"/>
          </rPr>
          <t>Source: ENERGY STAR and ACEEE Consumer Guide to Home Energy Savings</t>
        </r>
      </text>
    </comment>
    <comment ref="N113" authorId="1">
      <text>
        <r>
          <rPr>
            <sz val="8"/>
            <rFont val="Tahoma"/>
            <family val="0"/>
          </rPr>
          <t>Source: U.S. EPA, Inventory of U.S. Greenhouse Gas Emissions and Sinks: 1990-2004, Annex 2, Table A30</t>
        </r>
      </text>
    </comment>
    <comment ref="N114" authorId="1">
      <text>
        <r>
          <rPr>
            <sz val="8"/>
            <rFont val="Tahoma"/>
            <family val="0"/>
          </rPr>
          <t>Source: U.S. EPA, Inventory of U.S. Greenhouse Gas Emissions and Sinks: 1990-2004,  Annex 2, Table A30</t>
        </r>
      </text>
    </comment>
    <comment ref="N118" authorId="1">
      <text>
        <r>
          <rPr>
            <sz val="8"/>
            <rFont val="Tahoma"/>
            <family val="0"/>
          </rPr>
          <t xml:space="preserve">Emission Factor for Newspaper Source: U.S. Environmental Protection Agency, 2006. Solid Waste Management and Greenhouse Gases: A Life-Cycle Assessment of Emissions and Sinks, EPA530-R-06-004. </t>
        </r>
      </text>
    </comment>
    <comment ref="N119" authorId="1">
      <text>
        <r>
          <rPr>
            <sz val="8"/>
            <rFont val="Tahoma"/>
            <family val="0"/>
          </rPr>
          <t xml:space="preserve">Emission Factor for Glass Source: U.S. Environmental Protection Agency, 2006. Solid Waste Management and Greenhouse Gases: A Life-Cycle Assessment of Emissions and Sinks, EPA530-R-06-004. </t>
        </r>
      </text>
    </comment>
    <comment ref="N120" authorId="1">
      <text>
        <r>
          <rPr>
            <sz val="8"/>
            <rFont val="Tahoma"/>
            <family val="0"/>
          </rPr>
          <t xml:space="preserve">Emission Factor for Plastic Source: U.S. Environmental Protection Agency, 2006. Solid Waste Management and Greenhouse Gases: A Life-Cycle Assessment of Emissions and Sinks, EPA530-R-06-004. </t>
        </r>
      </text>
    </comment>
    <comment ref="N121" authorId="1">
      <text>
        <r>
          <rPr>
            <sz val="8"/>
            <rFont val="Tahoma"/>
            <family val="0"/>
          </rPr>
          <t xml:space="preserve">Emission Factor for Aluminum and Steel Cans Source: U.S. Environmental Protection Agency, 2006. Solid Waste Management and Greenhouse Gases: A Life-Cycle Assessment of Emissions and Sinks, EPA530-R-06-004. </t>
        </r>
      </text>
    </comment>
    <comment ref="N77" authorId="1">
      <text>
        <r>
          <rPr>
            <sz val="8"/>
            <rFont val="Tahoma"/>
            <family val="0"/>
          </rPr>
          <t>Source: U.S. Environmental Protection Agency, 2005, Emission Facts: Greenhouse Gas Emissions from a Typical Passenger Vehicle</t>
        </r>
      </text>
    </comment>
    <comment ref="N78" authorId="1">
      <text>
        <r>
          <rPr>
            <sz val="8"/>
            <rFont val="Tahoma"/>
            <family val="0"/>
          </rPr>
          <t>Source: U.S. Environmental Protection Agency, 2005, Emission Facts: Greenhouse Gas Emissions from a Typical Passenger Vehicle</t>
        </r>
      </text>
    </comment>
    <comment ref="N82" authorId="1">
      <text>
        <r>
          <rPr>
            <sz val="8"/>
            <rFont val="Tahoma"/>
            <family val="0"/>
          </rPr>
          <t>Source: U.S. Environmental Protection Agency, 2005, Emission Facts: Greenhouse Gas Emissions from a Typical Passenger Vehicle</t>
        </r>
      </text>
    </comment>
    <comment ref="N83" authorId="1">
      <text>
        <r>
          <rPr>
            <sz val="8"/>
            <rFont val="Tahoma"/>
            <family val="0"/>
          </rPr>
          <t>Source: U.S. Environmental Protection Agency, 2005, Emission Facts: Greenhouse Gas Emissions from a Typical Passenger Vehicle</t>
        </r>
      </text>
    </comment>
    <comment ref="N89" authorId="1">
      <text>
        <r>
          <rPr>
            <sz val="8"/>
            <rFont val="Tahoma"/>
            <family val="0"/>
          </rPr>
          <t xml:space="preserve">Source:  U.S. DOE, 2005: A Consumer's Guide to Energy Efficiency and Renewable Energy: Thermostats and Control Systems. Assumes thermostat is turned down for 8 hours each night November through March.
</t>
        </r>
      </text>
    </comment>
  </commentList>
</comments>
</file>

<file path=xl/sharedStrings.xml><?xml version="1.0" encoding="utf-8"?>
<sst xmlns="http://schemas.openxmlformats.org/spreadsheetml/2006/main" count="175" uniqueCount="130">
  <si>
    <t>assumed percentage of the year air conditioner is in use = .42</t>
  </si>
  <si>
    <t>Emissions =  (average monthly electric bill / price per kWh) * electricity emission factor  * months in a year</t>
  </si>
  <si>
    <t xml:space="preserve">Replace old gas or oil furnace or boiler with an ENERGY STAR model. Will you take this action? 
</t>
  </si>
  <si>
    <t xml:space="preserve">Replace your old refrigerator with an ENERGY STAR model. Will you take this action?
</t>
  </si>
  <si>
    <t>average kWh new fridge 440</t>
  </si>
  <si>
    <t>Emission reduction = (average kWh/year old fridge - average kWh/year new fridge) electricity emission factor</t>
  </si>
  <si>
    <t>average kWh/year old fridge = 820</t>
  </si>
  <si>
    <t xml:space="preserve">Could you also recycle magazines?
</t>
  </si>
  <si>
    <t>pounds/year</t>
  </si>
  <si>
    <t>Assumptions</t>
  </si>
  <si>
    <t>annual kWh savings = 380</t>
  </si>
  <si>
    <t>annual kWh savings per lamp = 73</t>
  </si>
  <si>
    <t>Waste</t>
  </si>
  <si>
    <t>Enter your data</t>
  </si>
  <si>
    <t>$</t>
  </si>
  <si>
    <t>Your Total Emissions</t>
  </si>
  <si>
    <t>Transportation</t>
  </si>
  <si>
    <t>Walking, biking, carpooling, telecommuting, and using mass transit are good options.</t>
  </si>
  <si>
    <t>Pounds of CO2 you could avoid</t>
  </si>
  <si>
    <t>pounds/yr</t>
  </si>
  <si>
    <t>Pounds of carbon dioxide/year</t>
  </si>
  <si>
    <t>Suggested actions</t>
  </si>
  <si>
    <t>pounds</t>
  </si>
  <si>
    <t>Your new total annual CO2 emissions would be</t>
  </si>
  <si>
    <t>of your total</t>
  </si>
  <si>
    <t>or</t>
  </si>
  <si>
    <t>How many people live in your home?</t>
  </si>
  <si>
    <t>How do you heat your house?</t>
  </si>
  <si>
    <t>What You Can Do to Reduce Your Emissions</t>
  </si>
  <si>
    <t xml:space="preserve">If you took all the actions listed above, you would reduce your emissions by         </t>
  </si>
  <si>
    <t>Newspaper</t>
  </si>
  <si>
    <t>Glass</t>
  </si>
  <si>
    <t>Plastic</t>
  </si>
  <si>
    <t>Metal</t>
  </si>
  <si>
    <t>Your Current Household Emissions</t>
  </si>
  <si>
    <t>The Basics</t>
  </si>
  <si>
    <t>What is the average gas mileage for your car (miles per gallon)?</t>
  </si>
  <si>
    <t>Home Energy</t>
  </si>
  <si>
    <t>What is your average monthly electric bill?</t>
  </si>
  <si>
    <t>$100 is about average in the United States for a household of two people.</t>
  </si>
  <si>
    <t>months in a year = 12</t>
  </si>
  <si>
    <t>Our calculations assume that you pay 10 cents/kWh. We estimate your emissions based on the national average mix of fuels used to generate electricity. Your actual emissions may be higher or lower depending on your electricity provider's power mix.</t>
  </si>
  <si>
    <t>What is your average monthly gas bill?</t>
  </si>
  <si>
    <t>price per thousand cubic feet = $13.83</t>
  </si>
  <si>
    <t>$105 is about average in the United States for a household of two people.</t>
  </si>
  <si>
    <t>Our calculations assume that you pay $13.83/thousand cubic feet</t>
  </si>
  <si>
    <t>What is your average monthly fuel oil bill?</t>
  </si>
  <si>
    <t>price per gallon = $2.37</t>
  </si>
  <si>
    <t>$130 is about average in the United States for a household of two people.</t>
  </si>
  <si>
    <t>Our calculations assume that you pay $2.37/gallon</t>
  </si>
  <si>
    <t xml:space="preserve">Based on the number of people in your household, the box at right shows your estimated greenhouse gas emissions from waste. However, if you currently recycle certain materials, your waste emissions may be lower. </t>
  </si>
  <si>
    <t>Total Waste Emissions Before Recycling</t>
  </si>
  <si>
    <t xml:space="preserve">Which of the following products do you currently recycle in your household? </t>
  </si>
  <si>
    <t>Total emissions = emissions from vehicle use + emissions from electricity + emissions from natural gas + emissions from fuel oil  + emissions from waste</t>
  </si>
  <si>
    <t>more miles per gallon</t>
  </si>
  <si>
    <t>Give your car a break. Reduce the number of miles you drive by this amount.</t>
  </si>
  <si>
    <t xml:space="preserve">Turn down your thermostat by </t>
  </si>
  <si>
    <t>Dropping the heat at night can make a difference.</t>
  </si>
  <si>
    <t xml:space="preserve">Replace 75-watt incandescent light bulbs with 25-watt ENERGY STAR lights. </t>
  </si>
  <si>
    <t>enter the number of bulbs you will replace</t>
  </si>
  <si>
    <t>enter 1 for yes and 2 for no</t>
  </si>
  <si>
    <t>Turn up your air conditioner thermostat by</t>
  </si>
  <si>
    <t>percent emission reduction per degree = .05</t>
  </si>
  <si>
    <t xml:space="preserve">Replace single-glazed windows with ENERGY STAR windows. Will you take this action?
</t>
  </si>
  <si>
    <r>
      <t xml:space="preserve">enter </t>
    </r>
    <r>
      <rPr>
        <b/>
        <sz val="10"/>
        <rFont val="Arial"/>
        <family val="2"/>
      </rPr>
      <t>1</t>
    </r>
    <r>
      <rPr>
        <sz val="10"/>
        <rFont val="Arial"/>
        <family val="2"/>
      </rPr>
      <t xml:space="preserve"> for yes and </t>
    </r>
    <r>
      <rPr>
        <b/>
        <sz val="10"/>
        <rFont val="Arial"/>
        <family val="2"/>
      </rPr>
      <t>2</t>
    </r>
    <r>
      <rPr>
        <sz val="10"/>
        <rFont val="Arial"/>
        <family val="2"/>
      </rPr>
      <t xml:space="preserve"> for no</t>
    </r>
  </si>
  <si>
    <t xml:space="preserve">Emissions =  (average monthly fuel oil bill / price per gallon) fuel oil emission factor * months in a year </t>
  </si>
  <si>
    <t xml:space="preserve">Emissions = (average monthly gas bill / price per thousand cubic feet) natural gas emission factor * months in a year </t>
  </si>
  <si>
    <t>average MMBtus/year of old model = 115.71</t>
  </si>
  <si>
    <t>average MMBtus/year of new model = 90</t>
  </si>
  <si>
    <t>Emission reduction = (average MMBtus/year of old model - average MMBtus/year of new model) emission factor</t>
  </si>
  <si>
    <t>emission factor (natural gas/thousand cubic feet) = 120.61</t>
  </si>
  <si>
    <t>emission factor (electricity/kWh) = 1.37</t>
  </si>
  <si>
    <t>emission factor (fuel oil/gallon) = 22.28</t>
  </si>
  <si>
    <t>Emission reduction = (average single glazed windows annual energy loss (Btu) - Low-e annual energy loss (Btu)) emission factor</t>
  </si>
  <si>
    <t xml:space="preserve">average single glazed windows annual energy loss (Btu) = 37,800,000 </t>
  </si>
  <si>
    <t>average low-e annual energy loss (Btu) = 9,450,000</t>
  </si>
  <si>
    <t>Total waste emissions before recycling + emission reduction from recycling newspaper + emission reduction from recycling glass + emission reduction from recycling plastic + emission reduction from recycling metal</t>
  </si>
  <si>
    <r>
      <t xml:space="preserve">enter </t>
    </r>
    <r>
      <rPr>
        <b/>
        <sz val="10"/>
        <rFont val="Arial"/>
        <family val="2"/>
      </rPr>
      <t>1</t>
    </r>
    <r>
      <rPr>
        <sz val="10"/>
        <rFont val="Arial"/>
        <family val="0"/>
      </rPr>
      <t xml:space="preserve"> for yes and </t>
    </r>
    <r>
      <rPr>
        <b/>
        <sz val="10"/>
        <rFont val="Arial"/>
        <family val="2"/>
      </rPr>
      <t>2</t>
    </r>
    <r>
      <rPr>
        <sz val="10"/>
        <rFont val="Arial"/>
        <family val="0"/>
      </rPr>
      <t xml:space="preserve"> for no</t>
    </r>
  </si>
  <si>
    <t>percent fuel consumption decrease per 1 degree = 0.5</t>
  </si>
  <si>
    <t>Do you recycle newspaper?</t>
  </si>
  <si>
    <t>Do you recycle glass?</t>
  </si>
  <si>
    <t>Do you recycle aluminum and steel cans?</t>
  </si>
  <si>
    <t>If you don’t know your car’s fuel economy, you can look it up at https://www.fueleconomy.gov/feg/byclass.htm.</t>
  </si>
  <si>
    <t>11,000 pounds is about average for a household of two people over a year.</t>
  </si>
  <si>
    <t>14,500 pounds is about average for a household of two people over a year.</t>
  </si>
  <si>
    <t>Do you recycle plastic?</t>
  </si>
  <si>
    <t>Total Waste Emissions After Recycling</t>
  </si>
  <si>
    <t>41,500 pounds is about average in the United States for a household of two people over a year</t>
  </si>
  <si>
    <t>On the Road</t>
  </si>
  <si>
    <t>At Home</t>
  </si>
  <si>
    <t>Are you in the market for a new car? Buy a vehicle that gets more miles per gallon than your current one.</t>
  </si>
  <si>
    <t>The Fuel Economy Web site (www.fueleconomy.gov) can help you find efficient vehicles.</t>
  </si>
  <si>
    <t>miles per week</t>
  </si>
  <si>
    <t>number of degrees</t>
  </si>
  <si>
    <t>You'll get the same amount of light for less energy and lower monthly bills. By replacing the five most frequently used lights in your home with ENERGY STAR qualified lighting, you can save about $60 each year in energy costs.</t>
  </si>
  <si>
    <t>Are you willing to start recycling the material(s) you don't currently recycle (review the items you checked in the waste emissions section above)?</t>
  </si>
  <si>
    <t>Emission reduction = percent of total electricity emissions accounted for by air conditioning * percent emission reduction per degree * electricity emissions * number of degrees increased * assumed percentage of the year air conditioner is in use</t>
  </si>
  <si>
    <t>average US price per kWh = $0.1</t>
  </si>
  <si>
    <t>2,036 pounds is about average for a household of two people over a year.</t>
  </si>
  <si>
    <r>
      <t xml:space="preserve">Enter </t>
    </r>
    <r>
      <rPr>
        <b/>
        <sz val="10"/>
        <rFont val="Arial"/>
        <family val="2"/>
      </rPr>
      <t>1</t>
    </r>
    <r>
      <rPr>
        <sz val="10"/>
        <rFont val="Arial"/>
        <family val="2"/>
      </rPr>
      <t xml:space="preserve"> for natural gas, </t>
    </r>
    <r>
      <rPr>
        <b/>
        <sz val="10"/>
        <rFont val="Arial"/>
        <family val="2"/>
      </rPr>
      <t>2</t>
    </r>
    <r>
      <rPr>
        <sz val="10"/>
        <rFont val="Arial"/>
        <family val="2"/>
      </rPr>
      <t xml:space="preserve"> for electric heat, or </t>
    </r>
    <r>
      <rPr>
        <b/>
        <sz val="10"/>
        <rFont val="Arial"/>
        <family val="2"/>
      </rPr>
      <t>3</t>
    </r>
    <r>
      <rPr>
        <sz val="10"/>
        <rFont val="Arial"/>
        <family val="2"/>
      </rPr>
      <t xml:space="preserve"> for oil</t>
    </r>
  </si>
  <si>
    <t>Equation explanations</t>
  </si>
  <si>
    <t>pounds of CO2 emitted per mile = 19.4</t>
  </si>
  <si>
    <t>emissions of greenhouse gases other than CO2 = 100/95</t>
  </si>
  <si>
    <t>12,100 pounds is about average per vehicle over a year</t>
  </si>
  <si>
    <t>231 miles/week is about average in the United States per vehicle</t>
  </si>
  <si>
    <t>degrees F</t>
  </si>
  <si>
    <t>On average, how many miles do you put on your car(s)?</t>
  </si>
  <si>
    <r>
      <t xml:space="preserve">enter </t>
    </r>
    <r>
      <rPr>
        <b/>
        <sz val="10"/>
        <rFont val="Arial"/>
        <family val="2"/>
      </rPr>
      <t>1</t>
    </r>
    <r>
      <rPr>
        <sz val="10"/>
        <rFont val="Arial"/>
        <family val="2"/>
      </rPr>
      <t xml:space="preserve"> if this represents your miles per week or  </t>
    </r>
    <r>
      <rPr>
        <b/>
        <sz val="10"/>
        <rFont val="Arial"/>
        <family val="2"/>
      </rPr>
      <t>2</t>
    </r>
    <r>
      <rPr>
        <sz val="10"/>
        <rFont val="Arial"/>
        <family val="2"/>
      </rPr>
      <t xml:space="preserve"> if it's your miles per year</t>
    </r>
  </si>
  <si>
    <t>16,290 pounds is about average for a household of two people over a year.</t>
  </si>
  <si>
    <t>Emissions = number of people in household * average lb CO2 equivalent. generated from waste per person per year</t>
  </si>
  <si>
    <t>average lb CO2 equivalent. generated from waste per person per year = 1010</t>
  </si>
  <si>
    <t>If your household recycles newspaper, then, number of people in household * average number of pounds of CO2 equivalent per person per year that could be saved by recycling newspaper</t>
  </si>
  <si>
    <t>average number of pounds of CO2 equivalent per person per year that could be saved by recycling newspaper = 184.3</t>
  </si>
  <si>
    <t>If your household recycles glass, then, number of people in household * average number of pounds of CO2 equivalent per person per year that could be saved by recycling glass</t>
  </si>
  <si>
    <t>average number of pounds of CO2 equivalent per person per year that could be saved by recycling glass = 25.6</t>
  </si>
  <si>
    <t>If your household recycles plastic, then, number of people in household * average number of pounds of CO2 equivalent per person per year that could be saved by recycling plastic</t>
  </si>
  <si>
    <t>average number of pounds of CO2 equivalent per person per year that could be saved by recycling plastic = 46.6</t>
  </si>
  <si>
    <t>If your household recycles metal, then, number of people in household * average number of pounds of CO2 equivalent per person per year that could be saved by recycling plastic</t>
  </si>
  <si>
    <t>average number of pounds of CO2 equivalent per person per year that could be saved by recycling metal = 165.8</t>
  </si>
  <si>
    <t xml:space="preserve">Emission reduction = CO2 emissions from heating * percentage of energy source allotted to heating * percent fuel consumption decrease per 1 degree * number of degrees thermostat is turned down </t>
  </si>
  <si>
    <t>degrees F on winter nights</t>
  </si>
  <si>
    <t>Emission Reduction = number of people in household * average number of pounds of CO2 equivalent per person per year that could be saved by recycling magazines</t>
  </si>
  <si>
    <t>average number of pounds of CO2 equivalent per person per year that could be saved by recycling magazines = 47.7</t>
  </si>
  <si>
    <t>Emissions  = (number of miles driven per week * weeks in a year) / average household fuel efficiency * pounds of CO2 emitted per gallon * emissions of greenhouse gases other than CO2</t>
  </si>
  <si>
    <t>pounds of CO2 emitted per gallon = 19.4</t>
  </si>
  <si>
    <t>Emission reduction = annual emissions from vehicles - (number of miles driven per week * weeks in a year) / your current car's fuel efficiency + increased fuel efficiency) * pounds of CO2 emitted per gallon * emissions of greenhouse gases other than CO2</t>
  </si>
  <si>
    <t>Emission reduction = number of 75-watt incandescent light bulbs replaced * annual kwh savings per lamp * electricity emission factor</t>
  </si>
  <si>
    <t>percent of total electricity emissions =.16</t>
  </si>
  <si>
    <t>Emission reduction = (miles avoided per week * weeks in a year) / your current car's fuel efficiency (or your new car's fuel efficiency if you plan to buy a more efficient car) * pounds of CO2 emitted per gallon * emissions of greenhouse gases other than CO2</t>
  </si>
  <si>
    <t>Emission Reduction = number of people in household * (average number of pounds of CO2 equivalent per person per year that could be saved by recycling newspaper + average number of pounds of CO2 equivalent per person per year that could be saved by recycling glass + average number of pounds of CO2 equivalent per person per year that could be saved by recycling plastic + +average number of pounds of CO2 equivalent per person per year that could be saved by recycling metal)</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</si>
</sst>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0.00000000"/>
    <numFmt numFmtId="168" formatCode="0.0000000"/>
    <numFmt numFmtId="169" formatCode="0.000000"/>
    <numFmt numFmtId="170" formatCode="0.00000"/>
    <numFmt numFmtId="171" formatCode="0.0000"/>
    <numFmt numFmtId="172" formatCode="0.000"/>
    <numFmt numFmtId="173" formatCode="0_);\(0\)"/>
    <numFmt numFmtId="174" formatCode="0.0%"/>
    <numFmt numFmtId="175" formatCode="&quot;$&quot;#,##0.00"/>
    <numFmt numFmtId="176" formatCode="&quot;$&quot;#,##0"/>
    <numFmt numFmtId="177" formatCode="&quot;Yes&quot;;&quot;Yes&quot;;&quot;No&quot;"/>
    <numFmt numFmtId="178" formatCode="&quot;True&quot;;&quot;True&quot;;&quot;False&quot;"/>
    <numFmt numFmtId="179" formatCode="&quot;On&quot;;&quot;On&quot;;&quot;Off&quot;"/>
    <numFmt numFmtId="180" formatCode="[$€-2]\ #,##0.00_);[Red]\([$€-2]\ #,##0.00\)"/>
    <numFmt numFmtId="181" formatCode="_(* #,##0.000_);_(* \(#,##0.000\);_(* &quot;-&quot;???_);_(@_)"/>
    <numFmt numFmtId="182" formatCode="_(* #,##0.0_);_(* \(#,##0.0\);_(* &quot;-&quot;?_);_(@_)"/>
    <numFmt numFmtId="183" formatCode="General_)"/>
  </numFmts>
  <fonts count="31">
    <font>
      <sz val="9"/>
      <name val="Geneva"/>
      <family val="0"/>
    </font>
    <font>
      <b/>
      <sz val="9"/>
      <name val="Geneva"/>
      <family val="0"/>
    </font>
    <font>
      <i/>
      <sz val="9"/>
      <name val="Geneva"/>
      <family val="0"/>
    </font>
    <font>
      <b/>
      <i/>
      <sz val="9"/>
      <name val="Geneva"/>
      <family val="0"/>
    </font>
    <font>
      <sz val="8"/>
      <name val="Tahoma"/>
      <family val="0"/>
    </font>
    <font>
      <b/>
      <sz val="12"/>
      <name val="Arial"/>
      <family val="2"/>
    </font>
    <font>
      <b/>
      <sz val="10"/>
      <name val="Arial"/>
      <family val="2"/>
    </font>
    <font>
      <sz val="10"/>
      <name val="Arial"/>
      <family val="2"/>
    </font>
    <font>
      <sz val="10"/>
      <color indexed="21"/>
      <name val="Arial"/>
      <family val="2"/>
    </font>
    <font>
      <i/>
      <sz val="10"/>
      <name val="Arial"/>
      <family val="2"/>
    </font>
    <font>
      <b/>
      <sz val="10"/>
      <name val="Geneva"/>
      <family val="0"/>
    </font>
    <font>
      <sz val="10"/>
      <name val="Geneva"/>
      <family val="0"/>
    </font>
    <font>
      <u val="single"/>
      <sz val="6.75"/>
      <color indexed="12"/>
      <name val="Geneva"/>
      <family val="0"/>
    </font>
    <font>
      <u val="single"/>
      <sz val="6.75"/>
      <color indexed="36"/>
      <name val="Geneva"/>
      <family val="0"/>
    </font>
    <font>
      <sz val="9"/>
      <color indexed="55"/>
      <name val="Geneva"/>
      <family val="0"/>
    </font>
    <font>
      <sz val="10"/>
      <color indexed="55"/>
      <name val="Geneva"/>
      <family val="0"/>
    </font>
    <font>
      <sz val="10"/>
      <color indexed="55"/>
      <name val="Arial"/>
      <family val="2"/>
    </font>
    <font>
      <b/>
      <sz val="10"/>
      <color indexed="55"/>
      <name val="Geneva"/>
      <family val="0"/>
    </font>
    <font>
      <b/>
      <sz val="9"/>
      <color indexed="10"/>
      <name val="Geneva"/>
      <family val="0"/>
    </font>
    <font>
      <sz val="10"/>
      <color indexed="10"/>
      <name val="Arial"/>
      <family val="2"/>
    </font>
    <font>
      <sz val="8"/>
      <name val="Arial"/>
      <family val="0"/>
    </font>
    <font>
      <b/>
      <sz val="10"/>
      <color indexed="9"/>
      <name val="Arial"/>
      <family val="2"/>
    </font>
    <font>
      <sz val="10"/>
      <color indexed="9"/>
      <name val="Arial"/>
      <family val="2"/>
    </font>
    <font>
      <b/>
      <u val="single"/>
      <sz val="10"/>
      <name val="Arial"/>
      <family val="2"/>
    </font>
    <font>
      <u val="single"/>
      <sz val="10"/>
      <name val="Arial"/>
      <family val="2"/>
    </font>
    <font>
      <u val="single"/>
      <sz val="10"/>
      <color indexed="10"/>
      <name val="Arial"/>
      <family val="2"/>
    </font>
    <font>
      <i/>
      <u val="single"/>
      <sz val="10"/>
      <name val="Arial"/>
      <family val="2"/>
    </font>
    <font>
      <u val="single"/>
      <sz val="10"/>
      <color indexed="9"/>
      <name val="Arial"/>
      <family val="2"/>
    </font>
    <font>
      <i/>
      <u val="single"/>
      <sz val="10"/>
      <color indexed="9"/>
      <name val="Arial"/>
      <family val="2"/>
    </font>
    <font>
      <b/>
      <sz val="10"/>
      <color indexed="10"/>
      <name val="Arial"/>
      <family val="2"/>
    </font>
    <font>
      <b/>
      <sz val="8"/>
      <name val="Geneva"/>
      <family val="2"/>
    </font>
  </fonts>
  <fills count="8">
    <fill>
      <patternFill/>
    </fill>
    <fill>
      <patternFill patternType="gray125"/>
    </fill>
    <fill>
      <patternFill patternType="solid">
        <fgColor indexed="21"/>
        <bgColor indexed="64"/>
      </patternFill>
    </fill>
    <fill>
      <patternFill patternType="solid">
        <fgColor indexed="43"/>
        <bgColor indexed="64"/>
      </patternFill>
    </fill>
    <fill>
      <patternFill patternType="solid">
        <fgColor indexed="44"/>
        <bgColor indexed="64"/>
      </patternFill>
    </fill>
    <fill>
      <patternFill patternType="solid">
        <fgColor indexed="8"/>
        <bgColor indexed="64"/>
      </patternFill>
    </fill>
    <fill>
      <patternFill patternType="solid">
        <fgColor indexed="47"/>
        <bgColor indexed="64"/>
      </patternFill>
    </fill>
    <fill>
      <patternFill patternType="solid">
        <fgColor indexed="42"/>
        <bgColor indexed="64"/>
      </patternFill>
    </fill>
  </fills>
  <borders count="8">
    <border>
      <left/>
      <right/>
      <top/>
      <bottom/>
      <diagonal/>
    </border>
    <border>
      <left style="medium"/>
      <right style="medium"/>
      <top style="medium"/>
      <bottom style="medium"/>
    </border>
    <border>
      <left>
        <color indexed="63"/>
      </left>
      <right>
        <color indexed="63"/>
      </right>
      <top>
        <color indexed="63"/>
      </top>
      <bottom style="medium"/>
    </border>
    <border>
      <left style="medium"/>
      <right style="medium"/>
      <top>
        <color indexed="63"/>
      </top>
      <bottom style="medium"/>
    </border>
    <border>
      <left style="medium"/>
      <right style="medium"/>
      <top style="medium"/>
      <bottom>
        <color indexed="63"/>
      </bottom>
    </border>
    <border>
      <left>
        <color indexed="63"/>
      </left>
      <right>
        <color indexed="63"/>
      </right>
      <top style="medium"/>
      <bottom style="medium"/>
    </border>
    <border>
      <left style="thin"/>
      <right style="thin"/>
      <top style="thin"/>
      <bottom style="thin"/>
    </border>
    <border>
      <left style="thin"/>
      <right>
        <color indexed="63"/>
      </right>
      <top>
        <color indexed="63"/>
      </top>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7" fillId="0" borderId="0">
      <alignment/>
      <protection/>
    </xf>
    <xf numFmtId="9" fontId="0" fillId="0" borderId="0" applyFont="0" applyFill="0" applyBorder="0" applyAlignment="0" applyProtection="0"/>
  </cellStyleXfs>
  <cellXfs count="173">
    <xf numFmtId="0" fontId="0" fillId="0" borderId="0" xfId="0" applyAlignment="1">
      <alignment/>
    </xf>
    <xf numFmtId="165" fontId="0" fillId="0" borderId="0" xfId="15" applyNumberFormat="1" applyFill="1" applyBorder="1" applyAlignment="1">
      <alignment/>
    </xf>
    <xf numFmtId="165" fontId="7" fillId="0" borderId="1" xfId="15" applyNumberFormat="1" applyFont="1" applyBorder="1" applyAlignment="1">
      <alignment/>
    </xf>
    <xf numFmtId="165" fontId="7" fillId="0" borderId="0" xfId="15" applyNumberFormat="1" applyFont="1" applyAlignment="1">
      <alignment/>
    </xf>
    <xf numFmtId="165" fontId="7" fillId="2" borderId="0" xfId="15" applyNumberFormat="1" applyFont="1" applyFill="1" applyAlignment="1">
      <alignment/>
    </xf>
    <xf numFmtId="165" fontId="7" fillId="0" borderId="0" xfId="15" applyNumberFormat="1" applyFont="1" applyBorder="1" applyAlignment="1">
      <alignment/>
    </xf>
    <xf numFmtId="165" fontId="7" fillId="0" borderId="2" xfId="15" applyNumberFormat="1" applyFont="1" applyBorder="1" applyAlignment="1">
      <alignment/>
    </xf>
    <xf numFmtId="165" fontId="7" fillId="3" borderId="1" xfId="15" applyNumberFormat="1" applyFont="1" applyFill="1" applyBorder="1" applyAlignment="1">
      <alignment/>
    </xf>
    <xf numFmtId="165" fontId="7" fillId="3" borderId="3" xfId="15" applyNumberFormat="1" applyFont="1" applyFill="1" applyBorder="1" applyAlignment="1">
      <alignment/>
    </xf>
    <xf numFmtId="165" fontId="7" fillId="3" borderId="1" xfId="15" applyNumberFormat="1" applyFont="1" applyFill="1" applyBorder="1" applyAlignment="1">
      <alignment wrapText="1"/>
    </xf>
    <xf numFmtId="165" fontId="7" fillId="0" borderId="0" xfId="15" applyNumberFormat="1" applyFont="1" applyFill="1" applyAlignment="1">
      <alignment/>
    </xf>
    <xf numFmtId="165" fontId="7" fillId="0" borderId="0" xfId="15" applyNumberFormat="1" applyFont="1" applyFill="1" applyBorder="1" applyAlignment="1">
      <alignment/>
    </xf>
    <xf numFmtId="0" fontId="7" fillId="0" borderId="0" xfId="21" applyFont="1">
      <alignment/>
      <protection/>
    </xf>
    <xf numFmtId="0" fontId="7" fillId="0" borderId="0" xfId="21" applyFont="1" applyFill="1">
      <alignment/>
      <protection/>
    </xf>
    <xf numFmtId="0" fontId="5" fillId="0" borderId="0" xfId="21" applyFont="1">
      <alignment/>
      <protection/>
    </xf>
    <xf numFmtId="0" fontId="7" fillId="4" borderId="0" xfId="21" applyFont="1" applyFill="1" applyBorder="1">
      <alignment/>
      <protection/>
    </xf>
    <xf numFmtId="0" fontId="6" fillId="4" borderId="0" xfId="21" applyFont="1" applyFill="1" applyBorder="1" applyAlignment="1">
      <alignment wrapText="1"/>
      <protection/>
    </xf>
    <xf numFmtId="0" fontId="7" fillId="0" borderId="0" xfId="21" applyAlignment="1">
      <alignment wrapText="1"/>
      <protection/>
    </xf>
    <xf numFmtId="0" fontId="6" fillId="4" borderId="0" xfId="21" applyFont="1" applyFill="1" applyBorder="1">
      <alignment/>
      <protection/>
    </xf>
    <xf numFmtId="0" fontId="7" fillId="0" borderId="0" xfId="21" applyFont="1" applyFill="1" applyBorder="1">
      <alignment/>
      <protection/>
    </xf>
    <xf numFmtId="0" fontId="7" fillId="2" borderId="0" xfId="21" applyFont="1" applyFill="1" applyBorder="1">
      <alignment/>
      <protection/>
    </xf>
    <xf numFmtId="0" fontId="6" fillId="2" borderId="0" xfId="21" applyFont="1" applyFill="1" applyBorder="1" applyAlignment="1">
      <alignment wrapText="1"/>
      <protection/>
    </xf>
    <xf numFmtId="0" fontId="6" fillId="0" borderId="0" xfId="21" applyFont="1" applyFill="1" applyBorder="1" applyAlignment="1">
      <alignment horizontal="right"/>
      <protection/>
    </xf>
    <xf numFmtId="0" fontId="7" fillId="0" borderId="0" xfId="21" applyFont="1" applyAlignment="1">
      <alignment horizontal="right"/>
      <protection/>
    </xf>
    <xf numFmtId="0" fontId="6" fillId="0" borderId="1" xfId="21" applyFont="1" applyFill="1" applyBorder="1" applyAlignment="1">
      <alignment wrapText="1"/>
      <protection/>
    </xf>
    <xf numFmtId="0" fontId="6" fillId="0" borderId="0" xfId="21" applyFont="1" applyFill="1" applyBorder="1" applyAlignment="1">
      <alignment wrapText="1"/>
      <protection/>
    </xf>
    <xf numFmtId="0" fontId="6" fillId="0" borderId="0" xfId="21" applyFont="1" applyFill="1" applyBorder="1" applyAlignment="1">
      <alignment/>
      <protection/>
    </xf>
    <xf numFmtId="0" fontId="7" fillId="0" borderId="0" xfId="21" applyFont="1" applyFill="1" applyBorder="1" applyAlignment="1">
      <alignment/>
      <protection/>
    </xf>
    <xf numFmtId="0" fontId="6" fillId="0" borderId="0" xfId="21" applyFont="1" applyBorder="1" applyAlignment="1">
      <alignment horizontal="left" vertical="center" wrapText="1"/>
      <protection/>
    </xf>
    <xf numFmtId="0" fontId="7" fillId="0" borderId="0" xfId="21" applyFont="1" applyBorder="1" applyAlignment="1">
      <alignment horizontal="left" vertical="center" wrapText="1"/>
      <protection/>
    </xf>
    <xf numFmtId="0" fontId="7" fillId="0" borderId="0" xfId="21" applyAlignment="1">
      <alignment vertical="top" wrapText="1"/>
      <protection/>
    </xf>
    <xf numFmtId="1" fontId="7" fillId="0" borderId="1" xfId="21" applyNumberFormat="1" applyFont="1" applyBorder="1">
      <alignment/>
      <protection/>
    </xf>
    <xf numFmtId="0" fontId="7" fillId="0" borderId="0" xfId="21" applyFont="1" applyAlignment="1">
      <alignment horizontal="left"/>
      <protection/>
    </xf>
    <xf numFmtId="3" fontId="7" fillId="3" borderId="1" xfId="21" applyNumberFormat="1" applyFont="1" applyFill="1" applyBorder="1">
      <alignment/>
      <protection/>
    </xf>
    <xf numFmtId="0" fontId="7" fillId="0" borderId="0" xfId="21" applyFont="1" applyAlignment="1">
      <alignment wrapText="1"/>
      <protection/>
    </xf>
    <xf numFmtId="0" fontId="7" fillId="0" borderId="0" xfId="21">
      <alignment/>
      <protection/>
    </xf>
    <xf numFmtId="0" fontId="11" fillId="0" borderId="0" xfId="21" applyFont="1" applyAlignment="1">
      <alignment horizontal="left" vertical="center" wrapText="1"/>
      <protection/>
    </xf>
    <xf numFmtId="0" fontId="7" fillId="0" borderId="0" xfId="21" applyFont="1" applyAlignment="1">
      <alignment vertical="top" wrapText="1"/>
      <protection/>
    </xf>
    <xf numFmtId="0" fontId="21" fillId="2" borderId="0" xfId="21" applyFont="1" applyFill="1">
      <alignment/>
      <protection/>
    </xf>
    <xf numFmtId="0" fontId="8" fillId="2" borderId="0" xfId="21" applyFont="1" applyFill="1">
      <alignment/>
      <protection/>
    </xf>
    <xf numFmtId="0" fontId="8" fillId="0" borderId="0" xfId="21" applyFont="1" applyFill="1">
      <alignment/>
      <protection/>
    </xf>
    <xf numFmtId="0" fontId="8" fillId="0" borderId="0" xfId="21" applyFont="1">
      <alignment/>
      <protection/>
    </xf>
    <xf numFmtId="0" fontId="6" fillId="0" borderId="0" xfId="21" applyFont="1" applyAlignment="1">
      <alignment horizontal="left" vertical="center" wrapText="1"/>
      <protection/>
    </xf>
    <xf numFmtId="0" fontId="7" fillId="0" borderId="0" xfId="21" applyFont="1" applyAlignment="1">
      <alignment horizontal="left" vertical="center" wrapText="1"/>
      <protection/>
    </xf>
    <xf numFmtId="0" fontId="7" fillId="0" borderId="0" xfId="21" applyFill="1">
      <alignment/>
      <protection/>
    </xf>
    <xf numFmtId="0" fontId="9" fillId="0" borderId="0" xfId="21" applyFont="1" applyFill="1">
      <alignment/>
      <protection/>
    </xf>
    <xf numFmtId="0" fontId="9" fillId="0" borderId="0" xfId="21" applyFont="1">
      <alignment/>
      <protection/>
    </xf>
    <xf numFmtId="3" fontId="7" fillId="0" borderId="1" xfId="21" applyNumberFormat="1" applyFont="1" applyBorder="1">
      <alignment/>
      <protection/>
    </xf>
    <xf numFmtId="3" fontId="7" fillId="0" borderId="0" xfId="21" applyNumberFormat="1" applyFont="1" applyBorder="1">
      <alignment/>
      <protection/>
    </xf>
    <xf numFmtId="3" fontId="7" fillId="0" borderId="0" xfId="21" applyNumberFormat="1" applyFont="1" applyFill="1" applyBorder="1">
      <alignment/>
      <protection/>
    </xf>
    <xf numFmtId="0" fontId="7" fillId="0" borderId="1" xfId="21" applyFont="1" applyBorder="1">
      <alignment/>
      <protection/>
    </xf>
    <xf numFmtId="0" fontId="7" fillId="2" borderId="0" xfId="21" applyFont="1" applyFill="1">
      <alignment/>
      <protection/>
    </xf>
    <xf numFmtId="0" fontId="10" fillId="0" borderId="0" xfId="21" applyFont="1" applyAlignment="1">
      <alignment vertical="center" wrapText="1"/>
      <protection/>
    </xf>
    <xf numFmtId="165" fontId="7" fillId="3" borderId="4" xfId="15" applyNumberFormat="1" applyFont="1" applyFill="1" applyBorder="1" applyAlignment="1">
      <alignment/>
    </xf>
    <xf numFmtId="0" fontId="24" fillId="0" borderId="0" xfId="21" applyFont="1">
      <alignment/>
      <protection/>
    </xf>
    <xf numFmtId="165" fontId="7" fillId="0" borderId="5" xfId="15" applyNumberFormat="1" applyFont="1" applyFill="1" applyBorder="1" applyAlignment="1">
      <alignment/>
    </xf>
    <xf numFmtId="165" fontId="7" fillId="0" borderId="0" xfId="21" applyNumberFormat="1" applyFont="1">
      <alignment/>
      <protection/>
    </xf>
    <xf numFmtId="0" fontId="14" fillId="0" borderId="0" xfId="21" applyFont="1" applyBorder="1">
      <alignment/>
      <protection/>
    </xf>
    <xf numFmtId="0" fontId="15" fillId="0" borderId="0" xfId="21" applyFont="1" applyBorder="1" applyAlignment="1">
      <alignment horizontal="left" vertical="center" wrapText="1"/>
      <protection/>
    </xf>
    <xf numFmtId="0" fontId="16" fillId="0" borderId="0" xfId="21" applyFont="1" applyBorder="1" applyAlignment="1">
      <alignment horizontal="right"/>
      <protection/>
    </xf>
    <xf numFmtId="0" fontId="16" fillId="0" borderId="0" xfId="21" applyFont="1" applyBorder="1">
      <alignment/>
      <protection/>
    </xf>
    <xf numFmtId="0" fontId="7" fillId="0" borderId="0" xfId="21" applyFont="1" applyBorder="1">
      <alignment/>
      <protection/>
    </xf>
    <xf numFmtId="0" fontId="17" fillId="0" borderId="0" xfId="21" applyFont="1" applyBorder="1" applyAlignment="1">
      <alignment vertical="center" wrapText="1"/>
      <protection/>
    </xf>
    <xf numFmtId="0" fontId="14" fillId="0" borderId="0" xfId="21" applyFont="1" applyBorder="1" applyAlignment="1">
      <alignment vertical="center" wrapText="1"/>
      <protection/>
    </xf>
    <xf numFmtId="0" fontId="6" fillId="0" borderId="0" xfId="21" applyFont="1" applyAlignment="1">
      <alignment horizontal="right"/>
      <protection/>
    </xf>
    <xf numFmtId="0" fontId="6" fillId="0" borderId="0" xfId="21" applyFont="1" applyBorder="1">
      <alignment/>
      <protection/>
    </xf>
    <xf numFmtId="0" fontId="25" fillId="0" borderId="0" xfId="21" applyFont="1" applyFill="1">
      <alignment/>
      <protection/>
    </xf>
    <xf numFmtId="0" fontId="26" fillId="0" borderId="0" xfId="21" applyFont="1">
      <alignment/>
      <protection/>
    </xf>
    <xf numFmtId="0" fontId="24" fillId="0" borderId="0" xfId="21" applyFont="1" applyFill="1">
      <alignment/>
      <protection/>
    </xf>
    <xf numFmtId="0" fontId="24" fillId="5" borderId="0" xfId="21" applyFont="1" applyFill="1">
      <alignment/>
      <protection/>
    </xf>
    <xf numFmtId="0" fontId="24" fillId="4" borderId="0" xfId="21" applyFont="1" applyFill="1" applyBorder="1">
      <alignment/>
      <protection/>
    </xf>
    <xf numFmtId="0" fontId="23" fillId="4" borderId="0" xfId="21" applyFont="1" applyFill="1" applyBorder="1" applyAlignment="1">
      <alignment wrapText="1"/>
      <protection/>
    </xf>
    <xf numFmtId="0" fontId="24" fillId="4" borderId="0" xfId="21" applyFont="1" applyFill="1" applyAlignment="1">
      <alignment wrapText="1"/>
      <protection/>
    </xf>
    <xf numFmtId="0" fontId="24" fillId="4" borderId="0" xfId="21" applyFont="1" applyFill="1">
      <alignment/>
      <protection/>
    </xf>
    <xf numFmtId="0" fontId="27" fillId="2" borderId="0" xfId="21" applyFont="1" applyFill="1">
      <alignment/>
      <protection/>
    </xf>
    <xf numFmtId="0" fontId="28" fillId="2" borderId="0" xfId="21" applyFont="1" applyFill="1">
      <alignment/>
      <protection/>
    </xf>
    <xf numFmtId="0" fontId="27" fillId="0" borderId="0" xfId="21" applyFont="1" applyFill="1">
      <alignment/>
      <protection/>
    </xf>
    <xf numFmtId="0" fontId="6" fillId="0" borderId="0" xfId="21" applyFont="1" applyAlignment="1">
      <alignment wrapText="1"/>
      <protection/>
    </xf>
    <xf numFmtId="0" fontId="7" fillId="0" borderId="1" xfId="21" applyFont="1" applyBorder="1" applyAlignment="1">
      <alignment horizontal="center"/>
      <protection/>
    </xf>
    <xf numFmtId="9" fontId="7" fillId="0" borderId="1" xfId="21" applyNumberFormat="1" applyFont="1" applyBorder="1" applyAlignment="1">
      <alignment horizontal="center"/>
      <protection/>
    </xf>
    <xf numFmtId="173" fontId="7" fillId="0" borderId="0" xfId="21" applyNumberFormat="1" applyFont="1" applyBorder="1" applyAlignment="1">
      <alignment horizontal="center"/>
      <protection/>
    </xf>
    <xf numFmtId="9" fontId="24" fillId="0" borderId="0" xfId="21" applyNumberFormat="1" applyFont="1" applyBorder="1" applyAlignment="1">
      <alignment horizontal="center"/>
      <protection/>
    </xf>
    <xf numFmtId="165" fontId="24" fillId="0" borderId="0" xfId="15" applyNumberFormat="1" applyFont="1" applyAlignment="1">
      <alignment/>
    </xf>
    <xf numFmtId="0" fontId="23" fillId="0" borderId="0" xfId="21" applyFont="1" applyAlignment="1">
      <alignment horizontal="left"/>
      <protection/>
    </xf>
    <xf numFmtId="0" fontId="24" fillId="0" borderId="0" xfId="21" applyFont="1" applyBorder="1" applyAlignment="1">
      <alignment horizontal="center"/>
      <protection/>
    </xf>
    <xf numFmtId="0" fontId="23" fillId="0" borderId="0" xfId="21" applyFont="1">
      <alignment/>
      <protection/>
    </xf>
    <xf numFmtId="165" fontId="24" fillId="0" borderId="0" xfId="15" applyNumberFormat="1" applyFont="1" applyBorder="1" applyAlignment="1">
      <alignment/>
    </xf>
    <xf numFmtId="0" fontId="24" fillId="2" borderId="0" xfId="21" applyFont="1" applyFill="1">
      <alignment/>
      <protection/>
    </xf>
    <xf numFmtId="165" fontId="24" fillId="2" borderId="0" xfId="15" applyNumberFormat="1" applyFont="1" applyFill="1" applyAlignment="1">
      <alignment/>
    </xf>
    <xf numFmtId="0" fontId="29" fillId="0" borderId="0" xfId="21" applyFont="1" applyFill="1">
      <alignment/>
      <protection/>
    </xf>
    <xf numFmtId="165" fontId="25" fillId="0" borderId="0" xfId="15" applyNumberFormat="1" applyFont="1" applyFill="1" applyAlignment="1">
      <alignment/>
    </xf>
    <xf numFmtId="0" fontId="19" fillId="0" borderId="0" xfId="21" applyFont="1" applyFill="1">
      <alignment/>
      <protection/>
    </xf>
    <xf numFmtId="0" fontId="6" fillId="0" borderId="0" xfId="21" applyFont="1">
      <alignment/>
      <protection/>
    </xf>
    <xf numFmtId="174" fontId="7" fillId="0" borderId="1" xfId="21" applyNumberFormat="1" applyFont="1" applyBorder="1" applyAlignment="1">
      <alignment horizontal="center"/>
      <protection/>
    </xf>
    <xf numFmtId="0" fontId="7" fillId="0" borderId="0" xfId="21" applyFont="1">
      <alignment/>
      <protection/>
    </xf>
    <xf numFmtId="174" fontId="7" fillId="0" borderId="0" xfId="21" applyNumberFormat="1" applyFont="1" applyBorder="1" applyAlignment="1">
      <alignment horizontal="center"/>
      <protection/>
    </xf>
    <xf numFmtId="0" fontId="7" fillId="0" borderId="0" xfId="21" applyFont="1" applyAlignment="1">
      <alignment horizontal="center"/>
      <protection/>
    </xf>
    <xf numFmtId="0" fontId="0" fillId="0" borderId="0" xfId="21" applyFont="1" applyAlignment="1">
      <alignment horizontal="left"/>
      <protection/>
    </xf>
    <xf numFmtId="0" fontId="7" fillId="0" borderId="0" xfId="21" applyFont="1" applyAlignment="1">
      <alignment/>
      <protection/>
    </xf>
    <xf numFmtId="0" fontId="0" fillId="0" borderId="0" xfId="21" applyFont="1" applyAlignment="1">
      <alignment horizontal="left" wrapText="1"/>
      <protection/>
    </xf>
    <xf numFmtId="165" fontId="6" fillId="0" borderId="0" xfId="15" applyNumberFormat="1" applyFont="1" applyAlignment="1">
      <alignment horizontal="center"/>
    </xf>
    <xf numFmtId="0" fontId="7" fillId="0" borderId="1" xfId="21" applyFont="1" applyBorder="1" applyAlignment="1">
      <alignment horizontal="center" wrapText="1"/>
      <protection/>
    </xf>
    <xf numFmtId="0" fontId="6" fillId="0" borderId="0" xfId="21" applyFont="1">
      <alignment/>
      <protection/>
    </xf>
    <xf numFmtId="0" fontId="6" fillId="0" borderId="0" xfId="21" applyFont="1" applyAlignment="1">
      <alignment horizontal="center"/>
      <protection/>
    </xf>
    <xf numFmtId="9" fontId="7" fillId="0" borderId="0" xfId="21" applyNumberFormat="1" applyFont="1" applyBorder="1" applyAlignment="1">
      <alignment horizontal="center"/>
      <protection/>
    </xf>
    <xf numFmtId="173" fontId="7" fillId="0" borderId="0" xfId="21" applyNumberFormat="1" applyFont="1" applyFill="1" applyBorder="1" applyAlignment="1">
      <alignment horizontal="center"/>
      <protection/>
    </xf>
    <xf numFmtId="0" fontId="1" fillId="0" borderId="0" xfId="21" applyFont="1" applyFill="1" applyAlignment="1">
      <alignment wrapText="1"/>
      <protection/>
    </xf>
    <xf numFmtId="0" fontId="7" fillId="0" borderId="0" xfId="21" applyFont="1" applyBorder="1" applyAlignment="1">
      <alignment horizontal="right" wrapText="1"/>
      <protection/>
    </xf>
    <xf numFmtId="0" fontId="7" fillId="0" borderId="0" xfId="21" applyFont="1" applyBorder="1" applyAlignment="1">
      <alignment horizontal="left" wrapText="1"/>
      <protection/>
    </xf>
    <xf numFmtId="1" fontId="7" fillId="0" borderId="0" xfId="21" applyNumberFormat="1" applyFont="1" applyBorder="1" applyAlignment="1">
      <alignment horizontal="center"/>
      <protection/>
    </xf>
    <xf numFmtId="0" fontId="7" fillId="0" borderId="0" xfId="21" applyBorder="1" applyAlignment="1">
      <alignment horizontal="right" wrapText="1"/>
      <protection/>
    </xf>
    <xf numFmtId="0" fontId="7" fillId="0" borderId="0" xfId="21" applyBorder="1" applyAlignment="1">
      <alignment horizontal="left" wrapText="1"/>
      <protection/>
    </xf>
    <xf numFmtId="9" fontId="6" fillId="0" borderId="0" xfId="21" applyNumberFormat="1" applyFont="1" applyBorder="1" applyAlignment="1">
      <alignment horizontal="right"/>
      <protection/>
    </xf>
    <xf numFmtId="165" fontId="7" fillId="3" borderId="1" xfId="15" applyNumberFormat="1" applyFont="1" applyFill="1" applyBorder="1" applyAlignment="1">
      <alignment horizontal="center"/>
    </xf>
    <xf numFmtId="0" fontId="7" fillId="0" borderId="6" xfId="21" applyFont="1" applyBorder="1" applyAlignment="1">
      <alignment horizontal="center" wrapText="1"/>
      <protection/>
    </xf>
    <xf numFmtId="0" fontId="0" fillId="0" borderId="0" xfId="0" applyAlignment="1">
      <alignment horizontal="left" wrapText="1"/>
    </xf>
    <xf numFmtId="0" fontId="24" fillId="0" borderId="0" xfId="21" applyFont="1" applyFill="1" applyBorder="1">
      <alignment/>
      <protection/>
    </xf>
    <xf numFmtId="165" fontId="0" fillId="0" borderId="0" xfId="15" applyNumberFormat="1" applyBorder="1" applyAlignment="1">
      <alignment/>
    </xf>
    <xf numFmtId="0" fontId="7" fillId="0" borderId="0" xfId="21" applyFont="1" applyAlignment="1">
      <alignment vertical="top"/>
      <protection/>
    </xf>
    <xf numFmtId="0" fontId="1" fillId="0" borderId="0" xfId="21" applyFont="1" applyAlignment="1">
      <alignment vertical="top" wrapText="1"/>
      <protection/>
    </xf>
    <xf numFmtId="0" fontId="6" fillId="0" borderId="0" xfId="21" applyFont="1" applyAlignment="1">
      <alignment horizontal="left" wrapText="1"/>
      <protection/>
    </xf>
    <xf numFmtId="0" fontId="7" fillId="0" borderId="0" xfId="21" applyFont="1" applyBorder="1" applyAlignment="1">
      <alignment horizontal="left" vertical="top"/>
      <protection/>
    </xf>
    <xf numFmtId="0" fontId="7" fillId="0" borderId="0" xfId="21" applyFont="1" applyAlignment="1">
      <alignment horizontal="left" vertical="top"/>
      <protection/>
    </xf>
    <xf numFmtId="0" fontId="7" fillId="0" borderId="0" xfId="21" applyFont="1" applyFill="1" applyAlignment="1">
      <alignment vertical="top"/>
      <protection/>
    </xf>
    <xf numFmtId="0" fontId="24" fillId="0" borderId="0" xfId="21" applyFont="1" applyFill="1" applyAlignment="1">
      <alignment vertical="top"/>
      <protection/>
    </xf>
    <xf numFmtId="0" fontId="24" fillId="0" borderId="0" xfId="21" applyFont="1" applyAlignment="1">
      <alignment vertical="top"/>
      <protection/>
    </xf>
    <xf numFmtId="0" fontId="0" fillId="0" borderId="0" xfId="0" applyAlignment="1">
      <alignment wrapText="1"/>
    </xf>
    <xf numFmtId="9" fontId="7" fillId="0" borderId="0" xfId="21" applyNumberFormat="1" applyFont="1" applyBorder="1" applyAlignment="1">
      <alignment horizontal="left" wrapText="1"/>
      <protection/>
    </xf>
    <xf numFmtId="0" fontId="7" fillId="0" borderId="7" xfId="21" applyFont="1" applyBorder="1" applyAlignment="1">
      <alignment wrapText="1"/>
      <protection/>
    </xf>
    <xf numFmtId="0" fontId="6" fillId="6" borderId="0" xfId="21" applyFont="1" applyFill="1" applyAlignment="1">
      <alignment wrapText="1"/>
      <protection/>
    </xf>
    <xf numFmtId="174" fontId="7" fillId="0" borderId="0" xfId="21" applyNumberFormat="1" applyFont="1" applyBorder="1" applyAlignment="1">
      <alignment horizontal="left" vertical="top" wrapText="1"/>
      <protection/>
    </xf>
    <xf numFmtId="0" fontId="7" fillId="0" borderId="0" xfId="21" applyFont="1" applyAlignment="1">
      <alignment vertical="top" wrapText="1"/>
      <protection/>
    </xf>
    <xf numFmtId="9" fontId="7" fillId="0" borderId="0" xfId="21" applyNumberFormat="1" applyFont="1" applyBorder="1" applyAlignment="1">
      <alignment horizontal="left" vertical="top" wrapText="1"/>
      <protection/>
    </xf>
    <xf numFmtId="0" fontId="7" fillId="0" borderId="0" xfId="21" applyFont="1" applyAlignment="1">
      <alignment horizontal="left" vertical="top" wrapText="1"/>
      <protection/>
    </xf>
    <xf numFmtId="0" fontId="6" fillId="0" borderId="0" xfId="21" applyFont="1" applyAlignment="1">
      <alignment wrapText="1"/>
      <protection/>
    </xf>
    <xf numFmtId="0" fontId="0" fillId="0" borderId="0" xfId="0" applyAlignment="1">
      <alignment horizontal="left" vertical="top" wrapText="1"/>
    </xf>
    <xf numFmtId="0" fontId="6" fillId="7" borderId="0" xfId="21" applyFont="1" applyFill="1" applyAlignment="1">
      <alignment wrapText="1"/>
      <protection/>
    </xf>
    <xf numFmtId="0" fontId="0" fillId="0" borderId="0" xfId="21" applyFont="1" applyAlignment="1">
      <alignment horizontal="left" vertical="top" wrapText="1"/>
      <protection/>
    </xf>
    <xf numFmtId="0" fontId="0" fillId="0" borderId="0" xfId="0" applyFont="1" applyAlignment="1">
      <alignment vertical="top" wrapText="1"/>
    </xf>
    <xf numFmtId="0" fontId="7" fillId="0" borderId="0" xfId="21" applyFont="1" applyAlignment="1">
      <alignment wrapText="1"/>
      <protection/>
    </xf>
    <xf numFmtId="0" fontId="6" fillId="0" borderId="0" xfId="21" applyFont="1" applyAlignment="1">
      <alignment horizontal="left" vertical="center" wrapText="1"/>
      <protection/>
    </xf>
    <xf numFmtId="0" fontId="7" fillId="0" borderId="0" xfId="21" applyFont="1" applyAlignment="1">
      <alignment horizontal="left" vertical="center" wrapText="1"/>
      <protection/>
    </xf>
    <xf numFmtId="0" fontId="6" fillId="0" borderId="0" xfId="21" applyFont="1" applyAlignment="1">
      <alignment horizontal="left" vertical="top" wrapText="1"/>
      <protection/>
    </xf>
    <xf numFmtId="0" fontId="7" fillId="0" borderId="0" xfId="21" applyFont="1" applyAlignment="1">
      <alignment wrapText="1"/>
      <protection/>
    </xf>
    <xf numFmtId="0" fontId="7" fillId="0" borderId="0" xfId="21" applyAlignment="1">
      <alignment wrapText="1"/>
      <protection/>
    </xf>
    <xf numFmtId="0" fontId="7" fillId="0" borderId="0" xfId="21" applyFont="1" applyAlignment="1">
      <alignment vertical="top" wrapText="1"/>
      <protection/>
    </xf>
    <xf numFmtId="0" fontId="7" fillId="0" borderId="0" xfId="21" applyAlignment="1">
      <alignment vertical="top" wrapText="1"/>
      <protection/>
    </xf>
    <xf numFmtId="3" fontId="7" fillId="0" borderId="0" xfId="21" applyNumberFormat="1" applyFont="1" applyBorder="1" applyAlignment="1">
      <alignment wrapText="1"/>
      <protection/>
    </xf>
    <xf numFmtId="165" fontId="7" fillId="0" borderId="0" xfId="21" applyNumberFormat="1" applyFont="1" applyBorder="1" applyAlignment="1">
      <alignment horizontal="left" vertical="top" wrapText="1"/>
      <protection/>
    </xf>
    <xf numFmtId="0" fontId="7" fillId="0" borderId="0" xfId="21" applyAlignment="1">
      <alignment horizontal="left" vertical="top" wrapText="1"/>
      <protection/>
    </xf>
    <xf numFmtId="0" fontId="11" fillId="0" borderId="0" xfId="21" applyFont="1" applyAlignment="1">
      <alignment horizontal="left" vertical="center" wrapText="1"/>
      <protection/>
    </xf>
    <xf numFmtId="0" fontId="21" fillId="2" borderId="0" xfId="21" applyFont="1" applyFill="1" applyBorder="1" applyAlignment="1">
      <alignment/>
      <protection/>
    </xf>
    <xf numFmtId="0" fontId="22" fillId="2" borderId="0" xfId="21" applyFont="1" applyFill="1" applyBorder="1" applyAlignment="1">
      <alignment/>
      <protection/>
    </xf>
    <xf numFmtId="0" fontId="6" fillId="0" borderId="0" xfId="21" applyFont="1" applyBorder="1" applyAlignment="1">
      <alignment horizontal="left" vertical="center" wrapText="1"/>
      <protection/>
    </xf>
    <xf numFmtId="0" fontId="7" fillId="0" borderId="0" xfId="21" applyFont="1" applyBorder="1" applyAlignment="1">
      <alignment horizontal="left" vertical="center" wrapText="1"/>
      <protection/>
    </xf>
    <xf numFmtId="0" fontId="6" fillId="0" borderId="0" xfId="21" applyFont="1" applyAlignment="1">
      <alignment vertical="top" wrapText="1"/>
      <protection/>
    </xf>
    <xf numFmtId="0" fontId="7" fillId="0" borderId="0" xfId="21" applyFont="1" applyFill="1" applyAlignment="1">
      <alignment wrapText="1"/>
      <protection/>
    </xf>
    <xf numFmtId="0" fontId="6" fillId="4" borderId="0" xfId="21" applyFont="1" applyFill="1" applyBorder="1" applyAlignment="1">
      <alignment wrapText="1"/>
      <protection/>
    </xf>
    <xf numFmtId="0" fontId="6" fillId="0" borderId="0" xfId="21" applyFont="1" applyFill="1" applyBorder="1" applyAlignment="1">
      <alignment horizontal="right"/>
      <protection/>
    </xf>
    <xf numFmtId="0" fontId="7" fillId="0" borderId="0" xfId="21" applyFont="1" applyAlignment="1">
      <alignment horizontal="right"/>
      <protection/>
    </xf>
    <xf numFmtId="0" fontId="7" fillId="0" borderId="0" xfId="21" applyFont="1" applyBorder="1" applyAlignment="1">
      <alignment horizontal="right"/>
      <protection/>
    </xf>
    <xf numFmtId="165" fontId="7" fillId="0" borderId="0" xfId="15" applyNumberFormat="1" applyFont="1" applyBorder="1" applyAlignment="1">
      <alignment vertical="top" wrapText="1"/>
    </xf>
    <xf numFmtId="0" fontId="0" fillId="0" borderId="0" xfId="0" applyAlignment="1">
      <alignment vertical="top" wrapText="1"/>
    </xf>
    <xf numFmtId="0" fontId="10" fillId="0" borderId="0" xfId="21" applyFont="1" applyAlignment="1">
      <alignment horizontal="left" vertical="center" wrapText="1"/>
      <protection/>
    </xf>
    <xf numFmtId="165" fontId="7" fillId="0" borderId="0" xfId="15" applyNumberFormat="1" applyFont="1" applyFill="1" applyAlignment="1">
      <alignment wrapText="1"/>
    </xf>
    <xf numFmtId="0" fontId="7" fillId="0" borderId="0" xfId="21" applyFont="1" applyFill="1" applyAlignment="1">
      <alignment vertical="top" wrapText="1"/>
      <protection/>
    </xf>
    <xf numFmtId="0" fontId="7" fillId="0" borderId="0" xfId="0" applyFont="1" applyAlignment="1">
      <alignment vertical="top" wrapText="1"/>
    </xf>
    <xf numFmtId="174" fontId="7" fillId="0" borderId="0" xfId="21" applyNumberFormat="1" applyFont="1" applyFill="1" applyBorder="1" applyAlignment="1">
      <alignment horizontal="left" wrapText="1"/>
      <protection/>
    </xf>
    <xf numFmtId="0" fontId="7" fillId="0" borderId="0" xfId="21" applyFill="1" applyAlignment="1">
      <alignment wrapText="1"/>
      <protection/>
    </xf>
    <xf numFmtId="0" fontId="18" fillId="0" borderId="0" xfId="21" applyFont="1" applyFill="1" applyAlignment="1">
      <alignment horizontal="left" wrapText="1"/>
      <protection/>
    </xf>
    <xf numFmtId="0" fontId="1" fillId="0" borderId="0" xfId="21" applyFont="1" applyAlignment="1">
      <alignment horizontal="left" vertical="top" wrapText="1"/>
      <protection/>
    </xf>
    <xf numFmtId="0" fontId="7" fillId="0" borderId="0" xfId="21" applyFont="1" applyBorder="1" applyAlignment="1">
      <alignment horizontal="left" wrapText="1"/>
      <protection/>
    </xf>
    <xf numFmtId="0" fontId="0" fillId="0" borderId="0" xfId="0" applyAlignment="1">
      <alignment horizontal="left" wrapText="1"/>
    </xf>
  </cellXfs>
  <cellStyles count="9">
    <cellStyle name="Normal" xfId="0"/>
    <cellStyle name="Comma" xfId="15"/>
    <cellStyle name="Comma [0]" xfId="16"/>
    <cellStyle name="Currency" xfId="17"/>
    <cellStyle name="Currency [0]" xfId="18"/>
    <cellStyle name="Followed Hyperlink" xfId="19"/>
    <cellStyle name="Hyperlink" xfId="20"/>
    <cellStyle name="Normal_Updated GHG Calculator 9-19-06 ABB4"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H138"/>
  <sheetViews>
    <sheetView showGridLines="0" tabSelected="1" zoomScale="85" zoomScaleNormal="85" workbookViewId="0" topLeftCell="A1">
      <selection activeCell="A1" sqref="A1"/>
    </sheetView>
  </sheetViews>
  <sheetFormatPr defaultColWidth="9.00390625" defaultRowHeight="12"/>
  <cols>
    <col min="1" max="3" width="11.375" style="12" customWidth="1"/>
    <col min="4" max="4" width="12.25390625" style="12" customWidth="1"/>
    <col min="5" max="5" width="5.25390625" style="12" customWidth="1"/>
    <col min="6" max="6" width="19.00390625" style="12" customWidth="1"/>
    <col min="7" max="7" width="6.875" style="12" customWidth="1"/>
    <col min="8" max="8" width="2.375" style="12" customWidth="1"/>
    <col min="9" max="9" width="13.75390625" style="12" customWidth="1"/>
    <col min="10" max="10" width="6.75390625" style="12" customWidth="1"/>
    <col min="11" max="11" width="18.375" style="12" customWidth="1"/>
    <col min="12" max="12" width="13.75390625" style="12" customWidth="1"/>
    <col min="13" max="13" width="61.375" style="12" customWidth="1"/>
    <col min="14" max="20" width="11.375" style="12" customWidth="1"/>
    <col min="21" max="24" width="11.375" style="12" hidden="1" customWidth="1"/>
    <col min="25" max="16384" width="11.375" style="12" customWidth="1"/>
  </cols>
  <sheetData>
    <row r="1" spans="14:86" ht="12.75">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row>
    <row r="2" spans="1:86" ht="15.75">
      <c r="A2" s="14" t="s">
        <v>34</v>
      </c>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row>
    <row r="3" spans="14:86" ht="12.75">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row>
    <row r="4" spans="6:86" s="15" customFormat="1" ht="41.25" customHeight="1">
      <c r="F4" s="16" t="s">
        <v>13</v>
      </c>
      <c r="I4" s="157" t="s">
        <v>20</v>
      </c>
      <c r="J4" s="144"/>
      <c r="K4" s="144"/>
      <c r="M4" s="18" t="s">
        <v>100</v>
      </c>
      <c r="N4" s="18" t="s">
        <v>9</v>
      </c>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row>
    <row r="5" spans="1:86" s="20" customFormat="1" ht="13.5" thickBot="1">
      <c r="A5" s="151" t="s">
        <v>35</v>
      </c>
      <c r="B5" s="152"/>
      <c r="C5" s="152"/>
      <c r="D5" s="152"/>
      <c r="F5" s="21"/>
      <c r="I5" s="21"/>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row>
    <row r="6" spans="1:9" s="19" customFormat="1" ht="20.25" customHeight="1" thickBot="1">
      <c r="A6" s="158" t="s">
        <v>26</v>
      </c>
      <c r="B6" s="159"/>
      <c r="C6" s="159"/>
      <c r="D6" s="160"/>
      <c r="F6" s="24">
        <v>1</v>
      </c>
      <c r="I6" s="25"/>
    </row>
    <row r="7" spans="1:9" s="19" customFormat="1" ht="20.25" customHeight="1" thickBot="1">
      <c r="A7" s="158" t="s">
        <v>27</v>
      </c>
      <c r="B7" s="159"/>
      <c r="C7" s="159"/>
      <c r="D7" s="159"/>
      <c r="F7" s="24">
        <v>1</v>
      </c>
      <c r="I7" s="25"/>
    </row>
    <row r="8" spans="1:9" s="19" customFormat="1" ht="20.25" customHeight="1">
      <c r="A8" s="26"/>
      <c r="B8" s="27"/>
      <c r="C8" s="27" t="s">
        <v>99</v>
      </c>
      <c r="D8" s="27"/>
      <c r="I8" s="25"/>
    </row>
    <row r="9" spans="1:9" s="19" customFormat="1" ht="20.25" customHeight="1">
      <c r="A9" s="26"/>
      <c r="B9" s="27"/>
      <c r="C9" s="27"/>
      <c r="D9" s="27"/>
      <c r="F9" s="25"/>
      <c r="I9" s="25"/>
    </row>
    <row r="10" spans="1:9" s="19" customFormat="1" ht="20.25" customHeight="1">
      <c r="A10" s="26"/>
      <c r="B10" s="27"/>
      <c r="C10" s="27"/>
      <c r="D10" s="27"/>
      <c r="F10" s="25"/>
      <c r="I10" s="25"/>
    </row>
    <row r="11" spans="1:86" s="20" customFormat="1" ht="13.5" thickBot="1">
      <c r="A11" s="151" t="s">
        <v>16</v>
      </c>
      <c r="B11" s="152"/>
      <c r="C11" s="152"/>
      <c r="D11" s="152"/>
      <c r="F11" s="21"/>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row>
    <row r="12" spans="1:86" ht="42" customHeight="1" thickBot="1">
      <c r="A12" s="153" t="s">
        <v>106</v>
      </c>
      <c r="B12" s="154"/>
      <c r="C12" s="154"/>
      <c r="D12" s="154"/>
      <c r="F12" s="2"/>
      <c r="I12" s="114">
        <v>1</v>
      </c>
      <c r="J12" s="128" t="s">
        <v>107</v>
      </c>
      <c r="K12" s="143"/>
      <c r="L12" s="14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row>
    <row r="13" spans="1:20" ht="27" customHeight="1">
      <c r="A13" s="28"/>
      <c r="B13" s="29"/>
      <c r="C13" s="29"/>
      <c r="D13" s="29"/>
      <c r="F13" s="156" t="s">
        <v>104</v>
      </c>
      <c r="G13" s="144"/>
      <c r="H13" s="17"/>
      <c r="Q13" s="13"/>
      <c r="R13" s="13"/>
      <c r="S13" s="13"/>
      <c r="T13" s="13"/>
    </row>
    <row r="14" spans="1:20" ht="12.75">
      <c r="A14" s="28"/>
      <c r="B14" s="29"/>
      <c r="C14" s="29"/>
      <c r="D14" s="29"/>
      <c r="F14" s="144"/>
      <c r="G14" s="144"/>
      <c r="H14" s="17"/>
      <c r="Q14" s="13"/>
      <c r="R14" s="13"/>
      <c r="S14" s="13"/>
      <c r="T14" s="13"/>
    </row>
    <row r="15" spans="6:20" ht="13.5" thickBot="1">
      <c r="F15" s="17"/>
      <c r="G15" s="17"/>
      <c r="H15" s="17"/>
      <c r="N15" s="13"/>
      <c r="O15" s="13"/>
      <c r="P15" s="13"/>
      <c r="Q15" s="13"/>
      <c r="R15" s="13"/>
      <c r="S15" s="13"/>
      <c r="T15" s="13"/>
    </row>
    <row r="16" spans="1:20" ht="13.5" thickBot="1">
      <c r="A16" s="155" t="s">
        <v>36</v>
      </c>
      <c r="B16" s="146"/>
      <c r="C16" s="146"/>
      <c r="D16" s="146"/>
      <c r="F16" s="31"/>
      <c r="G16" s="32"/>
      <c r="H16" s="32"/>
      <c r="I16" s="33" t="e">
        <f>IF(I12=1,(F12*52)/F16*19.4*(100/95),(F12)/F16*19.4*(100/95))</f>
        <v>#DIV/0!</v>
      </c>
      <c r="J16" s="12" t="s">
        <v>20</v>
      </c>
      <c r="M16" s="145" t="s">
        <v>123</v>
      </c>
      <c r="N16" s="123" t="s">
        <v>124</v>
      </c>
      <c r="O16" s="13"/>
      <c r="P16" s="13"/>
      <c r="Q16" s="13"/>
      <c r="R16" s="13"/>
      <c r="S16" s="13"/>
      <c r="T16" s="13"/>
    </row>
    <row r="17" spans="6:20" ht="12.75">
      <c r="F17" s="145" t="s">
        <v>82</v>
      </c>
      <c r="G17" s="145"/>
      <c r="H17" s="34"/>
      <c r="I17" s="12" t="s">
        <v>103</v>
      </c>
      <c r="J17" s="13"/>
      <c r="M17" s="146"/>
      <c r="N17" s="123" t="s">
        <v>102</v>
      </c>
      <c r="O17" s="13"/>
      <c r="P17" s="13"/>
      <c r="Q17" s="13"/>
      <c r="R17" s="13"/>
      <c r="S17" s="13"/>
      <c r="T17" s="13"/>
    </row>
    <row r="18" spans="6:20" ht="12.75">
      <c r="F18" s="145"/>
      <c r="G18" s="145"/>
      <c r="H18" s="34"/>
      <c r="I18" s="35"/>
      <c r="J18" s="13"/>
      <c r="M18" s="146"/>
      <c r="N18" s="13"/>
      <c r="O18" s="13"/>
      <c r="P18" s="13"/>
      <c r="Q18" s="13"/>
      <c r="R18" s="13"/>
      <c r="S18" s="13"/>
      <c r="T18" s="13"/>
    </row>
    <row r="19" spans="6:20" ht="39" customHeight="1">
      <c r="F19" s="146"/>
      <c r="G19" s="146"/>
      <c r="H19" s="17"/>
      <c r="I19" s="35"/>
      <c r="N19" s="13"/>
      <c r="O19" s="13"/>
      <c r="P19" s="13"/>
      <c r="Q19" s="13"/>
      <c r="R19" s="13"/>
      <c r="S19" s="13"/>
      <c r="T19" s="13"/>
    </row>
    <row r="20" spans="6:20" ht="12.75">
      <c r="F20" s="17"/>
      <c r="G20" s="17"/>
      <c r="H20" s="17"/>
      <c r="I20" s="35"/>
      <c r="N20" s="13"/>
      <c r="O20" s="13"/>
      <c r="P20" s="13"/>
      <c r="Q20" s="13"/>
      <c r="R20" s="13"/>
      <c r="S20" s="13"/>
      <c r="T20" s="13"/>
    </row>
    <row r="21" spans="1:20" s="41" customFormat="1" ht="12.75">
      <c r="A21" s="38" t="s">
        <v>37</v>
      </c>
      <c r="B21" s="39"/>
      <c r="C21" s="39"/>
      <c r="D21" s="39"/>
      <c r="E21" s="39"/>
      <c r="F21" s="39"/>
      <c r="G21" s="39"/>
      <c r="H21" s="39"/>
      <c r="I21" s="39"/>
      <c r="J21" s="39"/>
      <c r="K21" s="39"/>
      <c r="L21" s="39"/>
      <c r="M21" s="39"/>
      <c r="N21" s="39"/>
      <c r="O21" s="39"/>
      <c r="P21" s="39"/>
      <c r="Q21" s="39"/>
      <c r="R21" s="40"/>
      <c r="S21" s="40"/>
      <c r="T21" s="40"/>
    </row>
    <row r="22" spans="1:20" s="41" customFormat="1" ht="16.5" customHeight="1" thickBot="1">
      <c r="A22" s="40"/>
      <c r="B22" s="40"/>
      <c r="C22" s="40"/>
      <c r="D22" s="40"/>
      <c r="E22" s="40"/>
      <c r="F22" s="40"/>
      <c r="G22" s="40"/>
      <c r="H22" s="40"/>
      <c r="I22" s="40"/>
      <c r="J22" s="40"/>
      <c r="K22" s="40"/>
      <c r="L22" s="40"/>
      <c r="M22" s="40"/>
      <c r="N22" s="40"/>
      <c r="O22" s="40"/>
      <c r="P22" s="40"/>
      <c r="Q22" s="40"/>
      <c r="R22" s="40"/>
      <c r="S22" s="40"/>
      <c r="T22" s="40"/>
    </row>
    <row r="23" spans="1:17" ht="13.5" thickBot="1">
      <c r="A23" s="140" t="s">
        <v>38</v>
      </c>
      <c r="B23" s="141"/>
      <c r="C23" s="141"/>
      <c r="D23" s="141"/>
      <c r="E23" s="23" t="s">
        <v>14</v>
      </c>
      <c r="F23" s="31">
        <v>0</v>
      </c>
      <c r="I23" s="33">
        <f>(F23/0.1)*1.37*12</f>
        <v>0</v>
      </c>
      <c r="J23" s="12" t="s">
        <v>20</v>
      </c>
      <c r="M23" s="145" t="s">
        <v>1</v>
      </c>
      <c r="N23" s="13" t="s">
        <v>97</v>
      </c>
      <c r="O23" s="13"/>
      <c r="P23" s="13"/>
      <c r="Q23" s="13"/>
    </row>
    <row r="24" spans="1:17" ht="12.75">
      <c r="A24" s="13"/>
      <c r="B24" s="13"/>
      <c r="C24" s="13"/>
      <c r="D24" s="13"/>
      <c r="F24" s="143" t="s">
        <v>39</v>
      </c>
      <c r="G24" s="143"/>
      <c r="H24" s="34"/>
      <c r="I24" s="143" t="s">
        <v>108</v>
      </c>
      <c r="J24" s="144"/>
      <c r="K24" s="144"/>
      <c r="M24" s="146"/>
      <c r="N24" s="13" t="s">
        <v>71</v>
      </c>
      <c r="O24" s="13"/>
      <c r="P24" s="13"/>
      <c r="Q24" s="13"/>
    </row>
    <row r="25" spans="1:17" ht="12.75">
      <c r="A25" s="44"/>
      <c r="B25" s="13"/>
      <c r="C25" s="13"/>
      <c r="D25" s="13"/>
      <c r="F25" s="143"/>
      <c r="G25" s="143"/>
      <c r="H25" s="34"/>
      <c r="I25" s="144"/>
      <c r="J25" s="144"/>
      <c r="K25" s="144"/>
      <c r="M25" s="146"/>
      <c r="N25" s="13" t="s">
        <v>40</v>
      </c>
      <c r="O25" s="13"/>
      <c r="P25" s="13"/>
      <c r="Q25" s="13"/>
    </row>
    <row r="26" spans="1:17" ht="12.75">
      <c r="A26" s="44"/>
      <c r="B26" s="13"/>
      <c r="C26" s="13"/>
      <c r="D26" s="13"/>
      <c r="F26" s="34"/>
      <c r="G26" s="34"/>
      <c r="H26" s="34"/>
      <c r="M26" s="13"/>
      <c r="N26" s="13"/>
      <c r="O26" s="13"/>
      <c r="P26" s="13"/>
      <c r="Q26" s="13"/>
    </row>
    <row r="27" spans="1:17" ht="12.75">
      <c r="A27" s="45"/>
      <c r="B27" s="13"/>
      <c r="C27" s="13"/>
      <c r="D27" s="13"/>
      <c r="F27" s="145" t="s">
        <v>41</v>
      </c>
      <c r="G27" s="145"/>
      <c r="H27" s="162"/>
      <c r="I27" s="162"/>
      <c r="J27" s="162"/>
      <c r="K27" s="162"/>
      <c r="M27" s="13"/>
      <c r="N27" s="13"/>
      <c r="O27" s="13"/>
      <c r="P27" s="13"/>
      <c r="Q27" s="13"/>
    </row>
    <row r="28" spans="1:17" ht="12.75">
      <c r="A28" s="45"/>
      <c r="B28" s="13"/>
      <c r="C28" s="13"/>
      <c r="D28" s="13"/>
      <c r="F28" s="145"/>
      <c r="G28" s="145"/>
      <c r="H28" s="162"/>
      <c r="I28" s="162"/>
      <c r="J28" s="162"/>
      <c r="K28" s="162"/>
      <c r="M28" s="13"/>
      <c r="N28" s="13"/>
      <c r="O28" s="13"/>
      <c r="P28" s="13"/>
      <c r="Q28" s="13"/>
    </row>
    <row r="29" spans="1:17" ht="27.75" customHeight="1">
      <c r="A29" s="46"/>
      <c r="F29" s="145"/>
      <c r="G29" s="145"/>
      <c r="H29" s="162"/>
      <c r="I29" s="162"/>
      <c r="J29" s="162"/>
      <c r="K29" s="162"/>
      <c r="M29" s="13"/>
      <c r="N29" s="13"/>
      <c r="O29" s="13"/>
      <c r="P29" s="13"/>
      <c r="Q29" s="13"/>
    </row>
    <row r="30" spans="1:17" ht="12.75">
      <c r="A30" s="46"/>
      <c r="M30" s="13"/>
      <c r="N30" s="13"/>
      <c r="O30" s="13"/>
      <c r="P30" s="13"/>
      <c r="Q30" s="13"/>
    </row>
    <row r="31" spans="14:17" ht="13.5" thickBot="1">
      <c r="N31" s="13"/>
      <c r="O31" s="13"/>
      <c r="P31" s="13"/>
      <c r="Q31" s="13"/>
    </row>
    <row r="32" spans="1:17" ht="13.5" thickBot="1">
      <c r="A32" s="140" t="s">
        <v>42</v>
      </c>
      <c r="B32" s="141"/>
      <c r="C32" s="141"/>
      <c r="D32" s="141"/>
      <c r="E32" s="23" t="s">
        <v>14</v>
      </c>
      <c r="F32" s="47">
        <v>0</v>
      </c>
      <c r="I32" s="33">
        <f>(F32/13.83)*120.61*12</f>
        <v>0</v>
      </c>
      <c r="J32" s="12" t="s">
        <v>20</v>
      </c>
      <c r="M32" s="145" t="s">
        <v>66</v>
      </c>
      <c r="N32" s="13" t="s">
        <v>43</v>
      </c>
      <c r="O32" s="13"/>
      <c r="P32" s="13"/>
      <c r="Q32" s="13"/>
    </row>
    <row r="33" spans="1:17" ht="12.75">
      <c r="A33" s="42"/>
      <c r="B33" s="43"/>
      <c r="C33" s="43"/>
      <c r="D33" s="43"/>
      <c r="E33" s="23"/>
      <c r="F33" s="147" t="s">
        <v>44</v>
      </c>
      <c r="G33" s="144"/>
      <c r="H33" s="17"/>
      <c r="I33" s="143" t="s">
        <v>83</v>
      </c>
      <c r="J33" s="144"/>
      <c r="K33" s="144"/>
      <c r="M33" s="145"/>
      <c r="N33" s="13" t="s">
        <v>70</v>
      </c>
      <c r="O33" s="13"/>
      <c r="P33" s="13"/>
      <c r="Q33" s="13"/>
    </row>
    <row r="34" spans="1:17" ht="12.75">
      <c r="A34" s="42"/>
      <c r="B34" s="43"/>
      <c r="C34" s="43"/>
      <c r="D34" s="43"/>
      <c r="E34" s="23"/>
      <c r="F34" s="144"/>
      <c r="G34" s="144"/>
      <c r="H34" s="17"/>
      <c r="I34" s="144"/>
      <c r="J34" s="144"/>
      <c r="K34" s="144"/>
      <c r="M34" s="146"/>
      <c r="N34" s="13" t="s">
        <v>40</v>
      </c>
      <c r="O34" s="13"/>
      <c r="P34" s="13"/>
      <c r="Q34" s="13"/>
    </row>
    <row r="35" spans="1:17" ht="12.75">
      <c r="A35" s="42"/>
      <c r="B35" s="43"/>
      <c r="C35" s="43"/>
      <c r="D35" s="43"/>
      <c r="E35" s="23"/>
      <c r="F35" s="48"/>
      <c r="I35" s="49"/>
      <c r="N35" s="13"/>
      <c r="O35" s="13"/>
      <c r="P35" s="13"/>
      <c r="Q35" s="13"/>
    </row>
    <row r="36" spans="1:17" ht="12.75">
      <c r="A36" s="35"/>
      <c r="F36" s="143" t="s">
        <v>45</v>
      </c>
      <c r="G36" s="143"/>
      <c r="H36" s="34"/>
      <c r="J36" s="13"/>
      <c r="M36" s="13"/>
      <c r="O36" s="13"/>
      <c r="P36" s="13"/>
      <c r="Q36" s="13"/>
    </row>
    <row r="37" spans="1:17" ht="12.75">
      <c r="A37" s="46"/>
      <c r="F37" s="143"/>
      <c r="G37" s="143"/>
      <c r="H37" s="34"/>
      <c r="N37" s="13"/>
      <c r="O37" s="13"/>
      <c r="P37" s="13"/>
      <c r="Q37" s="13"/>
    </row>
    <row r="38" spans="1:17" ht="12.75">
      <c r="A38" s="46"/>
      <c r="F38" s="34"/>
      <c r="G38" s="34"/>
      <c r="H38" s="34"/>
      <c r="N38" s="13"/>
      <c r="O38" s="13"/>
      <c r="P38" s="13"/>
      <c r="Q38" s="13"/>
    </row>
    <row r="39" spans="14:17" ht="13.5" thickBot="1">
      <c r="N39" s="13"/>
      <c r="O39" s="13"/>
      <c r="P39" s="13"/>
      <c r="Q39" s="13"/>
    </row>
    <row r="40" spans="1:17" ht="13.5" thickBot="1">
      <c r="A40" s="142" t="s">
        <v>46</v>
      </c>
      <c r="B40" s="142"/>
      <c r="C40" s="142"/>
      <c r="D40" s="142"/>
      <c r="E40" s="23" t="s">
        <v>14</v>
      </c>
      <c r="F40" s="50">
        <v>0</v>
      </c>
      <c r="I40" s="7">
        <f>(F40/2.37)*22.28*12</f>
        <v>0</v>
      </c>
      <c r="J40" s="12" t="s">
        <v>20</v>
      </c>
      <c r="M40" s="145" t="s">
        <v>65</v>
      </c>
      <c r="N40" s="13" t="s">
        <v>47</v>
      </c>
      <c r="O40" s="13"/>
      <c r="P40" s="13"/>
      <c r="Q40" s="13"/>
    </row>
    <row r="41" spans="6:17" ht="12.75">
      <c r="F41" s="143" t="s">
        <v>48</v>
      </c>
      <c r="G41" s="143"/>
      <c r="H41" s="34"/>
      <c r="I41" s="164" t="s">
        <v>84</v>
      </c>
      <c r="J41" s="144"/>
      <c r="K41" s="144"/>
      <c r="M41" s="146"/>
      <c r="N41" s="13" t="s">
        <v>72</v>
      </c>
      <c r="O41" s="13"/>
      <c r="P41" s="13"/>
      <c r="Q41" s="13"/>
    </row>
    <row r="42" spans="6:17" ht="12.75">
      <c r="F42" s="143"/>
      <c r="G42" s="143"/>
      <c r="H42" s="34"/>
      <c r="I42" s="144"/>
      <c r="J42" s="144"/>
      <c r="K42" s="144"/>
      <c r="M42" s="146"/>
      <c r="N42" s="13" t="s">
        <v>40</v>
      </c>
      <c r="O42" s="13"/>
      <c r="P42" s="13"/>
      <c r="Q42" s="13"/>
    </row>
    <row r="43" spans="1:17" ht="12.75">
      <c r="A43" s="13"/>
      <c r="B43" s="13"/>
      <c r="C43" s="13"/>
      <c r="D43" s="13"/>
      <c r="I43" s="10"/>
      <c r="J43" s="13"/>
      <c r="M43" s="13"/>
      <c r="N43" s="13"/>
      <c r="O43" s="13"/>
      <c r="P43" s="13"/>
      <c r="Q43" s="13"/>
    </row>
    <row r="44" spans="1:17" ht="12.75">
      <c r="A44" s="13"/>
      <c r="B44" s="13"/>
      <c r="C44" s="13"/>
      <c r="D44" s="13"/>
      <c r="F44" s="143" t="s">
        <v>49</v>
      </c>
      <c r="G44" s="144"/>
      <c r="H44" s="17"/>
      <c r="I44" s="3"/>
      <c r="M44" s="13"/>
      <c r="O44" s="13"/>
      <c r="P44" s="13"/>
      <c r="Q44" s="13"/>
    </row>
    <row r="45" spans="6:9" ht="12.75">
      <c r="F45" s="144"/>
      <c r="G45" s="144"/>
      <c r="H45" s="17"/>
      <c r="I45" s="3"/>
    </row>
    <row r="46" spans="6:9" ht="12.75">
      <c r="F46" s="17"/>
      <c r="G46" s="17"/>
      <c r="H46" s="17"/>
      <c r="I46" s="3"/>
    </row>
    <row r="47" spans="1:17" ht="12.75">
      <c r="A47" s="38" t="s">
        <v>12</v>
      </c>
      <c r="B47" s="51"/>
      <c r="C47" s="51"/>
      <c r="D47" s="51"/>
      <c r="E47" s="51"/>
      <c r="F47" s="51"/>
      <c r="G47" s="51"/>
      <c r="H47" s="51"/>
      <c r="I47" s="51"/>
      <c r="J47" s="51"/>
      <c r="K47" s="51"/>
      <c r="L47" s="51"/>
      <c r="M47" s="51"/>
      <c r="N47" s="51"/>
      <c r="O47" s="51"/>
      <c r="P47" s="51"/>
      <c r="Q47" s="51"/>
    </row>
    <row r="48" ht="13.5" thickBot="1"/>
    <row r="49" spans="1:14" ht="69.75" customHeight="1" thickBot="1">
      <c r="A49" s="142" t="s">
        <v>50</v>
      </c>
      <c r="B49" s="142"/>
      <c r="C49" s="142"/>
      <c r="D49" s="142"/>
      <c r="E49" s="142"/>
      <c r="F49" s="119" t="s">
        <v>51</v>
      </c>
      <c r="I49" s="7">
        <f>F6*1018</f>
        <v>1018</v>
      </c>
      <c r="J49" s="12" t="s">
        <v>20</v>
      </c>
      <c r="M49" s="37" t="s">
        <v>109</v>
      </c>
      <c r="N49" s="118" t="s">
        <v>110</v>
      </c>
    </row>
    <row r="50" spans="1:11" ht="50.25" customHeight="1" thickBot="1">
      <c r="A50" s="163" t="s">
        <v>52</v>
      </c>
      <c r="B50" s="163"/>
      <c r="C50" s="163"/>
      <c r="D50" s="163"/>
      <c r="E50" s="163"/>
      <c r="F50" s="52"/>
      <c r="G50" s="52"/>
      <c r="H50" s="52"/>
      <c r="I50" s="161" t="s">
        <v>98</v>
      </c>
      <c r="J50" s="162"/>
      <c r="K50" s="162"/>
    </row>
    <row r="51" spans="1:23" ht="39" thickBot="1">
      <c r="A51" s="150" t="s">
        <v>79</v>
      </c>
      <c r="B51" s="150"/>
      <c r="C51" s="150"/>
      <c r="D51" s="150"/>
      <c r="E51" s="23"/>
      <c r="F51" s="114">
        <v>2</v>
      </c>
      <c r="I51" s="53">
        <f>IF(F51=1,$F$6*-184.3,0)</f>
        <v>0</v>
      </c>
      <c r="J51" s="12" t="s">
        <v>20</v>
      </c>
      <c r="M51" s="34" t="s">
        <v>111</v>
      </c>
      <c r="N51" s="118" t="s">
        <v>112</v>
      </c>
      <c r="U51" s="5">
        <v>0</v>
      </c>
      <c r="V51" s="12">
        <f>IF(U51=1,W51,0)</f>
        <v>0</v>
      </c>
      <c r="W51" s="12" t="s">
        <v>30</v>
      </c>
    </row>
    <row r="52" spans="1:21" ht="13.5" thickBot="1">
      <c r="A52" s="36"/>
      <c r="B52" s="36"/>
      <c r="C52" s="36"/>
      <c r="D52" s="36"/>
      <c r="E52" s="23"/>
      <c r="F52" s="12" t="s">
        <v>64</v>
      </c>
      <c r="G52" s="13"/>
      <c r="H52" s="13"/>
      <c r="I52" s="55"/>
      <c r="J52" s="19"/>
      <c r="K52" s="13"/>
      <c r="M52" s="34"/>
      <c r="N52" s="118"/>
      <c r="U52" s="5"/>
    </row>
    <row r="53" spans="1:23" ht="39" thickBot="1">
      <c r="A53" s="150" t="s">
        <v>80</v>
      </c>
      <c r="B53" s="150"/>
      <c r="C53" s="150"/>
      <c r="D53" s="150"/>
      <c r="E53" s="23"/>
      <c r="F53" s="114">
        <v>2</v>
      </c>
      <c r="I53" s="7">
        <f>IF(F53=1,$F$6*-25.6,0)</f>
        <v>0</v>
      </c>
      <c r="J53" s="12" t="s">
        <v>20</v>
      </c>
      <c r="M53" s="34" t="s">
        <v>113</v>
      </c>
      <c r="N53" s="118" t="s">
        <v>114</v>
      </c>
      <c r="U53" s="5">
        <v>1</v>
      </c>
      <c r="V53" s="12" t="str">
        <f>IF(U53=1,W53,0)</f>
        <v>Glass</v>
      </c>
      <c r="W53" s="12" t="s">
        <v>31</v>
      </c>
    </row>
    <row r="54" spans="1:21" ht="13.5" thickBot="1">
      <c r="A54" s="36"/>
      <c r="B54" s="36"/>
      <c r="C54" s="36"/>
      <c r="D54" s="36"/>
      <c r="E54" s="23"/>
      <c r="F54" s="12" t="s">
        <v>64</v>
      </c>
      <c r="G54" s="13"/>
      <c r="H54" s="13"/>
      <c r="I54" s="55"/>
      <c r="J54" s="19"/>
      <c r="K54" s="13"/>
      <c r="M54" s="34"/>
      <c r="N54" s="118"/>
      <c r="U54" s="5"/>
    </row>
    <row r="55" spans="1:23" ht="39" thickBot="1">
      <c r="A55" s="150" t="s">
        <v>85</v>
      </c>
      <c r="B55" s="150"/>
      <c r="C55" s="150"/>
      <c r="D55" s="150"/>
      <c r="E55" s="23"/>
      <c r="F55" s="114">
        <v>2</v>
      </c>
      <c r="I55" s="7">
        <f>IF(F55=1,$F$6*-46.58,0)</f>
        <v>0</v>
      </c>
      <c r="J55" s="12" t="s">
        <v>20</v>
      </c>
      <c r="M55" s="34" t="s">
        <v>115</v>
      </c>
      <c r="N55" s="118" t="s">
        <v>116</v>
      </c>
      <c r="O55" s="34"/>
      <c r="P55" s="34"/>
      <c r="Q55" s="34"/>
      <c r="U55" s="5">
        <v>1</v>
      </c>
      <c r="V55" s="12" t="str">
        <f>IF(U55=1,W55,0)</f>
        <v>Plastic</v>
      </c>
      <c r="W55" s="12" t="s">
        <v>32</v>
      </c>
    </row>
    <row r="56" spans="1:21" ht="13.5" thickBot="1">
      <c r="A56" s="36"/>
      <c r="B56" s="36"/>
      <c r="C56" s="36"/>
      <c r="D56" s="36"/>
      <c r="E56" s="23"/>
      <c r="F56" s="12" t="s">
        <v>64</v>
      </c>
      <c r="G56" s="13"/>
      <c r="H56" s="13"/>
      <c r="I56" s="55"/>
      <c r="J56" s="19"/>
      <c r="K56" s="13"/>
      <c r="M56" s="34"/>
      <c r="N56" s="37"/>
      <c r="O56" s="34"/>
      <c r="P56" s="34"/>
      <c r="Q56" s="34"/>
      <c r="U56" s="5"/>
    </row>
    <row r="57" spans="1:23" ht="39" thickBot="1">
      <c r="A57" s="150" t="s">
        <v>81</v>
      </c>
      <c r="B57" s="150"/>
      <c r="C57" s="150"/>
      <c r="D57" s="150"/>
      <c r="E57" s="23"/>
      <c r="F57" s="114">
        <v>2</v>
      </c>
      <c r="I57" s="7">
        <f>IF(F57=1,$F$6*-165.79,0)</f>
        <v>0</v>
      </c>
      <c r="J57" s="12" t="s">
        <v>20</v>
      </c>
      <c r="M57" s="34" t="s">
        <v>117</v>
      </c>
      <c r="N57" s="118" t="s">
        <v>118</v>
      </c>
      <c r="O57" s="34"/>
      <c r="P57" s="34"/>
      <c r="Q57" s="34"/>
      <c r="U57" s="5">
        <v>1</v>
      </c>
      <c r="V57" s="12" t="str">
        <f>IF(U57=1,W57,0)</f>
        <v>Metal</v>
      </c>
      <c r="W57" s="12" t="s">
        <v>33</v>
      </c>
    </row>
    <row r="58" spans="1:23" ht="12.75">
      <c r="A58" s="35"/>
      <c r="B58" s="36"/>
      <c r="C58" s="36"/>
      <c r="D58" s="36"/>
      <c r="E58" s="23"/>
      <c r="F58" s="12" t="s">
        <v>64</v>
      </c>
      <c r="I58" s="5"/>
      <c r="U58" s="56">
        <f>SUM(U51:U57)</f>
        <v>3</v>
      </c>
      <c r="V58" s="12" t="str">
        <f>IF(V51&gt;0,V51&amp;", ","")&amp;IF(V53&gt;0,V53&amp;", ","")&amp;IF(V55&gt;0,V55&amp;", ","")&amp;IF(V57&gt;0,V57&amp;", ","")</f>
        <v>Glass, Plastic, Metal, </v>
      </c>
      <c r="W58" s="12" t="str">
        <f>IF(V51=0,W51&amp;", ","")&amp;IF(V53=0,W53&amp;", ","")&amp;IF(V55=0,W55&amp;", ","")&amp;IF(V57=0,W57&amp;", ","")</f>
        <v>Newspaper, </v>
      </c>
    </row>
    <row r="59" spans="1:23" s="61" customFormat="1" ht="12.75" customHeight="1" thickBot="1">
      <c r="A59" s="57"/>
      <c r="B59" s="58"/>
      <c r="C59" s="58"/>
      <c r="D59" s="58"/>
      <c r="E59" s="59"/>
      <c r="F59" s="60"/>
      <c r="G59" s="60"/>
      <c r="H59" s="60"/>
      <c r="I59" s="6"/>
      <c r="V59" s="61" t="str">
        <f>IF(U58&lt;8,LEFT((V58),LEN(V58)-2)&amp;".","")</f>
        <v>Glass, Plastic, Metal.</v>
      </c>
      <c r="W59" s="61" t="str">
        <f>IF(U58&lt;9,LEFT((W58),LEN(W58)-2)&amp;".","")</f>
        <v>Newspaper.</v>
      </c>
    </row>
    <row r="60" spans="1:15" s="61" customFormat="1" ht="39" thickBot="1">
      <c r="A60" s="62"/>
      <c r="B60" s="63"/>
      <c r="C60" s="63"/>
      <c r="D60" s="63"/>
      <c r="E60" s="59"/>
      <c r="F60" s="120" t="s">
        <v>86</v>
      </c>
      <c r="H60" s="64"/>
      <c r="I60" s="8">
        <f>I49+(SUM(I51:I57))</f>
        <v>1018</v>
      </c>
      <c r="J60" s="61" t="s">
        <v>20</v>
      </c>
      <c r="M60" s="148" t="s">
        <v>76</v>
      </c>
      <c r="N60" s="19"/>
      <c r="O60" s="19"/>
    </row>
    <row r="61" spans="1:15" s="61" customFormat="1" ht="12.75">
      <c r="A61" s="57"/>
      <c r="B61" s="57"/>
      <c r="C61" s="57"/>
      <c r="D61" s="57"/>
      <c r="E61" s="60"/>
      <c r="F61" s="60"/>
      <c r="G61" s="60"/>
      <c r="H61" s="60"/>
      <c r="I61" s="5"/>
      <c r="J61" s="5"/>
      <c r="M61" s="149"/>
      <c r="N61" s="19"/>
      <c r="O61" s="19"/>
    </row>
    <row r="62" spans="1:15" s="61" customFormat="1" ht="12.75">
      <c r="A62" s="57"/>
      <c r="B62" s="57"/>
      <c r="C62" s="57"/>
      <c r="D62" s="57"/>
      <c r="E62" s="60"/>
      <c r="F62" s="60"/>
      <c r="G62" s="60"/>
      <c r="H62" s="60"/>
      <c r="I62" s="5"/>
      <c r="J62" s="5"/>
      <c r="M62" s="149"/>
      <c r="N62" s="19"/>
      <c r="O62" s="19"/>
    </row>
    <row r="63" spans="1:15" s="61" customFormat="1" ht="12.75">
      <c r="A63" s="57"/>
      <c r="B63" s="57"/>
      <c r="C63" s="57"/>
      <c r="D63" s="57"/>
      <c r="E63" s="60"/>
      <c r="F63" s="60"/>
      <c r="G63" s="60"/>
      <c r="H63" s="60"/>
      <c r="I63" s="5"/>
      <c r="J63" s="5"/>
      <c r="M63" s="149"/>
      <c r="N63" s="19"/>
      <c r="O63" s="19"/>
    </row>
    <row r="64" spans="1:15" s="61" customFormat="1" ht="13.5" thickBot="1">
      <c r="A64" s="57"/>
      <c r="B64" s="57"/>
      <c r="C64" s="57"/>
      <c r="D64" s="57"/>
      <c r="E64" s="60"/>
      <c r="F64" s="60"/>
      <c r="G64" s="60"/>
      <c r="H64" s="60"/>
      <c r="I64" s="5"/>
      <c r="J64" s="5"/>
      <c r="M64" s="17"/>
      <c r="N64" s="19"/>
      <c r="O64" s="19"/>
    </row>
    <row r="65" spans="1:13" s="61" customFormat="1" ht="13.5" thickBot="1">
      <c r="A65" s="65" t="s">
        <v>15</v>
      </c>
      <c r="I65" s="2" t="e">
        <f>SUM(I16,I23,I32,I40,I60)</f>
        <v>#DIV/0!</v>
      </c>
      <c r="J65" s="61" t="s">
        <v>20</v>
      </c>
      <c r="M65" s="145" t="s">
        <v>53</v>
      </c>
    </row>
    <row r="66" spans="9:13" s="54" customFormat="1" ht="36.75" customHeight="1">
      <c r="I66" s="165" t="s">
        <v>87</v>
      </c>
      <c r="J66" s="166"/>
      <c r="K66" s="166"/>
      <c r="M66" s="146"/>
    </row>
    <row r="67" spans="1:13" s="54" customFormat="1" ht="12.75" customHeight="1">
      <c r="A67" s="67"/>
      <c r="M67" s="146"/>
    </row>
    <row r="68" spans="1:13" s="54" customFormat="1" ht="12.75">
      <c r="A68" s="67"/>
      <c r="B68" s="68"/>
      <c r="C68" s="68"/>
      <c r="D68" s="68"/>
      <c r="E68" s="68"/>
      <c r="F68" s="68"/>
      <c r="G68" s="68"/>
      <c r="H68" s="68"/>
      <c r="I68" s="68"/>
      <c r="J68" s="68"/>
      <c r="K68" s="68"/>
      <c r="L68" s="68"/>
      <c r="M68" s="68"/>
    </row>
    <row r="69" spans="1:13" s="54" customFormat="1" ht="12.75">
      <c r="A69" s="67"/>
      <c r="B69" s="68"/>
      <c r="C69" s="68"/>
      <c r="D69" s="68"/>
      <c r="E69" s="68"/>
      <c r="F69" s="68"/>
      <c r="G69" s="68"/>
      <c r="H69" s="68"/>
      <c r="I69" s="68"/>
      <c r="J69" s="68"/>
      <c r="K69" s="68"/>
      <c r="L69" s="68"/>
      <c r="M69" s="68"/>
    </row>
    <row r="70" spans="1:17" s="54" customFormat="1" ht="12.75">
      <c r="A70" s="69"/>
      <c r="B70" s="69"/>
      <c r="C70" s="69"/>
      <c r="D70" s="69"/>
      <c r="E70" s="69"/>
      <c r="F70" s="69"/>
      <c r="G70" s="69"/>
      <c r="H70" s="69"/>
      <c r="I70" s="69"/>
      <c r="J70" s="69"/>
      <c r="K70" s="69"/>
      <c r="L70" s="69"/>
      <c r="M70" s="69"/>
      <c r="N70" s="69"/>
      <c r="O70" s="69"/>
      <c r="P70" s="69"/>
      <c r="Q70" s="69"/>
    </row>
    <row r="71" s="54" customFormat="1" ht="12.75"/>
    <row r="72" s="54" customFormat="1" ht="15.75">
      <c r="A72" s="14" t="s">
        <v>28</v>
      </c>
    </row>
    <row r="73" s="54" customFormat="1" ht="12.75"/>
    <row r="74" spans="1:17" s="54" customFormat="1" ht="38.25">
      <c r="A74" s="18" t="s">
        <v>21</v>
      </c>
      <c r="B74" s="70"/>
      <c r="C74" s="70"/>
      <c r="D74" s="70"/>
      <c r="E74" s="70"/>
      <c r="F74" s="70"/>
      <c r="G74" s="70"/>
      <c r="H74" s="70"/>
      <c r="I74" s="16" t="s">
        <v>18</v>
      </c>
      <c r="J74" s="70"/>
      <c r="K74" s="71"/>
      <c r="L74" s="70"/>
      <c r="M74" s="70"/>
      <c r="N74" s="72"/>
      <c r="O74" s="73"/>
      <c r="P74" s="73"/>
      <c r="Q74" s="73"/>
    </row>
    <row r="75" spans="1:86" s="74" customFormat="1" ht="12.75">
      <c r="A75" s="38" t="s">
        <v>88</v>
      </c>
      <c r="F75" s="75"/>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76"/>
      <c r="BQ75" s="76"/>
      <c r="BR75" s="76"/>
      <c r="BS75" s="76"/>
      <c r="BT75" s="76"/>
      <c r="BU75" s="76"/>
      <c r="BV75" s="76"/>
      <c r="BW75" s="76"/>
      <c r="BX75" s="76"/>
      <c r="BY75" s="76"/>
      <c r="BZ75" s="76"/>
      <c r="CA75" s="76"/>
      <c r="CB75" s="76"/>
      <c r="CC75" s="76"/>
      <c r="CD75" s="76"/>
      <c r="CE75" s="76"/>
      <c r="CF75" s="76"/>
      <c r="CG75" s="76"/>
      <c r="CH75" s="76"/>
    </row>
    <row r="76" s="54" customFormat="1" ht="13.5" thickBot="1"/>
    <row r="77" spans="1:21" s="54" customFormat="1" ht="13.5" thickBot="1">
      <c r="A77" s="134" t="s">
        <v>90</v>
      </c>
      <c r="B77" s="144"/>
      <c r="C77" s="144"/>
      <c r="D77" s="144"/>
      <c r="E77" s="144"/>
      <c r="F77" s="78">
        <v>0</v>
      </c>
      <c r="I77" s="9" t="e">
        <f>I16-IF(I12=1,(F12*52)/(F16+F77)*19.4*(100/95),(F12)/(F16+F77)*19.4*(100/95))</f>
        <v>#DIV/0!</v>
      </c>
      <c r="K77" s="79" t="e">
        <f>I77/I65</f>
        <v>#DIV/0!</v>
      </c>
      <c r="M77" s="132" t="s">
        <v>125</v>
      </c>
      <c r="N77" s="123" t="s">
        <v>101</v>
      </c>
      <c r="O77" s="68"/>
      <c r="P77" s="68"/>
      <c r="Q77" s="68"/>
      <c r="R77" s="68"/>
      <c r="S77" s="68"/>
      <c r="T77" s="68"/>
      <c r="U77" s="68"/>
    </row>
    <row r="78" spans="1:21" s="54" customFormat="1" ht="28.5" customHeight="1">
      <c r="A78" s="144"/>
      <c r="B78" s="144"/>
      <c r="C78" s="144"/>
      <c r="D78" s="144"/>
      <c r="E78" s="144"/>
      <c r="F78" s="121" t="s">
        <v>54</v>
      </c>
      <c r="I78" s="118" t="s">
        <v>19</v>
      </c>
      <c r="J78" s="68"/>
      <c r="K78" s="80"/>
      <c r="L78" s="81"/>
      <c r="M78" s="149"/>
      <c r="N78" s="123" t="s">
        <v>102</v>
      </c>
      <c r="O78" s="68"/>
      <c r="P78" s="68"/>
      <c r="Q78" s="68"/>
      <c r="R78" s="68"/>
      <c r="S78" s="68"/>
      <c r="T78" s="68"/>
      <c r="U78" s="68"/>
    </row>
    <row r="79" spans="6:14" s="54" customFormat="1" ht="12.75">
      <c r="F79" s="12" t="s">
        <v>91</v>
      </c>
      <c r="I79" s="82"/>
      <c r="K79" s="12"/>
      <c r="M79" s="146"/>
      <c r="N79" s="12"/>
    </row>
    <row r="80" spans="6:14" s="54" customFormat="1" ht="12.75">
      <c r="F80" s="12"/>
      <c r="I80" s="82"/>
      <c r="K80" s="12"/>
      <c r="M80" s="162"/>
      <c r="N80" s="12"/>
    </row>
    <row r="81" spans="9:14" s="54" customFormat="1" ht="13.5" thickBot="1">
      <c r="I81" s="82"/>
      <c r="K81" s="12"/>
      <c r="N81" s="12"/>
    </row>
    <row r="82" spans="1:14" s="54" customFormat="1" ht="13.5" thickBot="1">
      <c r="A82" s="134" t="s">
        <v>55</v>
      </c>
      <c r="B82" s="143"/>
      <c r="C82" s="143"/>
      <c r="D82" s="143"/>
      <c r="F82" s="78"/>
      <c r="I82" s="7" t="e">
        <f>IF(F77=0,(F82*52)/F16*19.4*(100/95),IF(F77&gt;0,(F82*52)/(F16+F77)*19.4*(100/95)))</f>
        <v>#DIV/0!</v>
      </c>
      <c r="K82" s="79" t="e">
        <f>I82/I65</f>
        <v>#DIV/0!</v>
      </c>
      <c r="M82" s="132" t="s">
        <v>128</v>
      </c>
      <c r="N82" s="123" t="s">
        <v>101</v>
      </c>
    </row>
    <row r="83" spans="1:14" s="54" customFormat="1" ht="12.75">
      <c r="A83" s="143"/>
      <c r="B83" s="143"/>
      <c r="C83" s="143"/>
      <c r="D83" s="143"/>
      <c r="F83" s="12" t="s">
        <v>92</v>
      </c>
      <c r="I83" s="12" t="s">
        <v>19</v>
      </c>
      <c r="K83" s="80"/>
      <c r="L83" s="81"/>
      <c r="M83" s="149"/>
      <c r="N83" s="123" t="s">
        <v>102</v>
      </c>
    </row>
    <row r="84" spans="1:14" s="54" customFormat="1" ht="12.75">
      <c r="A84" s="83"/>
      <c r="C84" s="84"/>
      <c r="D84" s="85"/>
      <c r="F84" s="12" t="s">
        <v>17</v>
      </c>
      <c r="I84" s="86"/>
      <c r="K84" s="80"/>
      <c r="L84" s="81"/>
      <c r="M84" s="149"/>
      <c r="N84" s="12"/>
    </row>
    <row r="85" spans="1:14" s="54" customFormat="1" ht="12.75">
      <c r="A85" s="83"/>
      <c r="C85" s="84"/>
      <c r="D85" s="85"/>
      <c r="F85" s="12"/>
      <c r="I85" s="86"/>
      <c r="K85" s="80"/>
      <c r="L85" s="81"/>
      <c r="M85" s="135"/>
      <c r="N85" s="12"/>
    </row>
    <row r="86" spans="9:11" s="54" customFormat="1" ht="12.75">
      <c r="I86" s="82"/>
      <c r="K86" s="12"/>
    </row>
    <row r="87" spans="1:17" s="54" customFormat="1" ht="12.75">
      <c r="A87" s="38" t="s">
        <v>89</v>
      </c>
      <c r="B87" s="87"/>
      <c r="C87" s="87"/>
      <c r="D87" s="87"/>
      <c r="E87" s="87"/>
      <c r="F87" s="87"/>
      <c r="G87" s="87"/>
      <c r="H87" s="87"/>
      <c r="I87" s="88"/>
      <c r="J87" s="87"/>
      <c r="K87" s="51"/>
      <c r="L87" s="87"/>
      <c r="M87" s="87"/>
      <c r="N87" s="51"/>
      <c r="O87" s="51"/>
      <c r="P87" s="87"/>
      <c r="Q87" s="87"/>
    </row>
    <row r="88" spans="1:15" s="66" customFormat="1" ht="13.5" thickBot="1">
      <c r="A88" s="89"/>
      <c r="I88" s="90"/>
      <c r="K88" s="91"/>
      <c r="N88" s="91"/>
      <c r="O88" s="91"/>
    </row>
    <row r="89" spans="1:19" s="54" customFormat="1" ht="13.5" thickBot="1">
      <c r="A89" s="92" t="s">
        <v>56</v>
      </c>
      <c r="B89" s="92"/>
      <c r="C89" s="92"/>
      <c r="D89" s="12"/>
      <c r="E89" s="12"/>
      <c r="F89" s="78"/>
      <c r="G89" s="12"/>
      <c r="H89" s="12"/>
      <c r="I89" s="113">
        <f>IF(F7=2,(I23*0.33*0.01*F89),IF(F7=1,(I32*0.42*0.01*F89),IF(F7=3,(I40*0.42*0.01*F89))))</f>
        <v>0</v>
      </c>
      <c r="J89" s="12"/>
      <c r="K89" s="93" t="e">
        <f>I89/I65</f>
        <v>#DIV/0!</v>
      </c>
      <c r="L89" s="12"/>
      <c r="M89" s="167" t="s">
        <v>119</v>
      </c>
      <c r="N89" s="123" t="s">
        <v>78</v>
      </c>
      <c r="O89" s="123"/>
      <c r="P89" s="124"/>
      <c r="Q89" s="68"/>
      <c r="R89" s="68"/>
      <c r="S89" s="68"/>
    </row>
    <row r="90" spans="1:19" s="54" customFormat="1" ht="12.75">
      <c r="A90" s="92" t="s">
        <v>120</v>
      </c>
      <c r="B90" s="92"/>
      <c r="C90" s="92"/>
      <c r="D90" s="12"/>
      <c r="E90" s="12"/>
      <c r="F90" s="12" t="s">
        <v>93</v>
      </c>
      <c r="G90" s="12"/>
      <c r="H90" s="12"/>
      <c r="I90" s="32" t="s">
        <v>19</v>
      </c>
      <c r="J90" s="12"/>
      <c r="K90" s="95"/>
      <c r="L90" s="12"/>
      <c r="M90" s="168"/>
      <c r="N90" s="123"/>
      <c r="O90" s="123"/>
      <c r="P90" s="124"/>
      <c r="Q90" s="68"/>
      <c r="R90" s="68"/>
      <c r="S90" s="68"/>
    </row>
    <row r="91" spans="1:19" s="54" customFormat="1" ht="12.75">
      <c r="A91" s="92"/>
      <c r="B91" s="92"/>
      <c r="C91" s="92"/>
      <c r="D91" s="12"/>
      <c r="E91" s="12"/>
      <c r="F91" s="94" t="s">
        <v>57</v>
      </c>
      <c r="G91" s="12"/>
      <c r="H91" s="12"/>
      <c r="J91" s="12"/>
      <c r="K91" s="12"/>
      <c r="L91" s="12"/>
      <c r="M91" s="168"/>
      <c r="N91" s="123"/>
      <c r="O91" s="123"/>
      <c r="P91" s="124"/>
      <c r="Q91" s="68"/>
      <c r="R91" s="68"/>
      <c r="S91" s="68"/>
    </row>
    <row r="92" spans="1:19" s="54" customFormat="1" ht="13.5" thickBot="1">
      <c r="A92" s="92"/>
      <c r="B92" s="92"/>
      <c r="C92" s="92"/>
      <c r="D92" s="12"/>
      <c r="E92" s="12"/>
      <c r="F92" s="12"/>
      <c r="G92" s="12"/>
      <c r="H92" s="12"/>
      <c r="I92" s="96"/>
      <c r="J92" s="12"/>
      <c r="K92" s="12"/>
      <c r="L92" s="12"/>
      <c r="M92" s="12"/>
      <c r="N92" s="123"/>
      <c r="O92" s="123"/>
      <c r="P92" s="124"/>
      <c r="Q92" s="68"/>
      <c r="R92" s="68"/>
      <c r="S92" s="68"/>
    </row>
    <row r="93" spans="1:19" s="54" customFormat="1" ht="13.5" thickBot="1">
      <c r="A93" s="155" t="s">
        <v>58</v>
      </c>
      <c r="B93" s="131"/>
      <c r="C93" s="131"/>
      <c r="D93" s="131"/>
      <c r="E93" s="12"/>
      <c r="F93" s="78"/>
      <c r="G93" s="12"/>
      <c r="H93" s="12"/>
      <c r="I93" s="113">
        <f>F93*73*1.37</f>
        <v>0</v>
      </c>
      <c r="J93" s="12"/>
      <c r="K93" s="79" t="e">
        <f>I93/I65</f>
        <v>#DIV/0!</v>
      </c>
      <c r="L93" s="12"/>
      <c r="M93" s="132" t="s">
        <v>126</v>
      </c>
      <c r="N93" s="123" t="s">
        <v>71</v>
      </c>
      <c r="O93" s="123"/>
      <c r="P93" s="124"/>
      <c r="Q93" s="68"/>
      <c r="R93" s="68"/>
      <c r="S93" s="68"/>
    </row>
    <row r="94" spans="1:19" s="54" customFormat="1" ht="33.75" customHeight="1">
      <c r="A94" s="131"/>
      <c r="B94" s="131"/>
      <c r="C94" s="131"/>
      <c r="D94" s="131"/>
      <c r="E94" s="97"/>
      <c r="F94" s="137" t="s">
        <v>59</v>
      </c>
      <c r="G94" s="162"/>
      <c r="H94" s="12"/>
      <c r="I94" s="122" t="s">
        <v>19</v>
      </c>
      <c r="J94" s="12"/>
      <c r="K94" s="12"/>
      <c r="L94" s="12"/>
      <c r="M94" s="133"/>
      <c r="N94" s="123" t="s">
        <v>11</v>
      </c>
      <c r="O94" s="125"/>
      <c r="P94" s="125"/>
      <c r="Q94" s="68"/>
      <c r="R94" s="68"/>
      <c r="S94" s="68"/>
    </row>
    <row r="95" spans="1:19" s="54" customFormat="1" ht="45.75" customHeight="1">
      <c r="A95" s="98"/>
      <c r="B95" s="98"/>
      <c r="C95" s="98"/>
      <c r="D95" s="99"/>
      <c r="E95" s="99"/>
      <c r="F95" s="145" t="s">
        <v>94</v>
      </c>
      <c r="G95" s="138"/>
      <c r="H95" s="138"/>
      <c r="I95" s="138"/>
      <c r="J95" s="138"/>
      <c r="K95" s="138"/>
      <c r="L95" s="12"/>
      <c r="M95" s="146"/>
      <c r="N95" s="13"/>
      <c r="O95" s="13"/>
      <c r="P95" s="68"/>
      <c r="Q95" s="68"/>
      <c r="R95" s="68"/>
      <c r="S95" s="68"/>
    </row>
    <row r="96" spans="1:19" s="54" customFormat="1" ht="13.5" thickBot="1">
      <c r="A96" s="12"/>
      <c r="B96" s="12"/>
      <c r="C96" s="12"/>
      <c r="D96" s="12"/>
      <c r="E96" s="12"/>
      <c r="F96" s="12"/>
      <c r="G96" s="12"/>
      <c r="H96" s="12"/>
      <c r="I96" s="100"/>
      <c r="J96" s="12"/>
      <c r="K96" s="12"/>
      <c r="L96" s="12"/>
      <c r="M96" s="12"/>
      <c r="N96" s="13"/>
      <c r="O96" s="13"/>
      <c r="P96" s="68"/>
      <c r="Q96" s="68"/>
      <c r="R96" s="68"/>
      <c r="S96" s="68"/>
    </row>
    <row r="97" spans="1:19" s="54" customFormat="1" ht="13.5" thickBot="1">
      <c r="A97" s="134" t="s">
        <v>3</v>
      </c>
      <c r="B97" s="134"/>
      <c r="C97" s="134"/>
      <c r="D97" s="134"/>
      <c r="E97" s="134"/>
      <c r="F97" s="101">
        <v>2</v>
      </c>
      <c r="G97" s="77"/>
      <c r="H97" s="77"/>
      <c r="I97" s="113">
        <f>IF(F97=1,521,IF(F97=2,0))</f>
        <v>0</v>
      </c>
      <c r="J97" s="12"/>
      <c r="K97" s="79" t="e">
        <f>I97/I65</f>
        <v>#DIV/0!</v>
      </c>
      <c r="L97" s="12"/>
      <c r="M97" s="132" t="s">
        <v>5</v>
      </c>
      <c r="N97" s="13" t="s">
        <v>71</v>
      </c>
      <c r="O97" s="13"/>
      <c r="P97" s="68"/>
      <c r="Q97" s="68"/>
      <c r="R97" s="68"/>
      <c r="S97" s="68"/>
    </row>
    <row r="98" spans="1:19" s="54" customFormat="1" ht="12.75">
      <c r="A98" s="126"/>
      <c r="B98" s="126"/>
      <c r="C98" s="126"/>
      <c r="D98" s="126"/>
      <c r="E98" s="126"/>
      <c r="F98" s="12" t="s">
        <v>64</v>
      </c>
      <c r="G98" s="12"/>
      <c r="H98" s="12"/>
      <c r="I98" s="32" t="s">
        <v>19</v>
      </c>
      <c r="J98" s="12"/>
      <c r="K98" s="12"/>
      <c r="L98" s="12"/>
      <c r="M98" s="146"/>
      <c r="N98" s="13" t="s">
        <v>10</v>
      </c>
      <c r="O98" s="13"/>
      <c r="P98" s="68"/>
      <c r="Q98" s="68"/>
      <c r="R98" s="68"/>
      <c r="S98" s="68"/>
    </row>
    <row r="99" spans="1:19" s="54" customFormat="1" ht="12.75">
      <c r="A99" s="126"/>
      <c r="B99" s="126"/>
      <c r="C99" s="126"/>
      <c r="D99" s="126"/>
      <c r="E99" s="126"/>
      <c r="F99" s="12"/>
      <c r="G99" s="12"/>
      <c r="H99" s="12"/>
      <c r="I99" s="96"/>
      <c r="J99" s="12"/>
      <c r="K99" s="12"/>
      <c r="L99" s="12"/>
      <c r="M99" s="146"/>
      <c r="N99" s="13" t="s">
        <v>6</v>
      </c>
      <c r="O99" s="13"/>
      <c r="P99" s="68"/>
      <c r="Q99" s="68"/>
      <c r="R99" s="68"/>
      <c r="S99" s="68"/>
    </row>
    <row r="100" spans="1:19" s="54" customFormat="1" ht="12.75">
      <c r="A100" s="12"/>
      <c r="B100" s="12"/>
      <c r="C100" s="12"/>
      <c r="D100" s="12"/>
      <c r="E100" s="12"/>
      <c r="F100" s="12"/>
      <c r="G100" s="12"/>
      <c r="H100" s="12"/>
      <c r="I100" s="100"/>
      <c r="J100" s="12"/>
      <c r="K100" s="12"/>
      <c r="L100" s="12"/>
      <c r="M100" s="146"/>
      <c r="N100" s="12" t="s">
        <v>4</v>
      </c>
      <c r="O100" s="13"/>
      <c r="P100" s="68"/>
      <c r="Q100" s="68"/>
      <c r="R100" s="68"/>
      <c r="S100" s="68"/>
    </row>
    <row r="101" spans="1:19" s="54" customFormat="1" ht="13.5" thickBot="1">
      <c r="A101" s="12"/>
      <c r="B101" s="12"/>
      <c r="C101" s="12"/>
      <c r="D101" s="12"/>
      <c r="E101" s="12"/>
      <c r="F101" s="12"/>
      <c r="G101" s="12"/>
      <c r="H101" s="12"/>
      <c r="I101" s="100"/>
      <c r="J101" s="12"/>
      <c r="K101" s="12"/>
      <c r="L101" s="12"/>
      <c r="M101" s="30"/>
      <c r="N101" s="12"/>
      <c r="O101" s="13"/>
      <c r="P101" s="68"/>
      <c r="Q101" s="68"/>
      <c r="R101" s="68"/>
      <c r="S101" s="68"/>
    </row>
    <row r="102" spans="1:19" s="54" customFormat="1" ht="13.5" thickBot="1">
      <c r="A102" s="134" t="s">
        <v>2</v>
      </c>
      <c r="B102" s="139"/>
      <c r="C102" s="139"/>
      <c r="D102" s="139"/>
      <c r="E102" s="139"/>
      <c r="F102" s="78">
        <v>2</v>
      </c>
      <c r="G102" s="12"/>
      <c r="H102" s="12"/>
      <c r="I102" s="113">
        <f>IF(F102=2,0,IF(F102=1,IF(F7=2,0,IF(F7=1,3011,IF(F7=3,4151)))))</f>
        <v>0</v>
      </c>
      <c r="J102" s="12"/>
      <c r="K102" s="79" t="b">
        <f>IF(I102="Not Applicable",0,IF(I102&gt;0,I102/I65))</f>
        <v>0</v>
      </c>
      <c r="L102" s="12"/>
      <c r="M102" s="127" t="s">
        <v>69</v>
      </c>
      <c r="N102" s="13" t="s">
        <v>67</v>
      </c>
      <c r="O102" s="13"/>
      <c r="P102" s="68"/>
      <c r="Q102" s="68"/>
      <c r="R102" s="68"/>
      <c r="S102" s="68"/>
    </row>
    <row r="103" spans="1:15" s="54" customFormat="1" ht="12.75">
      <c r="A103" s="126"/>
      <c r="B103" s="126"/>
      <c r="C103" s="126"/>
      <c r="D103" s="126"/>
      <c r="E103" s="126"/>
      <c r="F103" s="12" t="s">
        <v>60</v>
      </c>
      <c r="G103" s="12"/>
      <c r="H103" s="12"/>
      <c r="I103" s="12" t="s">
        <v>19</v>
      </c>
      <c r="J103" s="12"/>
      <c r="K103" s="12"/>
      <c r="L103" s="12"/>
      <c r="M103" s="144"/>
      <c r="N103" s="12" t="s">
        <v>68</v>
      </c>
      <c r="O103" s="12"/>
    </row>
    <row r="104" spans="1:15" s="54" customFormat="1" ht="12.75">
      <c r="A104" s="126"/>
      <c r="B104" s="126"/>
      <c r="C104" s="126"/>
      <c r="D104" s="126"/>
      <c r="E104" s="126"/>
      <c r="F104" s="12"/>
      <c r="G104" s="12"/>
      <c r="H104" s="12"/>
      <c r="I104" s="12"/>
      <c r="J104" s="12"/>
      <c r="K104" s="12"/>
      <c r="L104" s="12"/>
      <c r="M104" s="17"/>
      <c r="N104" s="13" t="s">
        <v>72</v>
      </c>
      <c r="O104" s="12"/>
    </row>
    <row r="105" spans="1:15" s="54" customFormat="1" ht="12.75">
      <c r="A105" s="12"/>
      <c r="B105" s="12"/>
      <c r="C105" s="12"/>
      <c r="D105" s="12"/>
      <c r="E105" s="12"/>
      <c r="F105" s="12"/>
      <c r="G105" s="12"/>
      <c r="H105" s="12"/>
      <c r="I105" s="12"/>
      <c r="J105" s="12"/>
      <c r="K105" s="12"/>
      <c r="L105" s="12"/>
      <c r="M105" s="12"/>
      <c r="N105" s="13" t="s">
        <v>70</v>
      </c>
      <c r="O105" s="12"/>
    </row>
    <row r="106" spans="1:15" s="54" customFormat="1" ht="13.5" thickBot="1">
      <c r="A106" s="12"/>
      <c r="B106" s="12"/>
      <c r="C106" s="12"/>
      <c r="D106" s="12"/>
      <c r="E106" s="12"/>
      <c r="F106" s="12"/>
      <c r="G106" s="12"/>
      <c r="H106" s="12"/>
      <c r="I106" s="12"/>
      <c r="J106" s="12"/>
      <c r="K106" s="12"/>
      <c r="L106" s="12"/>
      <c r="M106" s="12"/>
      <c r="N106" s="12"/>
      <c r="O106" s="12"/>
    </row>
    <row r="107" spans="1:18" s="54" customFormat="1" ht="13.5" thickBot="1">
      <c r="A107" s="102" t="s">
        <v>61</v>
      </c>
      <c r="B107" s="12"/>
      <c r="C107" s="12"/>
      <c r="D107" s="12"/>
      <c r="E107" s="12"/>
      <c r="F107" s="78"/>
      <c r="G107" s="12"/>
      <c r="H107" s="12"/>
      <c r="I107" s="113">
        <f>I23*0.16*0.05*0.42*F107</f>
        <v>0</v>
      </c>
      <c r="J107" s="12"/>
      <c r="K107" s="93" t="e">
        <f>I107/I65</f>
        <v>#DIV/0!</v>
      </c>
      <c r="L107" s="12"/>
      <c r="M107" s="130" t="s">
        <v>96</v>
      </c>
      <c r="N107" s="13" t="s">
        <v>127</v>
      </c>
      <c r="O107" s="13"/>
      <c r="P107" s="68"/>
      <c r="Q107" s="68"/>
      <c r="R107" s="68"/>
    </row>
    <row r="108" spans="1:18" s="54" customFormat="1" ht="12.75">
      <c r="A108" s="92" t="s">
        <v>105</v>
      </c>
      <c r="B108" s="12"/>
      <c r="C108" s="12"/>
      <c r="D108" s="12"/>
      <c r="E108" s="12"/>
      <c r="F108" s="12" t="s">
        <v>93</v>
      </c>
      <c r="G108" s="12"/>
      <c r="H108" s="12"/>
      <c r="I108" s="32" t="s">
        <v>19</v>
      </c>
      <c r="J108" s="12"/>
      <c r="K108" s="12"/>
      <c r="L108" s="12"/>
      <c r="M108" s="146"/>
      <c r="N108" s="13" t="s">
        <v>62</v>
      </c>
      <c r="O108" s="13"/>
      <c r="P108" s="68"/>
      <c r="Q108" s="68"/>
      <c r="R108" s="68"/>
    </row>
    <row r="109" spans="1:18" s="54" customFormat="1" ht="30" customHeight="1">
      <c r="A109" s="12"/>
      <c r="B109" s="12"/>
      <c r="C109" s="12"/>
      <c r="D109" s="12"/>
      <c r="E109" s="12"/>
      <c r="F109" s="12"/>
      <c r="G109" s="12"/>
      <c r="H109" s="12"/>
      <c r="I109" s="103"/>
      <c r="J109" s="12"/>
      <c r="K109" s="12"/>
      <c r="L109" s="12"/>
      <c r="M109" s="146"/>
      <c r="N109" s="123" t="s">
        <v>0</v>
      </c>
      <c r="O109" s="19"/>
      <c r="P109" s="116"/>
      <c r="Q109" s="116"/>
      <c r="R109" s="68"/>
    </row>
    <row r="110" spans="1:18" s="54" customFormat="1" ht="12.75">
      <c r="A110" s="12"/>
      <c r="B110" s="12"/>
      <c r="C110" s="12"/>
      <c r="D110" s="12"/>
      <c r="E110" s="12"/>
      <c r="F110" s="12"/>
      <c r="G110" s="12"/>
      <c r="H110" s="12"/>
      <c r="I110" s="103"/>
      <c r="J110" s="12"/>
      <c r="K110" s="12"/>
      <c r="L110" s="12"/>
      <c r="M110" s="17"/>
      <c r="N110" s="13"/>
      <c r="O110" s="19"/>
      <c r="P110" s="116"/>
      <c r="Q110" s="116"/>
      <c r="R110" s="68"/>
    </row>
    <row r="111" spans="1:18" s="54" customFormat="1" ht="13.5" thickBot="1">
      <c r="A111" s="12"/>
      <c r="B111" s="12"/>
      <c r="C111" s="12"/>
      <c r="D111" s="12"/>
      <c r="E111" s="12"/>
      <c r="F111" s="12"/>
      <c r="G111" s="12"/>
      <c r="H111" s="12"/>
      <c r="I111" s="103"/>
      <c r="J111" s="12"/>
      <c r="K111" s="12"/>
      <c r="L111" s="12"/>
      <c r="M111" s="17"/>
      <c r="N111" s="13" t="s">
        <v>74</v>
      </c>
      <c r="O111" s="19"/>
      <c r="P111" s="117"/>
      <c r="Q111" s="116"/>
      <c r="R111" s="68"/>
    </row>
    <row r="112" spans="1:19" s="54" customFormat="1" ht="13.5" thickBot="1">
      <c r="A112" s="134" t="s">
        <v>63</v>
      </c>
      <c r="B112" s="143"/>
      <c r="C112" s="143"/>
      <c r="D112" s="143"/>
      <c r="E112" s="143"/>
      <c r="F112" s="78">
        <v>2</v>
      </c>
      <c r="G112" s="12"/>
      <c r="H112" s="12"/>
      <c r="I112" s="113">
        <f>IF(F112=2,0,IF(F112=1,IF(F7=2,3884,IF(F7=1,3320,IF(F6=3,4577)))))</f>
        <v>0</v>
      </c>
      <c r="J112" s="12"/>
      <c r="K112" s="79" t="e">
        <f>I112/I65</f>
        <v>#DIV/0!</v>
      </c>
      <c r="L112" s="12"/>
      <c r="M112" s="132" t="s">
        <v>73</v>
      </c>
      <c r="N112" s="13" t="s">
        <v>75</v>
      </c>
      <c r="O112" s="19"/>
      <c r="P112" s="1"/>
      <c r="Q112" s="116"/>
      <c r="R112" s="68"/>
      <c r="S112" s="68"/>
    </row>
    <row r="113" spans="1:19" s="54" customFormat="1" ht="12.75">
      <c r="A113" s="143"/>
      <c r="B113" s="143"/>
      <c r="C113" s="143"/>
      <c r="D113" s="143"/>
      <c r="E113" s="143"/>
      <c r="F113" s="12" t="s">
        <v>64</v>
      </c>
      <c r="G113" s="12"/>
      <c r="H113" s="12"/>
      <c r="I113" s="32" t="s">
        <v>19</v>
      </c>
      <c r="J113" s="12"/>
      <c r="K113" s="12"/>
      <c r="L113" s="12"/>
      <c r="M113" s="162"/>
      <c r="N113" s="13" t="s">
        <v>72</v>
      </c>
      <c r="O113" s="19"/>
      <c r="P113" s="116"/>
      <c r="Q113" s="116"/>
      <c r="R113" s="68"/>
      <c r="S113" s="68"/>
    </row>
    <row r="114" spans="1:18" s="54" customFormat="1" ht="12.75">
      <c r="A114" s="139"/>
      <c r="B114" s="139"/>
      <c r="C114" s="139"/>
      <c r="D114" s="139"/>
      <c r="E114" s="139"/>
      <c r="F114" s="12"/>
      <c r="G114" s="12"/>
      <c r="H114" s="12"/>
      <c r="I114" s="103"/>
      <c r="J114" s="12"/>
      <c r="K114" s="12"/>
      <c r="L114" s="12"/>
      <c r="M114" s="162"/>
      <c r="N114" s="13" t="s">
        <v>70</v>
      </c>
      <c r="O114" s="13"/>
      <c r="P114" s="68"/>
      <c r="Q114" s="68"/>
      <c r="R114" s="68"/>
    </row>
    <row r="115" spans="1:17" s="54" customFormat="1" ht="12.75">
      <c r="A115" s="38" t="s">
        <v>12</v>
      </c>
      <c r="B115" s="51"/>
      <c r="C115" s="51"/>
      <c r="D115" s="51"/>
      <c r="E115" s="51"/>
      <c r="F115" s="51"/>
      <c r="G115" s="51"/>
      <c r="H115" s="51"/>
      <c r="I115" s="4"/>
      <c r="J115" s="51"/>
      <c r="K115" s="51"/>
      <c r="L115" s="51"/>
      <c r="M115" s="51"/>
      <c r="N115" s="51"/>
      <c r="O115" s="51"/>
      <c r="P115" s="87"/>
      <c r="Q115" s="87"/>
    </row>
    <row r="116" spans="1:13" ht="12.75">
      <c r="A116" s="106"/>
      <c r="B116" s="106"/>
      <c r="C116" s="106"/>
      <c r="D116" s="106"/>
      <c r="E116" s="106"/>
      <c r="F116" s="107"/>
      <c r="G116" s="108"/>
      <c r="H116" s="108"/>
      <c r="I116" s="11"/>
      <c r="K116" s="80"/>
      <c r="L116" s="104"/>
      <c r="M116" s="104"/>
    </row>
    <row r="117" spans="1:13" ht="13.5" thickBot="1">
      <c r="A117" s="169"/>
      <c r="B117" s="169"/>
      <c r="C117" s="169"/>
      <c r="D117" s="169"/>
      <c r="E117" s="169"/>
      <c r="F117" s="107"/>
      <c r="G117" s="108"/>
      <c r="H117" s="108"/>
      <c r="I117" s="11"/>
      <c r="K117" s="80"/>
      <c r="L117" s="104"/>
      <c r="M117" s="104"/>
    </row>
    <row r="118" spans="1:21" ht="13.5" thickBot="1">
      <c r="A118" s="170" t="s">
        <v>95</v>
      </c>
      <c r="B118" s="170"/>
      <c r="C118" s="170"/>
      <c r="D118" s="170"/>
      <c r="E118" s="170"/>
      <c r="F118" s="78">
        <v>2</v>
      </c>
      <c r="G118" s="108"/>
      <c r="H118" s="108"/>
      <c r="I118" s="7">
        <f>-IF(F118=1,SUM(IF(F51=2,$F$6*-184.3,0),IF(F53=2,$F$6*-25.6,0),IF(F55=2,$F$6*-46.58,0),IF(F57=2,$F$6*-165.79,0)),0)</f>
        <v>0</v>
      </c>
      <c r="K118" s="79" t="e">
        <f>I118/I65</f>
        <v>#DIV/0!</v>
      </c>
      <c r="M118" s="145" t="s">
        <v>129</v>
      </c>
      <c r="N118" s="12" t="s">
        <v>112</v>
      </c>
      <c r="U118" s="109">
        <v>1</v>
      </c>
    </row>
    <row r="119" spans="1:21" ht="12.75">
      <c r="A119" s="170"/>
      <c r="B119" s="170"/>
      <c r="C119" s="170"/>
      <c r="D119" s="170"/>
      <c r="E119" s="170"/>
      <c r="F119" s="171" t="s">
        <v>77</v>
      </c>
      <c r="G119" s="172"/>
      <c r="H119" s="108"/>
      <c r="I119" s="12" t="s">
        <v>8</v>
      </c>
      <c r="K119" s="80"/>
      <c r="L119" s="104"/>
      <c r="M119" s="145"/>
      <c r="N119" s="12" t="s">
        <v>114</v>
      </c>
      <c r="U119" s="104"/>
    </row>
    <row r="120" spans="1:21" ht="12.75">
      <c r="A120" s="170"/>
      <c r="B120" s="170"/>
      <c r="C120" s="170"/>
      <c r="D120" s="170"/>
      <c r="E120" s="170"/>
      <c r="F120" s="108"/>
      <c r="G120" s="115"/>
      <c r="H120" s="108"/>
      <c r="I120" s="11"/>
      <c r="K120" s="80"/>
      <c r="L120" s="104"/>
      <c r="M120" s="145"/>
      <c r="N120" s="12" t="s">
        <v>116</v>
      </c>
      <c r="U120" s="104"/>
    </row>
    <row r="121" spans="1:21" ht="12.75">
      <c r="A121" s="170"/>
      <c r="B121" s="170"/>
      <c r="C121" s="170"/>
      <c r="D121" s="170"/>
      <c r="E121" s="170"/>
      <c r="F121" s="108"/>
      <c r="G121" s="115"/>
      <c r="H121" s="108"/>
      <c r="I121" s="11"/>
      <c r="K121" s="80"/>
      <c r="L121" s="104"/>
      <c r="M121" s="145"/>
      <c r="N121" s="12" t="s">
        <v>118</v>
      </c>
      <c r="U121" s="104"/>
    </row>
    <row r="122" spans="1:21" ht="12.75">
      <c r="A122" s="170"/>
      <c r="B122" s="170"/>
      <c r="C122" s="170"/>
      <c r="D122" s="170"/>
      <c r="E122" s="170"/>
      <c r="F122" s="108"/>
      <c r="G122" s="115"/>
      <c r="H122" s="108"/>
      <c r="I122" s="11"/>
      <c r="K122" s="80"/>
      <c r="L122" s="104"/>
      <c r="M122" s="145"/>
      <c r="U122" s="104"/>
    </row>
    <row r="123" spans="1:21" ht="12.75">
      <c r="A123" s="170"/>
      <c r="B123" s="170"/>
      <c r="C123" s="170"/>
      <c r="D123" s="170"/>
      <c r="E123" s="170"/>
      <c r="F123" s="108"/>
      <c r="G123" s="115"/>
      <c r="H123" s="108"/>
      <c r="I123" s="11"/>
      <c r="K123" s="80"/>
      <c r="L123" s="104"/>
      <c r="M123" s="145"/>
      <c r="U123" s="104"/>
    </row>
    <row r="124" spans="1:21" ht="12.75">
      <c r="A124" s="170"/>
      <c r="B124" s="170"/>
      <c r="C124" s="170"/>
      <c r="D124" s="170"/>
      <c r="E124" s="170"/>
      <c r="F124" s="108"/>
      <c r="G124" s="115"/>
      <c r="H124" s="108"/>
      <c r="I124" s="11"/>
      <c r="K124" s="80"/>
      <c r="L124" s="104"/>
      <c r="M124" s="145"/>
      <c r="U124" s="104"/>
    </row>
    <row r="125" spans="1:21" ht="13.5" thickBot="1">
      <c r="A125" s="135"/>
      <c r="B125" s="135"/>
      <c r="C125" s="135"/>
      <c r="D125" s="135"/>
      <c r="E125" s="135"/>
      <c r="F125" s="107"/>
      <c r="G125" s="108"/>
      <c r="H125" s="108"/>
      <c r="I125" s="11"/>
      <c r="K125" s="80"/>
      <c r="L125" s="104"/>
      <c r="M125" s="162"/>
      <c r="U125" s="104"/>
    </row>
    <row r="126" spans="1:21" ht="13.5" thickBot="1">
      <c r="A126" s="170" t="s">
        <v>7</v>
      </c>
      <c r="B126" s="170"/>
      <c r="C126" s="170"/>
      <c r="D126" s="170"/>
      <c r="E126" s="170"/>
      <c r="F126" s="78">
        <v>2</v>
      </c>
      <c r="G126" s="108"/>
      <c r="H126" s="108"/>
      <c r="I126" s="7">
        <f>-IF(F126=1,$F$6*-47.66,0)</f>
        <v>0</v>
      </c>
      <c r="K126" s="79" t="e">
        <f>I126/I65</f>
        <v>#DIV/0!</v>
      </c>
      <c r="M126" s="143" t="s">
        <v>121</v>
      </c>
      <c r="N126" s="12" t="s">
        <v>122</v>
      </c>
      <c r="U126" s="109">
        <v>0</v>
      </c>
    </row>
    <row r="127" spans="1:21" ht="12.75">
      <c r="A127" s="135"/>
      <c r="B127" s="135"/>
      <c r="C127" s="135"/>
      <c r="D127" s="135"/>
      <c r="E127" s="135"/>
      <c r="F127" s="171" t="s">
        <v>77</v>
      </c>
      <c r="G127" s="172"/>
      <c r="H127" s="108"/>
      <c r="I127" s="12" t="s">
        <v>8</v>
      </c>
      <c r="K127" s="104"/>
      <c r="M127" s="143"/>
      <c r="U127" s="109"/>
    </row>
    <row r="128" spans="1:21" ht="12.75">
      <c r="A128" s="135"/>
      <c r="B128" s="135"/>
      <c r="C128" s="135"/>
      <c r="D128" s="135"/>
      <c r="E128" s="135"/>
      <c r="F128" s="107"/>
      <c r="G128" s="108"/>
      <c r="H128" s="108"/>
      <c r="I128" s="11"/>
      <c r="K128" s="104"/>
      <c r="M128" s="143"/>
      <c r="U128" s="109"/>
    </row>
    <row r="129" spans="1:21" ht="12.75">
      <c r="A129" s="135"/>
      <c r="B129" s="135"/>
      <c r="C129" s="135"/>
      <c r="D129" s="135"/>
      <c r="E129" s="135"/>
      <c r="F129" s="107"/>
      <c r="G129" s="108"/>
      <c r="H129" s="108"/>
      <c r="I129" s="11"/>
      <c r="K129" s="104"/>
      <c r="U129" s="109"/>
    </row>
    <row r="130" spans="1:13" ht="12.75">
      <c r="A130" s="135"/>
      <c r="B130" s="135"/>
      <c r="C130" s="135"/>
      <c r="D130" s="135"/>
      <c r="E130" s="135"/>
      <c r="F130" s="110"/>
      <c r="G130" s="111"/>
      <c r="H130" s="111"/>
      <c r="I130" s="11"/>
      <c r="K130" s="80"/>
      <c r="L130" s="104"/>
      <c r="M130" s="104"/>
    </row>
    <row r="131" spans="1:11" ht="39" customHeight="1">
      <c r="A131" s="34"/>
      <c r="B131" s="34"/>
      <c r="C131" s="34"/>
      <c r="D131" s="34"/>
      <c r="E131" s="34"/>
      <c r="G131" s="22"/>
      <c r="H131" s="22"/>
      <c r="I131" s="11"/>
      <c r="J131" s="19"/>
      <c r="K131" s="105"/>
    </row>
    <row r="133" spans="1:17" ht="12.75">
      <c r="A133" s="51"/>
      <c r="B133" s="51"/>
      <c r="C133" s="51"/>
      <c r="D133" s="51"/>
      <c r="E133" s="51"/>
      <c r="F133" s="51"/>
      <c r="G133" s="51"/>
      <c r="H133" s="51"/>
      <c r="I133" s="4"/>
      <c r="J133" s="51"/>
      <c r="K133" s="51"/>
      <c r="L133" s="51"/>
      <c r="M133" s="51"/>
      <c r="N133" s="51"/>
      <c r="O133" s="51"/>
      <c r="P133" s="51"/>
      <c r="Q133" s="51"/>
    </row>
    <row r="134" ht="12.75">
      <c r="I134" s="3"/>
    </row>
    <row r="136" ht="13.5" thickBot="1"/>
    <row r="137" spans="1:11" ht="36.75" customHeight="1" thickBot="1">
      <c r="A137" s="136" t="s">
        <v>29</v>
      </c>
      <c r="B137" s="136"/>
      <c r="C137" s="136"/>
      <c r="D137" s="136"/>
      <c r="E137" s="136"/>
      <c r="F137" s="2" t="e">
        <f>SUM(I77,I82,I93,I97,I107,I89,I112,I102,I118,I126)</f>
        <v>#DIV/0!</v>
      </c>
      <c r="G137" s="12" t="s">
        <v>22</v>
      </c>
      <c r="I137" s="112" t="s">
        <v>25</v>
      </c>
      <c r="J137" s="79" t="e">
        <f>F137/I65</f>
        <v>#DIV/0!</v>
      </c>
      <c r="K137" s="92" t="s">
        <v>24</v>
      </c>
    </row>
    <row r="138" spans="1:7" ht="17.25" customHeight="1" thickBot="1">
      <c r="A138" s="129" t="s">
        <v>23</v>
      </c>
      <c r="B138" s="129"/>
      <c r="C138" s="129"/>
      <c r="D138" s="129"/>
      <c r="E138" s="129"/>
      <c r="F138" s="2" t="e">
        <f>I65-F137</f>
        <v>#DIV/0!</v>
      </c>
      <c r="G138" s="12" t="s">
        <v>22</v>
      </c>
    </row>
  </sheetData>
  <mergeCells count="61">
    <mergeCell ref="J12:L12"/>
    <mergeCell ref="F27:K29"/>
    <mergeCell ref="A138:E138"/>
    <mergeCell ref="M107:M109"/>
    <mergeCell ref="A117:E117"/>
    <mergeCell ref="A118:E125"/>
    <mergeCell ref="A126:E130"/>
    <mergeCell ref="F119:G119"/>
    <mergeCell ref="M118:M125"/>
    <mergeCell ref="F127:G127"/>
    <mergeCell ref="M112:M114"/>
    <mergeCell ref="A137:E137"/>
    <mergeCell ref="F94:G94"/>
    <mergeCell ref="F95:K95"/>
    <mergeCell ref="A112:E114"/>
    <mergeCell ref="M126:M128"/>
    <mergeCell ref="A102:E104"/>
    <mergeCell ref="M102:M103"/>
    <mergeCell ref="M97:M100"/>
    <mergeCell ref="A97:E99"/>
    <mergeCell ref="M89:M91"/>
    <mergeCell ref="A93:D94"/>
    <mergeCell ref="M93:M95"/>
    <mergeCell ref="A77:E78"/>
    <mergeCell ref="M77:M80"/>
    <mergeCell ref="A82:D83"/>
    <mergeCell ref="M82:M85"/>
    <mergeCell ref="I66:K66"/>
    <mergeCell ref="A57:D57"/>
    <mergeCell ref="A53:D53"/>
    <mergeCell ref="A55:D55"/>
    <mergeCell ref="I50:K50"/>
    <mergeCell ref="A40:D40"/>
    <mergeCell ref="A50:E50"/>
    <mergeCell ref="M40:M42"/>
    <mergeCell ref="I41:K42"/>
    <mergeCell ref="F41:G42"/>
    <mergeCell ref="M16:M18"/>
    <mergeCell ref="A23:D23"/>
    <mergeCell ref="M23:M25"/>
    <mergeCell ref="F24:G25"/>
    <mergeCell ref="I24:K25"/>
    <mergeCell ref="F17:G19"/>
    <mergeCell ref="I4:K4"/>
    <mergeCell ref="A5:D5"/>
    <mergeCell ref="A6:D6"/>
    <mergeCell ref="A7:D7"/>
    <mergeCell ref="A11:D11"/>
    <mergeCell ref="A12:D12"/>
    <mergeCell ref="A16:D16"/>
    <mergeCell ref="F13:G14"/>
    <mergeCell ref="A32:D32"/>
    <mergeCell ref="A49:E49"/>
    <mergeCell ref="F44:G45"/>
    <mergeCell ref="M65:M67"/>
    <mergeCell ref="M32:M34"/>
    <mergeCell ref="F33:G34"/>
    <mergeCell ref="I33:K34"/>
    <mergeCell ref="F36:G37"/>
    <mergeCell ref="M60:M63"/>
    <mergeCell ref="A51:D51"/>
  </mergeCells>
  <printOptions/>
  <pageMargins left="0.75" right="0.75" top="1" bottom="1" header="0.5" footer="0.5"/>
  <pageSetup horizontalDpi="1200" verticalDpi="12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Bradford J. Hurley</dc:creator>
  <cp:keywords/>
  <dc:description/>
  <cp:lastModifiedBy>ICF</cp:lastModifiedBy>
  <dcterms:created xsi:type="dcterms:W3CDTF">2000-05-17T17:18:03Z</dcterms:created>
  <dcterms:modified xsi:type="dcterms:W3CDTF">2006-12-26T21:50:11Z</dcterms:modified>
  <cp:category/>
  <cp:version/>
  <cp:contentType/>
  <cp:contentStatus/>
</cp:coreProperties>
</file>