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6030" activeTab="0"/>
  </bookViews>
  <sheets>
    <sheet name="2-18" sheetId="1" r:id="rId1"/>
  </sheets>
  <definedNames/>
  <calcPr fullCalcOnLoad="1"/>
</workbook>
</file>

<file path=xl/sharedStrings.xml><?xml version="1.0" encoding="utf-8"?>
<sst xmlns="http://schemas.openxmlformats.org/spreadsheetml/2006/main" count="44" uniqueCount="20">
  <si>
    <t>Interstate</t>
  </si>
  <si>
    <t>Fatalities</t>
  </si>
  <si>
    <t>VMT (millions)</t>
  </si>
  <si>
    <t>Collector</t>
  </si>
  <si>
    <t>Other arterial</t>
  </si>
  <si>
    <t>Local</t>
  </si>
  <si>
    <t>Rural</t>
  </si>
  <si>
    <t>Urban</t>
  </si>
  <si>
    <r>
      <t xml:space="preserve">Fatality rates:  </t>
    </r>
    <r>
      <rPr>
        <sz val="8"/>
        <rFont val="Arial"/>
        <family val="2"/>
      </rPr>
      <t>Calculated by the U.S. Department of Transportation, Bureau of Transportation Statistics.</t>
    </r>
  </si>
  <si>
    <t>million vehicle miles</t>
  </si>
  <si>
    <t xml:space="preserve">Fatality rates per 100 </t>
  </si>
  <si>
    <t>by Highway Functional System</t>
  </si>
  <si>
    <t>1998: Ibid., table FI-20.</t>
  </si>
  <si>
    <r>
      <t xml:space="preserve">Vehicle miles:  </t>
    </r>
    <r>
      <rPr>
        <sz val="8"/>
        <rFont val="Arial"/>
        <family val="2"/>
      </rPr>
      <t xml:space="preserve">1980-94: U.S. Department of Transportation, Federal Highway Administration, </t>
    </r>
    <r>
      <rPr>
        <i/>
        <sz val="8"/>
        <rFont val="Arial"/>
        <family val="2"/>
      </rPr>
      <t xml:space="preserve">Highway Statistics Summary to 1995, </t>
    </r>
    <r>
      <rPr>
        <sz val="8"/>
        <rFont val="Arial"/>
        <family val="2"/>
      </rPr>
      <t>FHWA-PL-97-009 (Washington, DC:  July 1997), table VM-202.</t>
    </r>
  </si>
  <si>
    <t>Table 2-18</t>
  </si>
  <si>
    <t>Motor Vehicle Fatalities, Vehicle-Miles, and Associated Rates</t>
  </si>
  <si>
    <r>
      <t xml:space="preserve">NOTES: </t>
    </r>
    <r>
      <rPr>
        <sz val="8"/>
        <rFont val="Arial"/>
        <family val="2"/>
      </rPr>
      <t xml:space="preserve"> Includes the 50 states and the District of Columbia.  Fatality figures reflect original figures received by FHWA from NHTSA, and, when totaled, differ slightly from the revised NHTSA figures that appear in other tables in this volume.  VMT data are based on revised estimates from state highway agencies for the various functional systems and, when totaled, differ from the figures in the vehicle-miles table in chapter 1, which have not been revised as of Oc. 25, 2000.</t>
    </r>
  </si>
  <si>
    <r>
      <t xml:space="preserve">1995-98: Ibid., </t>
    </r>
    <r>
      <rPr>
        <i/>
        <sz val="8"/>
        <rFont val="Arial"/>
        <family val="2"/>
      </rPr>
      <t>Highway Statistics,</t>
    </r>
    <r>
      <rPr>
        <sz val="8"/>
        <rFont val="Arial"/>
        <family val="2"/>
      </rPr>
      <t xml:space="preserve"> Internet site www.fhwa.dot.gov/ohim/ohimstat.htm, as of Oct. 25, 2000, tables VM-2 and VM-2a.</t>
    </r>
  </si>
  <si>
    <r>
      <t xml:space="preserve">1996-97: Ibid., </t>
    </r>
    <r>
      <rPr>
        <i/>
        <sz val="8"/>
        <rFont val="Arial"/>
        <family val="2"/>
      </rPr>
      <t>Highway Statistics,</t>
    </r>
    <r>
      <rPr>
        <sz val="8"/>
        <rFont val="Arial"/>
        <family val="2"/>
      </rPr>
      <t xml:space="preserve"> Internet site www.fhwa.dot.gov/ohim/ohimstat.htm, as of Oct. 25, 2000, table FI-1.</t>
    </r>
  </si>
  <si>
    <r>
      <t>SOURCES:</t>
    </r>
    <r>
      <rPr>
        <sz val="8"/>
        <rFont val="Arial"/>
        <family val="2"/>
      </rPr>
      <t xml:space="preserve">  </t>
    </r>
    <r>
      <rPr>
        <b/>
        <sz val="8"/>
        <rFont val="Arial"/>
        <family val="2"/>
      </rPr>
      <t xml:space="preserve">Fatalities:  </t>
    </r>
    <r>
      <rPr>
        <sz val="8"/>
        <rFont val="Arial"/>
        <family val="2"/>
      </rPr>
      <t xml:space="preserve">1980-95: U.S. Department of Transportation, Federal Highway Administration, </t>
    </r>
    <r>
      <rPr>
        <i/>
        <sz val="8"/>
        <rFont val="Arial"/>
        <family val="2"/>
      </rPr>
      <t xml:space="preserve">Highway Statistics Summary to 1995, </t>
    </r>
    <r>
      <rPr>
        <sz val="8"/>
        <rFont val="Arial"/>
        <family val="2"/>
      </rPr>
      <t>Internet site www.fhwa.dot.gov/ohim/ohimstat.htm, as of Oct. 25, 2000.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</si>
</sst>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quot;$&quot;#,##0\ ;\(&quot;$&quot;#,##0\)"/>
    <numFmt numFmtId="167" formatCode="#,##0.0"/>
    <numFmt numFmtId="168" formatCode="#,##0.000"/>
    <numFmt numFmtId="169" formatCode="#,##0.0000"/>
  </numFmts>
  <fonts count="20">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b/>
      <sz val="14"/>
      <name val="Arial"/>
      <family val="2"/>
    </font>
    <font>
      <sz val="8"/>
      <name val="Arial"/>
      <family val="2"/>
    </font>
    <font>
      <b/>
      <sz val="8"/>
      <name val="Arial"/>
      <family val="2"/>
    </font>
    <font>
      <u val="single"/>
      <sz val="10"/>
      <color indexed="12"/>
      <name val="Arial"/>
      <family val="0"/>
    </font>
    <font>
      <u val="single"/>
      <sz val="10"/>
      <color indexed="36"/>
      <name val="Arial"/>
      <family val="0"/>
    </font>
    <font>
      <i/>
      <sz val="8"/>
      <name val="Arial"/>
      <family val="2"/>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0" fontId="17"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31">
    <xf numFmtId="0" fontId="0" fillId="0" borderId="0" xfId="0" applyAlignment="1">
      <alignment/>
    </xf>
    <xf numFmtId="0" fontId="14" fillId="0" borderId="0" xfId="45" applyFont="1" applyFill="1" applyBorder="1" applyAlignment="1">
      <alignment horizontal="left"/>
      <protection/>
    </xf>
    <xf numFmtId="0" fontId="0" fillId="0" borderId="0" xfId="0" applyFont="1" applyFill="1" applyAlignment="1">
      <alignment/>
    </xf>
    <xf numFmtId="0" fontId="0" fillId="0" borderId="0" xfId="0" applyFont="1" applyFill="1" applyBorder="1" applyAlignment="1">
      <alignment/>
    </xf>
    <xf numFmtId="0" fontId="15" fillId="0" borderId="0" xfId="0" applyFont="1" applyFill="1" applyBorder="1" applyAlignment="1">
      <alignment/>
    </xf>
    <xf numFmtId="165" fontId="0" fillId="0" borderId="0" xfId="0" applyNumberFormat="1" applyFont="1" applyFill="1" applyAlignment="1">
      <alignment/>
    </xf>
    <xf numFmtId="0" fontId="14" fillId="4" borderId="0" xfId="45" applyFont="1" applyFill="1" applyBorder="1" applyAlignment="1">
      <alignment horizontal="left"/>
      <protection/>
    </xf>
    <xf numFmtId="165" fontId="14" fillId="4" borderId="0" xfId="45" applyNumberFormat="1" applyFont="1" applyFill="1" applyBorder="1" applyAlignment="1">
      <alignment horizontal="left"/>
      <protection/>
    </xf>
    <xf numFmtId="0" fontId="8" fillId="4" borderId="5" xfId="45" applyFont="1" applyFill="1" applyBorder="1" applyAlignment="1">
      <alignment horizontal="left"/>
      <protection/>
    </xf>
    <xf numFmtId="165" fontId="0" fillId="4" borderId="5" xfId="0" applyNumberFormat="1" applyFont="1" applyFill="1" applyBorder="1" applyAlignment="1">
      <alignment/>
    </xf>
    <xf numFmtId="1" fontId="1" fillId="4" borderId="0" xfId="27" applyNumberFormat="1" applyFont="1" applyFill="1" applyBorder="1" applyAlignment="1">
      <alignment horizontal="right"/>
      <protection/>
    </xf>
    <xf numFmtId="0" fontId="1" fillId="4" borderId="6" xfId="27" applyFont="1" applyFill="1" applyBorder="1" applyAlignment="1">
      <alignment horizontal="center"/>
      <protection/>
    </xf>
    <xf numFmtId="0" fontId="1" fillId="4" borderId="0" xfId="27" applyFont="1" applyFill="1" applyBorder="1" applyAlignment="1">
      <alignment horizontal="left"/>
      <protection/>
    </xf>
    <xf numFmtId="3" fontId="1" fillId="4" borderId="0" xfId="27" applyNumberFormat="1" applyFont="1" applyFill="1" applyBorder="1" applyAlignment="1">
      <alignment horizontal="right"/>
      <protection/>
    </xf>
    <xf numFmtId="3" fontId="0" fillId="4" borderId="0" xfId="27" applyNumberFormat="1" applyFont="1" applyFill="1" applyBorder="1" applyAlignment="1">
      <alignment horizontal="right"/>
      <protection/>
    </xf>
    <xf numFmtId="0" fontId="0" fillId="4" borderId="0" xfId="27" applyFont="1" applyFill="1" applyBorder="1" applyAlignment="1">
      <alignment horizontal="left" indent="1"/>
      <protection/>
    </xf>
    <xf numFmtId="1" fontId="1" fillId="4" borderId="7" xfId="27" applyNumberFormat="1" applyFont="1" applyFill="1" applyBorder="1" applyAlignment="1">
      <alignment horizontal="right"/>
      <protection/>
    </xf>
    <xf numFmtId="4" fontId="0" fillId="4" borderId="0" xfId="27" applyNumberFormat="1" applyFont="1" applyFill="1" applyBorder="1" applyAlignment="1">
      <alignment horizontal="right"/>
      <protection/>
    </xf>
    <xf numFmtId="0" fontId="1" fillId="4" borderId="0" xfId="27" applyFont="1" applyFill="1" applyBorder="1" applyAlignment="1">
      <alignment horizontal="left" indent="1"/>
      <protection/>
    </xf>
    <xf numFmtId="0" fontId="0" fillId="4" borderId="0" xfId="27" applyFont="1" applyFill="1" applyBorder="1" applyAlignment="1">
      <alignment horizontal="left" indent="2"/>
      <protection/>
    </xf>
    <xf numFmtId="4" fontId="1" fillId="4" borderId="0" xfId="27" applyNumberFormat="1" applyFont="1" applyFill="1" applyBorder="1" applyAlignment="1">
      <alignment horizontal="right"/>
      <protection/>
    </xf>
    <xf numFmtId="0" fontId="1" fillId="4" borderId="0" xfId="27" applyFont="1" applyFill="1" applyBorder="1" applyAlignment="1">
      <alignment horizontal="left" wrapText="1"/>
      <protection/>
    </xf>
    <xf numFmtId="0" fontId="1" fillId="4" borderId="0" xfId="27" applyFont="1" applyFill="1" applyBorder="1" applyAlignment="1">
      <alignment horizontal="left" wrapText="1" indent="1"/>
      <protection/>
    </xf>
    <xf numFmtId="165" fontId="0" fillId="4" borderId="0" xfId="0" applyNumberFormat="1" applyFont="1" applyFill="1" applyBorder="1" applyAlignment="1">
      <alignment/>
    </xf>
    <xf numFmtId="165" fontId="0" fillId="0" borderId="0" xfId="0" applyNumberFormat="1" applyFont="1" applyFill="1" applyBorder="1" applyAlignment="1">
      <alignment/>
    </xf>
    <xf numFmtId="0" fontId="8" fillId="4" borderId="0" xfId="45" applyFont="1" applyFill="1" applyBorder="1" applyAlignment="1">
      <alignment horizontal="left"/>
      <protection/>
    </xf>
    <xf numFmtId="165" fontId="8" fillId="4" borderId="0" xfId="45" applyNumberFormat="1" applyFont="1" applyFill="1" applyBorder="1" applyAlignment="1">
      <alignment horizontal="left"/>
      <protection/>
    </xf>
    <xf numFmtId="0" fontId="15" fillId="0" borderId="0" xfId="0" applyFont="1" applyFill="1" applyBorder="1" applyAlignment="1">
      <alignment/>
    </xf>
    <xf numFmtId="49" fontId="16" fillId="4" borderId="0" xfId="0" applyNumberFormat="1" applyFont="1" applyFill="1" applyAlignment="1">
      <alignment horizontal="left" wrapText="1"/>
    </xf>
    <xf numFmtId="0" fontId="16" fillId="4" borderId="8" xfId="0" applyNumberFormat="1" applyFont="1" applyFill="1" applyBorder="1" applyAlignment="1">
      <alignment wrapText="1"/>
    </xf>
    <xf numFmtId="0" fontId="16" fillId="4" borderId="0" xfId="0" applyNumberFormat="1" applyFont="1" applyFill="1" applyBorder="1" applyAlignment="1">
      <alignment wrapText="1"/>
    </xf>
  </cellXfs>
  <cellStyles count="38">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Followed Hyperlink" xfId="24"/>
    <cellStyle name="Heading 1" xfId="25"/>
    <cellStyle name="Heading 2" xfId="26"/>
    <cellStyle name="Hed Side" xfId="27"/>
    <cellStyle name="Hed Side bold" xfId="28"/>
    <cellStyle name="Hed Side Regular" xfId="29"/>
    <cellStyle name="Hed Side_1-43A" xfId="30"/>
    <cellStyle name="Hed Top" xfId="31"/>
    <cellStyle name="Hyperlink" xfId="32"/>
    <cellStyle name="Percent" xfId="33"/>
    <cellStyle name="Source Hed" xfId="34"/>
    <cellStyle name="Source Superscript" xfId="35"/>
    <cellStyle name="Source Text"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Total" xfId="48"/>
    <cellStyle name="Wrap" xfId="49"/>
    <cellStyle name="Wrap Bold" xfId="50"/>
    <cellStyle name="Wrap Title"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Q51"/>
  <sheetViews>
    <sheetView tabSelected="1" zoomScaleSheetLayoutView="75" workbookViewId="0" topLeftCell="A1">
      <pane ySplit="4" topLeftCell="BM28" activePane="bottomLeft" state="frozen"/>
      <selection pane="topLeft" activeCell="A1" sqref="A1"/>
      <selection pane="bottomLeft" activeCell="A1" sqref="A1"/>
    </sheetView>
  </sheetViews>
  <sheetFormatPr defaultColWidth="9.140625" defaultRowHeight="12.75"/>
  <cols>
    <col min="1" max="1" width="22.00390625" style="2" customWidth="1"/>
    <col min="2" max="12" width="9.00390625" style="5" customWidth="1"/>
    <col min="13" max="16384" width="9.140625" style="2" customWidth="1"/>
  </cols>
  <sheetData>
    <row r="1" spans="1:12" s="1" customFormat="1" ht="18">
      <c r="A1" s="6" t="s">
        <v>14</v>
      </c>
      <c r="B1" s="7"/>
      <c r="C1" s="7"/>
      <c r="D1" s="7"/>
      <c r="E1" s="7"/>
      <c r="F1" s="7"/>
      <c r="G1" s="7"/>
      <c r="H1" s="7"/>
      <c r="I1" s="7"/>
      <c r="J1" s="7"/>
      <c r="K1" s="7"/>
      <c r="L1" s="7"/>
    </row>
    <row r="2" spans="1:12" s="1" customFormat="1" ht="18">
      <c r="A2" s="25" t="s">
        <v>15</v>
      </c>
      <c r="B2" s="26"/>
      <c r="C2" s="26"/>
      <c r="D2" s="26"/>
      <c r="E2" s="26"/>
      <c r="F2" s="26"/>
      <c r="G2" s="26"/>
      <c r="H2" s="26"/>
      <c r="I2" s="7"/>
      <c r="J2" s="7"/>
      <c r="K2" s="7"/>
      <c r="L2" s="7"/>
    </row>
    <row r="3" spans="1:12" ht="16.5" thickBot="1">
      <c r="A3" s="8" t="s">
        <v>11</v>
      </c>
      <c r="B3" s="9"/>
      <c r="C3" s="9"/>
      <c r="D3" s="9"/>
      <c r="E3" s="9"/>
      <c r="F3" s="9"/>
      <c r="G3" s="9"/>
      <c r="H3" s="9"/>
      <c r="I3" s="23"/>
      <c r="J3" s="23"/>
      <c r="K3" s="23"/>
      <c r="L3" s="23"/>
    </row>
    <row r="4" spans="1:8" s="3" customFormat="1" ht="12.75">
      <c r="A4" s="11"/>
      <c r="B4" s="16">
        <v>1980</v>
      </c>
      <c r="C4" s="16">
        <v>1985</v>
      </c>
      <c r="D4" s="16">
        <v>1990</v>
      </c>
      <c r="E4" s="16">
        <v>1995</v>
      </c>
      <c r="F4" s="16">
        <v>1996</v>
      </c>
      <c r="G4" s="16">
        <v>1997</v>
      </c>
      <c r="H4" s="16">
        <v>1998</v>
      </c>
    </row>
    <row r="5" spans="1:251" ht="12.75">
      <c r="A5" s="12" t="s">
        <v>1</v>
      </c>
      <c r="B5" s="10"/>
      <c r="C5" s="10"/>
      <c r="D5" s="10"/>
      <c r="E5" s="10"/>
      <c r="F5" s="10"/>
      <c r="G5" s="10"/>
      <c r="H5" s="10"/>
      <c r="I5" s="24"/>
      <c r="J5" s="24"/>
      <c r="K5" s="24"/>
      <c r="L5" s="24"/>
      <c r="IQ5" s="3"/>
    </row>
    <row r="6" spans="1:12" ht="12.75">
      <c r="A6" s="18" t="s">
        <v>6</v>
      </c>
      <c r="B6" s="13">
        <f aca="true" t="shared" si="0" ref="B6:H6">SUM(B7:B10)</f>
        <v>29545</v>
      </c>
      <c r="C6" s="13">
        <f t="shared" si="0"/>
        <v>24492</v>
      </c>
      <c r="D6" s="13">
        <f t="shared" si="0"/>
        <v>25786</v>
      </c>
      <c r="E6" s="13">
        <f t="shared" si="0"/>
        <v>23978</v>
      </c>
      <c r="F6" s="13">
        <f t="shared" si="0"/>
        <v>24510</v>
      </c>
      <c r="G6" s="13">
        <v>24811</v>
      </c>
      <c r="H6" s="13">
        <f t="shared" si="0"/>
        <v>24751</v>
      </c>
      <c r="I6" s="24"/>
      <c r="J6" s="24"/>
      <c r="K6" s="24"/>
      <c r="L6" s="24"/>
    </row>
    <row r="7" spans="1:12" ht="12.75">
      <c r="A7" s="19" t="s">
        <v>0</v>
      </c>
      <c r="B7" s="14">
        <v>2263</v>
      </c>
      <c r="C7" s="14">
        <v>2141</v>
      </c>
      <c r="D7" s="14">
        <v>2707</v>
      </c>
      <c r="E7" s="14">
        <v>2675</v>
      </c>
      <c r="F7" s="14">
        <v>2905</v>
      </c>
      <c r="G7" s="14">
        <v>3040</v>
      </c>
      <c r="H7" s="14">
        <v>3105</v>
      </c>
      <c r="I7" s="24"/>
      <c r="J7" s="24"/>
      <c r="K7" s="24"/>
      <c r="L7" s="24"/>
    </row>
    <row r="8" spans="1:12" ht="12.75">
      <c r="A8" s="19" t="s">
        <v>4</v>
      </c>
      <c r="B8" s="14">
        <f>6217+6051</f>
        <v>12268</v>
      </c>
      <c r="C8" s="14">
        <f>4741+5199</f>
        <v>9940</v>
      </c>
      <c r="D8" s="14">
        <f>4811+5082</f>
        <v>9893</v>
      </c>
      <c r="E8" s="14">
        <f>5205+4742</f>
        <v>9947</v>
      </c>
      <c r="F8" s="14">
        <f>5295+4163</f>
        <v>9458</v>
      </c>
      <c r="G8" s="14">
        <v>9678</v>
      </c>
      <c r="H8" s="14">
        <f>5378+4216</f>
        <v>9594</v>
      </c>
      <c r="I8" s="24"/>
      <c r="J8" s="24"/>
      <c r="K8" s="24"/>
      <c r="L8" s="24"/>
    </row>
    <row r="9" spans="1:12" ht="12.75">
      <c r="A9" s="19" t="s">
        <v>3</v>
      </c>
      <c r="B9" s="14">
        <f>7950+2054</f>
        <v>10004</v>
      </c>
      <c r="C9" s="14">
        <f>6664+1545</f>
        <v>8209</v>
      </c>
      <c r="D9" s="14">
        <f>6972+1880</f>
        <v>8852</v>
      </c>
      <c r="E9" s="14">
        <f>5699+1702</f>
        <v>7401</v>
      </c>
      <c r="F9" s="14">
        <f>5924+1557</f>
        <v>7481</v>
      </c>
      <c r="G9" s="14">
        <v>7643</v>
      </c>
      <c r="H9" s="14">
        <f>5840+1753</f>
        <v>7593</v>
      </c>
      <c r="I9" s="24"/>
      <c r="J9" s="24"/>
      <c r="K9" s="24"/>
      <c r="L9" s="24"/>
    </row>
    <row r="10" spans="1:12" ht="12.75">
      <c r="A10" s="19" t="s">
        <v>5</v>
      </c>
      <c r="B10" s="14">
        <v>5010</v>
      </c>
      <c r="C10" s="14">
        <v>4202</v>
      </c>
      <c r="D10" s="14">
        <v>4334</v>
      </c>
      <c r="E10" s="14">
        <v>3955</v>
      </c>
      <c r="F10" s="14">
        <v>4666</v>
      </c>
      <c r="G10" s="14">
        <v>4450</v>
      </c>
      <c r="H10" s="14">
        <v>4459</v>
      </c>
      <c r="I10" s="24"/>
      <c r="J10" s="24"/>
      <c r="K10" s="24"/>
      <c r="L10" s="24"/>
    </row>
    <row r="11" spans="1:12" ht="12.75">
      <c r="A11" s="18" t="s">
        <v>7</v>
      </c>
      <c r="B11" s="13">
        <f aca="true" t="shared" si="1" ref="B11:H11">SUM(B12:B15)</f>
        <v>21546</v>
      </c>
      <c r="C11" s="13">
        <f t="shared" si="1"/>
        <v>19333</v>
      </c>
      <c r="D11" s="13">
        <f t="shared" si="1"/>
        <v>18813</v>
      </c>
      <c r="E11" s="13">
        <f t="shared" si="1"/>
        <v>17839</v>
      </c>
      <c r="F11" s="13">
        <f t="shared" si="1"/>
        <v>17555</v>
      </c>
      <c r="G11" s="13">
        <v>16758</v>
      </c>
      <c r="H11" s="13">
        <f t="shared" si="1"/>
        <v>16143</v>
      </c>
      <c r="I11" s="24"/>
      <c r="J11" s="24"/>
      <c r="K11" s="24"/>
      <c r="L11" s="24"/>
    </row>
    <row r="12" spans="1:12" ht="12.75">
      <c r="A12" s="19" t="s">
        <v>0</v>
      </c>
      <c r="B12" s="14">
        <v>2184</v>
      </c>
      <c r="C12" s="14">
        <v>2025</v>
      </c>
      <c r="D12" s="14">
        <v>2252</v>
      </c>
      <c r="E12" s="14">
        <v>2154</v>
      </c>
      <c r="F12" s="14">
        <v>2323</v>
      </c>
      <c r="G12" s="14">
        <v>2292</v>
      </c>
      <c r="H12" s="14">
        <v>2283</v>
      </c>
      <c r="I12" s="24"/>
      <c r="J12" s="24"/>
      <c r="K12" s="24"/>
      <c r="L12" s="24"/>
    </row>
    <row r="13" spans="1:12" ht="12.75">
      <c r="A13" s="19" t="s">
        <v>4</v>
      </c>
      <c r="B13" s="14">
        <f>2120+5872+4760</f>
        <v>12752</v>
      </c>
      <c r="C13" s="14">
        <f>1125+6689+4707</f>
        <v>12521</v>
      </c>
      <c r="D13" s="14">
        <f>1099+6660+3983</f>
        <v>11742</v>
      </c>
      <c r="E13" s="14">
        <f>1290+5872+3754</f>
        <v>10916</v>
      </c>
      <c r="F13" s="14">
        <f>1566+5523+3667</f>
        <v>10756</v>
      </c>
      <c r="G13" s="14">
        <v>10239</v>
      </c>
      <c r="H13" s="14">
        <f>1282+5285+3335</f>
        <v>9902</v>
      </c>
      <c r="I13" s="24"/>
      <c r="J13" s="24"/>
      <c r="K13" s="24"/>
      <c r="L13" s="24"/>
    </row>
    <row r="14" spans="1:12" ht="12.75">
      <c r="A14" s="19" t="s">
        <v>3</v>
      </c>
      <c r="B14" s="14">
        <v>2226</v>
      </c>
      <c r="C14" s="14">
        <v>1696</v>
      </c>
      <c r="D14" s="14">
        <v>1427</v>
      </c>
      <c r="E14" s="14">
        <v>1441</v>
      </c>
      <c r="F14" s="14">
        <v>1290</v>
      </c>
      <c r="G14" s="14">
        <v>1163</v>
      </c>
      <c r="H14" s="14">
        <v>1037</v>
      </c>
      <c r="I14" s="24"/>
      <c r="J14" s="24"/>
      <c r="K14" s="24"/>
      <c r="L14" s="24"/>
    </row>
    <row r="15" spans="1:12" ht="12.75">
      <c r="A15" s="19" t="s">
        <v>5</v>
      </c>
      <c r="B15" s="14">
        <v>4384</v>
      </c>
      <c r="C15" s="14">
        <v>3091</v>
      </c>
      <c r="D15" s="14">
        <v>3392</v>
      </c>
      <c r="E15" s="14">
        <v>3328</v>
      </c>
      <c r="F15" s="14">
        <v>3186</v>
      </c>
      <c r="G15" s="14">
        <v>3064</v>
      </c>
      <c r="H15" s="14">
        <v>2921</v>
      </c>
      <c r="I15" s="24"/>
      <c r="J15" s="24"/>
      <c r="K15" s="24"/>
      <c r="L15" s="24"/>
    </row>
    <row r="16" spans="1:12" ht="12.75">
      <c r="A16" s="15"/>
      <c r="B16" s="14"/>
      <c r="C16" s="14"/>
      <c r="D16" s="14"/>
      <c r="E16" s="14"/>
      <c r="F16" s="14"/>
      <c r="G16" s="14"/>
      <c r="H16" s="14"/>
      <c r="I16" s="24"/>
      <c r="J16" s="24"/>
      <c r="K16" s="24"/>
      <c r="L16" s="24"/>
    </row>
    <row r="17" spans="1:12" ht="12.75">
      <c r="A17" s="12" t="s">
        <v>2</v>
      </c>
      <c r="B17" s="14"/>
      <c r="C17" s="14"/>
      <c r="D17" s="14"/>
      <c r="E17" s="14"/>
      <c r="F17" s="14"/>
      <c r="G17" s="14"/>
      <c r="H17" s="14"/>
      <c r="I17" s="24"/>
      <c r="J17" s="24"/>
      <c r="K17" s="24"/>
      <c r="L17" s="24"/>
    </row>
    <row r="18" spans="1:12" ht="12.75">
      <c r="A18" s="18" t="s">
        <v>6</v>
      </c>
      <c r="B18" s="13">
        <f aca="true" t="shared" si="2" ref="B18:H18">SUM(B19:B22)</f>
        <v>672030</v>
      </c>
      <c r="C18" s="13">
        <f t="shared" si="2"/>
        <v>730728</v>
      </c>
      <c r="D18" s="13">
        <f t="shared" si="2"/>
        <v>868878</v>
      </c>
      <c r="E18" s="13">
        <f t="shared" si="2"/>
        <v>933289</v>
      </c>
      <c r="F18" s="13">
        <f t="shared" si="2"/>
        <v>960194</v>
      </c>
      <c r="G18" s="13">
        <f t="shared" si="2"/>
        <v>1001350</v>
      </c>
      <c r="H18" s="13">
        <f t="shared" si="2"/>
        <v>1033457</v>
      </c>
      <c r="I18" s="24"/>
      <c r="J18" s="24"/>
      <c r="K18" s="24"/>
      <c r="L18" s="24"/>
    </row>
    <row r="19" spans="1:12" ht="12.75">
      <c r="A19" s="19" t="s">
        <v>0</v>
      </c>
      <c r="B19" s="14">
        <v>135084</v>
      </c>
      <c r="C19" s="14">
        <v>154357</v>
      </c>
      <c r="D19" s="14">
        <v>200173</v>
      </c>
      <c r="E19" s="14">
        <v>223382</v>
      </c>
      <c r="F19" s="14">
        <v>232565</v>
      </c>
      <c r="G19" s="14">
        <v>240255</v>
      </c>
      <c r="H19" s="14">
        <v>251520</v>
      </c>
      <c r="I19" s="24"/>
      <c r="J19" s="24"/>
      <c r="K19" s="24"/>
      <c r="L19" s="24"/>
    </row>
    <row r="20" spans="1:12" ht="12.75">
      <c r="A20" s="19" t="s">
        <v>4</v>
      </c>
      <c r="B20" s="14">
        <f>132958+129816</f>
        <v>262774</v>
      </c>
      <c r="C20" s="14">
        <f>145881+136922</f>
        <v>282803</v>
      </c>
      <c r="D20" s="14">
        <f>175133+155733</f>
        <v>330866</v>
      </c>
      <c r="E20" s="14">
        <f>215567+153028</f>
        <v>368595</v>
      </c>
      <c r="F20" s="14">
        <f>221403+157444</f>
        <v>378847</v>
      </c>
      <c r="G20" s="14">
        <f>228716+163342</f>
        <v>392058</v>
      </c>
      <c r="H20" s="14">
        <f>237704+165780</f>
        <v>403484</v>
      </c>
      <c r="I20" s="24"/>
      <c r="J20" s="24"/>
      <c r="K20" s="24"/>
      <c r="L20" s="24"/>
    </row>
    <row r="21" spans="1:12" ht="12.75">
      <c r="A21" s="19" t="s">
        <v>3</v>
      </c>
      <c r="B21" s="14">
        <f>150186+39282</f>
        <v>189468</v>
      </c>
      <c r="C21" s="14">
        <f>163297+43372</f>
        <v>206669</v>
      </c>
      <c r="D21" s="14">
        <f>190512+49948</f>
        <v>240460</v>
      </c>
      <c r="E21" s="14">
        <f>186212+49936</f>
        <v>236148</v>
      </c>
      <c r="F21" s="14">
        <f>190923+50107</f>
        <v>241030</v>
      </c>
      <c r="G21" s="14">
        <f>201790+52574</f>
        <v>254364</v>
      </c>
      <c r="H21" s="14">
        <f>203580+54278</f>
        <v>257858</v>
      </c>
      <c r="I21" s="24"/>
      <c r="J21" s="24"/>
      <c r="K21" s="24"/>
      <c r="L21" s="24"/>
    </row>
    <row r="22" spans="1:12" ht="12.75">
      <c r="A22" s="19" t="s">
        <v>5</v>
      </c>
      <c r="B22" s="14">
        <v>84704</v>
      </c>
      <c r="C22" s="14">
        <v>86899</v>
      </c>
      <c r="D22" s="14">
        <v>97379</v>
      </c>
      <c r="E22" s="14">
        <v>105164</v>
      </c>
      <c r="F22" s="14">
        <v>107752</v>
      </c>
      <c r="G22" s="14">
        <v>114673</v>
      </c>
      <c r="H22" s="14">
        <v>120595</v>
      </c>
      <c r="I22" s="24"/>
      <c r="J22" s="24"/>
      <c r="K22" s="24"/>
      <c r="L22" s="24"/>
    </row>
    <row r="23" spans="1:12" ht="12.75">
      <c r="A23" s="18" t="s">
        <v>7</v>
      </c>
      <c r="B23" s="13">
        <f aca="true" t="shared" si="3" ref="B23:H23">SUM(B24:B27)</f>
        <v>855265</v>
      </c>
      <c r="C23" s="13">
        <f t="shared" si="3"/>
        <v>1044098</v>
      </c>
      <c r="D23" s="13">
        <f t="shared" si="3"/>
        <v>1275484</v>
      </c>
      <c r="E23" s="13">
        <f t="shared" si="3"/>
        <v>1489534</v>
      </c>
      <c r="F23" s="13">
        <f t="shared" si="3"/>
        <v>1523886</v>
      </c>
      <c r="G23" s="13">
        <f t="shared" si="3"/>
        <v>1560345</v>
      </c>
      <c r="H23" s="13">
        <f t="shared" si="3"/>
        <v>1598065</v>
      </c>
      <c r="I23" s="24"/>
      <c r="J23" s="24"/>
      <c r="K23" s="24"/>
      <c r="L23" s="24"/>
    </row>
    <row r="24" spans="1:12" ht="12.75">
      <c r="A24" s="19" t="s">
        <v>0</v>
      </c>
      <c r="B24" s="14">
        <v>161242</v>
      </c>
      <c r="C24" s="14">
        <v>216188</v>
      </c>
      <c r="D24" s="14">
        <v>278901</v>
      </c>
      <c r="E24" s="14">
        <v>341528</v>
      </c>
      <c r="F24" s="14">
        <v>351579</v>
      </c>
      <c r="G24" s="14">
        <v>361401</v>
      </c>
      <c r="H24" s="14">
        <v>374622</v>
      </c>
      <c r="I24" s="24"/>
      <c r="J24" s="24"/>
      <c r="K24" s="24"/>
      <c r="L24" s="24"/>
    </row>
    <row r="25" spans="1:12" ht="12.75">
      <c r="A25" s="19" t="s">
        <v>4</v>
      </c>
      <c r="B25" s="14">
        <f>79690+229469+175030</f>
        <v>484189</v>
      </c>
      <c r="C25" s="14">
        <f>97408+279121+201741</f>
        <v>578270</v>
      </c>
      <c r="D25" s="14">
        <f>127465+335543+236225</f>
        <v>699233</v>
      </c>
      <c r="E25" s="14">
        <f>151560+370338+293272</f>
        <v>815170</v>
      </c>
      <c r="F25" s="14">
        <f>157502+377776+299345</f>
        <v>834623</v>
      </c>
      <c r="G25" s="14">
        <f>159622+385125+301912</f>
        <v>846659</v>
      </c>
      <c r="H25" s="14">
        <f>165626+388073+309295</f>
        <v>862994</v>
      </c>
      <c r="I25" s="24"/>
      <c r="J25" s="24"/>
      <c r="K25" s="24"/>
      <c r="L25" s="24"/>
    </row>
    <row r="26" spans="1:12" ht="12.75">
      <c r="A26" s="19" t="s">
        <v>3</v>
      </c>
      <c r="B26" s="14">
        <v>83043</v>
      </c>
      <c r="C26" s="14">
        <v>89578</v>
      </c>
      <c r="D26" s="14">
        <v>106297</v>
      </c>
      <c r="E26" s="14">
        <v>126929</v>
      </c>
      <c r="F26" s="14">
        <v>129310</v>
      </c>
      <c r="G26" s="14">
        <v>130143</v>
      </c>
      <c r="H26" s="14">
        <v>131919</v>
      </c>
      <c r="I26" s="24"/>
      <c r="J26" s="24"/>
      <c r="K26" s="24"/>
      <c r="L26" s="24"/>
    </row>
    <row r="27" spans="1:12" ht="12.75">
      <c r="A27" s="19" t="s">
        <v>5</v>
      </c>
      <c r="B27" s="14">
        <v>126791</v>
      </c>
      <c r="C27" s="14">
        <v>160062</v>
      </c>
      <c r="D27" s="14">
        <v>191053</v>
      </c>
      <c r="E27" s="14">
        <v>205907</v>
      </c>
      <c r="F27" s="14">
        <v>208374</v>
      </c>
      <c r="G27" s="14">
        <v>222142</v>
      </c>
      <c r="H27" s="14">
        <v>228530</v>
      </c>
      <c r="I27" s="24"/>
      <c r="J27" s="24"/>
      <c r="K27" s="24"/>
      <c r="L27" s="24"/>
    </row>
    <row r="28" spans="1:12" ht="12.75">
      <c r="A28" s="15"/>
      <c r="B28" s="14"/>
      <c r="C28" s="14"/>
      <c r="D28" s="14"/>
      <c r="E28" s="14"/>
      <c r="F28" s="14"/>
      <c r="G28" s="14"/>
      <c r="H28" s="14"/>
      <c r="I28" s="24"/>
      <c r="J28" s="24"/>
      <c r="K28" s="24"/>
      <c r="L28" s="24"/>
    </row>
    <row r="29" spans="1:12" ht="12.75">
      <c r="A29" s="21" t="s">
        <v>10</v>
      </c>
      <c r="B29" s="14"/>
      <c r="C29" s="14"/>
      <c r="D29" s="14"/>
      <c r="E29" s="14"/>
      <c r="F29" s="14"/>
      <c r="G29" s="14"/>
      <c r="H29" s="14"/>
      <c r="I29" s="24"/>
      <c r="J29" s="24"/>
      <c r="K29" s="24"/>
      <c r="L29" s="24"/>
    </row>
    <row r="30" spans="1:12" ht="12.75">
      <c r="A30" s="22" t="s">
        <v>9</v>
      </c>
      <c r="B30" s="14"/>
      <c r="C30" s="14"/>
      <c r="D30" s="14"/>
      <c r="E30" s="14"/>
      <c r="F30" s="14"/>
      <c r="G30" s="14"/>
      <c r="H30" s="14"/>
      <c r="I30" s="24"/>
      <c r="J30" s="24"/>
      <c r="K30" s="24"/>
      <c r="L30" s="24"/>
    </row>
    <row r="31" spans="1:12" ht="12.75">
      <c r="A31" s="18" t="s">
        <v>6</v>
      </c>
      <c r="B31" s="20">
        <f aca="true" t="shared" si="4" ref="B31:H40">B6/B18*100</f>
        <v>4.396381113938365</v>
      </c>
      <c r="C31" s="20">
        <f t="shared" si="4"/>
        <v>3.3517259500114958</v>
      </c>
      <c r="D31" s="20">
        <f t="shared" si="4"/>
        <v>2.9677354012876376</v>
      </c>
      <c r="E31" s="20">
        <f t="shared" si="4"/>
        <v>2.5691934652610287</v>
      </c>
      <c r="F31" s="20">
        <f t="shared" si="4"/>
        <v>2.552609160232203</v>
      </c>
      <c r="G31" s="20">
        <v>2.48</v>
      </c>
      <c r="H31" s="20">
        <f t="shared" si="4"/>
        <v>2.3949714405147</v>
      </c>
      <c r="I31" s="24"/>
      <c r="J31" s="24"/>
      <c r="K31" s="24"/>
      <c r="L31" s="24"/>
    </row>
    <row r="32" spans="1:12" ht="12.75">
      <c r="A32" s="19" t="s">
        <v>0</v>
      </c>
      <c r="B32" s="17">
        <f t="shared" si="4"/>
        <v>1.6752539160818452</v>
      </c>
      <c r="C32" s="17">
        <f t="shared" si="4"/>
        <v>1.3870443193376394</v>
      </c>
      <c r="D32" s="17">
        <f t="shared" si="4"/>
        <v>1.3523302343472896</v>
      </c>
      <c r="E32" s="17">
        <f t="shared" si="4"/>
        <v>1.197500246215004</v>
      </c>
      <c r="F32" s="17">
        <f t="shared" si="4"/>
        <v>1.2491131511620406</v>
      </c>
      <c r="G32" s="17">
        <f t="shared" si="4"/>
        <v>1.265322261763543</v>
      </c>
      <c r="H32" s="17">
        <f t="shared" si="4"/>
        <v>1.2344942748091603</v>
      </c>
      <c r="I32" s="24"/>
      <c r="J32" s="24"/>
      <c r="K32" s="24"/>
      <c r="L32" s="24"/>
    </row>
    <row r="33" spans="1:12" ht="12.75">
      <c r="A33" s="19" t="s">
        <v>4</v>
      </c>
      <c r="B33" s="17">
        <f t="shared" si="4"/>
        <v>4.668650627535449</v>
      </c>
      <c r="C33" s="17">
        <f t="shared" si="4"/>
        <v>3.5148141992836</v>
      </c>
      <c r="D33" s="17">
        <f t="shared" si="4"/>
        <v>2.990032218481198</v>
      </c>
      <c r="E33" s="17">
        <f t="shared" si="4"/>
        <v>2.698625863074648</v>
      </c>
      <c r="F33" s="17">
        <f t="shared" si="4"/>
        <v>2.496522342792737</v>
      </c>
      <c r="G33" s="17">
        <f t="shared" si="4"/>
        <v>2.4685123119538432</v>
      </c>
      <c r="H33" s="17">
        <f t="shared" si="4"/>
        <v>2.3777894538569067</v>
      </c>
      <c r="I33" s="24"/>
      <c r="J33" s="24"/>
      <c r="K33" s="24"/>
      <c r="L33" s="24"/>
    </row>
    <row r="34" spans="1:12" ht="12.75">
      <c r="A34" s="19" t="s">
        <v>3</v>
      </c>
      <c r="B34" s="17">
        <f t="shared" si="4"/>
        <v>5.280047290307598</v>
      </c>
      <c r="C34" s="17">
        <f t="shared" si="4"/>
        <v>3.9720519284459694</v>
      </c>
      <c r="D34" s="17">
        <f t="shared" si="4"/>
        <v>3.6812775513598934</v>
      </c>
      <c r="E34" s="17">
        <f t="shared" si="4"/>
        <v>3.1340515270084865</v>
      </c>
      <c r="F34" s="17">
        <f t="shared" si="4"/>
        <v>3.1037630170518193</v>
      </c>
      <c r="G34" s="17">
        <f t="shared" si="4"/>
        <v>3.0047490997153687</v>
      </c>
      <c r="H34" s="17">
        <f t="shared" si="4"/>
        <v>2.9446439513220453</v>
      </c>
      <c r="I34" s="24"/>
      <c r="J34" s="24"/>
      <c r="K34" s="24"/>
      <c r="L34" s="24"/>
    </row>
    <row r="35" spans="1:12" ht="12.75">
      <c r="A35" s="19" t="s">
        <v>5</v>
      </c>
      <c r="B35" s="17">
        <f t="shared" si="4"/>
        <v>5.914714771439365</v>
      </c>
      <c r="C35" s="17">
        <f t="shared" si="4"/>
        <v>4.835498682378393</v>
      </c>
      <c r="D35" s="17">
        <f t="shared" si="4"/>
        <v>4.450651577855595</v>
      </c>
      <c r="E35" s="17">
        <f t="shared" si="4"/>
        <v>3.760792666692024</v>
      </c>
      <c r="F35" s="17">
        <f t="shared" si="4"/>
        <v>4.330314054495508</v>
      </c>
      <c r="G35" s="17">
        <f t="shared" si="4"/>
        <v>3.8805996180443523</v>
      </c>
      <c r="H35" s="17">
        <f t="shared" si="4"/>
        <v>3.6974998963472783</v>
      </c>
      <c r="I35" s="24"/>
      <c r="J35" s="24"/>
      <c r="K35" s="24"/>
      <c r="L35" s="24"/>
    </row>
    <row r="36" spans="1:12" ht="12.75">
      <c r="A36" s="18" t="s">
        <v>7</v>
      </c>
      <c r="B36" s="20">
        <f t="shared" si="4"/>
        <v>2.5192191893740534</v>
      </c>
      <c r="C36" s="20">
        <f t="shared" si="4"/>
        <v>1.851646109847926</v>
      </c>
      <c r="D36" s="20">
        <f t="shared" si="4"/>
        <v>1.4749695017734443</v>
      </c>
      <c r="E36" s="20">
        <f t="shared" si="4"/>
        <v>1.1976228807130282</v>
      </c>
      <c r="F36" s="20">
        <f t="shared" si="4"/>
        <v>1.1519890595490738</v>
      </c>
      <c r="G36" s="20">
        <f t="shared" si="4"/>
        <v>1.0739932514924584</v>
      </c>
      <c r="H36" s="20">
        <f t="shared" si="4"/>
        <v>1.0101591612356193</v>
      </c>
      <c r="I36" s="24"/>
      <c r="J36" s="24"/>
      <c r="K36" s="24"/>
      <c r="L36" s="24"/>
    </row>
    <row r="37" spans="1:12" ht="12.75">
      <c r="A37" s="19" t="s">
        <v>0</v>
      </c>
      <c r="B37" s="17">
        <f t="shared" si="4"/>
        <v>1.3544858039468624</v>
      </c>
      <c r="C37" s="17">
        <f t="shared" si="4"/>
        <v>0.9366847373582253</v>
      </c>
      <c r="D37" s="17">
        <f t="shared" si="4"/>
        <v>0.8074549750628358</v>
      </c>
      <c r="E37" s="17">
        <f t="shared" si="4"/>
        <v>0.6306949942610854</v>
      </c>
      <c r="F37" s="17">
        <f t="shared" si="4"/>
        <v>0.6607334340219411</v>
      </c>
      <c r="G37" s="17">
        <f t="shared" si="4"/>
        <v>0.6341985772037155</v>
      </c>
      <c r="H37" s="17">
        <f t="shared" si="4"/>
        <v>0.6094142896039207</v>
      </c>
      <c r="I37" s="24"/>
      <c r="J37" s="24"/>
      <c r="K37" s="24"/>
      <c r="L37" s="24"/>
    </row>
    <row r="38" spans="1:12" ht="12.75">
      <c r="A38" s="19" t="s">
        <v>4</v>
      </c>
      <c r="B38" s="17">
        <f t="shared" si="4"/>
        <v>2.633682301745806</v>
      </c>
      <c r="C38" s="17">
        <f t="shared" si="4"/>
        <v>2.165251526103723</v>
      </c>
      <c r="D38" s="17">
        <f t="shared" si="4"/>
        <v>1.6792685699902605</v>
      </c>
      <c r="E38" s="17">
        <f t="shared" si="4"/>
        <v>1.339107180097403</v>
      </c>
      <c r="F38" s="17">
        <f t="shared" si="4"/>
        <v>1.2887255683104826</v>
      </c>
      <c r="G38" s="17">
        <f t="shared" si="4"/>
        <v>1.2093416593929789</v>
      </c>
      <c r="H38" s="17">
        <f t="shared" si="4"/>
        <v>1.1474007930530223</v>
      </c>
      <c r="I38" s="24"/>
      <c r="J38" s="24"/>
      <c r="K38" s="24"/>
      <c r="L38" s="24"/>
    </row>
    <row r="39" spans="1:12" ht="12.75">
      <c r="A39" s="19" t="s">
        <v>3</v>
      </c>
      <c r="B39" s="17">
        <f t="shared" si="4"/>
        <v>2.6805389978685743</v>
      </c>
      <c r="C39" s="17">
        <f t="shared" si="4"/>
        <v>1.89332202103195</v>
      </c>
      <c r="D39" s="17">
        <f t="shared" si="4"/>
        <v>1.3424649801969952</v>
      </c>
      <c r="E39" s="17">
        <f t="shared" si="4"/>
        <v>1.1352803535834994</v>
      </c>
      <c r="F39" s="17">
        <f t="shared" si="4"/>
        <v>0.9976026602737607</v>
      </c>
      <c r="G39" s="17">
        <f t="shared" si="4"/>
        <v>0.8936323889874984</v>
      </c>
      <c r="H39" s="17">
        <f t="shared" si="4"/>
        <v>0.7860884330536163</v>
      </c>
      <c r="I39" s="24"/>
      <c r="J39" s="24"/>
      <c r="K39" s="24"/>
      <c r="L39" s="24"/>
    </row>
    <row r="40" spans="1:12" ht="13.5" thickBot="1">
      <c r="A40" s="19" t="s">
        <v>5</v>
      </c>
      <c r="B40" s="17">
        <f t="shared" si="4"/>
        <v>3.457658666624603</v>
      </c>
      <c r="C40" s="17">
        <f t="shared" si="4"/>
        <v>1.9311266884082419</v>
      </c>
      <c r="D40" s="17">
        <f t="shared" si="4"/>
        <v>1.7754235735633568</v>
      </c>
      <c r="E40" s="17">
        <f t="shared" si="4"/>
        <v>1.6162636530083971</v>
      </c>
      <c r="F40" s="17">
        <f t="shared" si="4"/>
        <v>1.528981542802845</v>
      </c>
      <c r="G40" s="17">
        <f t="shared" si="4"/>
        <v>1.379297926551485</v>
      </c>
      <c r="H40" s="17">
        <f t="shared" si="4"/>
        <v>1.2781691681617293</v>
      </c>
      <c r="I40" s="24"/>
      <c r="J40" s="24"/>
      <c r="K40" s="24"/>
      <c r="L40" s="24"/>
    </row>
    <row r="41" spans="1:12" ht="12.75" customHeight="1">
      <c r="A41" s="29" t="s">
        <v>16</v>
      </c>
      <c r="B41" s="29"/>
      <c r="C41" s="29"/>
      <c r="D41" s="29"/>
      <c r="E41" s="29"/>
      <c r="F41" s="29"/>
      <c r="G41" s="29"/>
      <c r="H41" s="29"/>
      <c r="I41" s="30"/>
      <c r="J41" s="30"/>
      <c r="K41" s="30"/>
      <c r="L41" s="30"/>
    </row>
    <row r="42" spans="1:12" ht="12.75" customHeight="1">
      <c r="A42" s="30"/>
      <c r="B42" s="30"/>
      <c r="C42" s="30"/>
      <c r="D42" s="30"/>
      <c r="E42" s="30"/>
      <c r="F42" s="30"/>
      <c r="G42" s="30"/>
      <c r="H42" s="30"/>
      <c r="I42" s="30"/>
      <c r="J42" s="30"/>
      <c r="K42" s="30"/>
      <c r="L42" s="30"/>
    </row>
    <row r="43" spans="1:12" ht="12.75" customHeight="1">
      <c r="A43" s="30"/>
      <c r="B43" s="30"/>
      <c r="C43" s="30"/>
      <c r="D43" s="30"/>
      <c r="E43" s="30"/>
      <c r="F43" s="30"/>
      <c r="G43" s="30"/>
      <c r="H43" s="30"/>
      <c r="I43" s="30"/>
      <c r="J43" s="30"/>
      <c r="K43" s="30"/>
      <c r="L43" s="30"/>
    </row>
    <row r="44" spans="1:12" s="3" customFormat="1" ht="12.75" customHeight="1">
      <c r="A44" s="28" t="s">
        <v>19</v>
      </c>
      <c r="B44" s="28"/>
      <c r="C44" s="28"/>
      <c r="D44" s="28"/>
      <c r="E44" s="28"/>
      <c r="F44" s="28"/>
      <c r="G44" s="28"/>
      <c r="H44" s="28"/>
      <c r="I44" s="28"/>
      <c r="J44" s="28"/>
      <c r="K44" s="28"/>
      <c r="L44" s="28"/>
    </row>
    <row r="45" spans="1:12" s="4" customFormat="1" ht="11.25">
      <c r="A45" s="28"/>
      <c r="B45" s="28"/>
      <c r="C45" s="28"/>
      <c r="D45" s="28"/>
      <c r="E45" s="28"/>
      <c r="F45" s="28"/>
      <c r="G45" s="28"/>
      <c r="H45" s="28"/>
      <c r="I45" s="28"/>
      <c r="J45" s="28"/>
      <c r="K45" s="28"/>
      <c r="L45" s="28"/>
    </row>
    <row r="46" spans="1:12" s="3" customFormat="1" ht="12.75">
      <c r="A46" s="27" t="s">
        <v>18</v>
      </c>
      <c r="B46" s="27"/>
      <c r="C46" s="27"/>
      <c r="D46" s="27"/>
      <c r="E46" s="27"/>
      <c r="F46" s="27"/>
      <c r="G46" s="27"/>
      <c r="H46" s="27"/>
      <c r="I46" s="27"/>
      <c r="J46" s="27"/>
      <c r="K46" s="27"/>
      <c r="L46" s="27"/>
    </row>
    <row r="47" spans="1:12" s="3" customFormat="1" ht="12.75">
      <c r="A47" s="27" t="s">
        <v>12</v>
      </c>
      <c r="B47" s="27"/>
      <c r="C47" s="27"/>
      <c r="D47" s="27"/>
      <c r="E47" s="27"/>
      <c r="F47" s="27"/>
      <c r="G47" s="27"/>
      <c r="H47" s="27"/>
      <c r="I47" s="27"/>
      <c r="J47" s="27"/>
      <c r="K47" s="27"/>
      <c r="L47" s="27"/>
    </row>
    <row r="48" spans="1:12" s="3" customFormat="1" ht="12.75">
      <c r="A48" s="28" t="s">
        <v>13</v>
      </c>
      <c r="B48" s="28"/>
      <c r="C48" s="28"/>
      <c r="D48" s="28"/>
      <c r="E48" s="28"/>
      <c r="F48" s="28"/>
      <c r="G48" s="28"/>
      <c r="H48" s="28"/>
      <c r="I48" s="28"/>
      <c r="J48" s="28"/>
      <c r="K48" s="28"/>
      <c r="L48" s="28"/>
    </row>
    <row r="49" spans="1:12" s="3" customFormat="1" ht="12.75">
      <c r="A49" s="28"/>
      <c r="B49" s="28"/>
      <c r="C49" s="28"/>
      <c r="D49" s="28"/>
      <c r="E49" s="28"/>
      <c r="F49" s="28"/>
      <c r="G49" s="28"/>
      <c r="H49" s="28"/>
      <c r="I49" s="28"/>
      <c r="J49" s="28"/>
      <c r="K49" s="28"/>
      <c r="L49" s="28"/>
    </row>
    <row r="50" spans="1:12" s="3" customFormat="1" ht="12.75">
      <c r="A50" s="27" t="s">
        <v>17</v>
      </c>
      <c r="B50" s="27"/>
      <c r="C50" s="27"/>
      <c r="D50" s="27"/>
      <c r="E50" s="27"/>
      <c r="F50" s="27"/>
      <c r="G50" s="27"/>
      <c r="H50" s="27"/>
      <c r="I50" s="27"/>
      <c r="J50" s="27"/>
      <c r="K50" s="27"/>
      <c r="L50" s="27"/>
    </row>
    <row r="51" spans="1:12" s="3" customFormat="1" ht="12.75" customHeight="1">
      <c r="A51" s="28" t="s">
        <v>8</v>
      </c>
      <c r="B51" s="28"/>
      <c r="C51" s="28"/>
      <c r="D51" s="28"/>
      <c r="E51" s="28"/>
      <c r="F51" s="28"/>
      <c r="G51" s="28"/>
      <c r="H51" s="28"/>
      <c r="I51" s="28"/>
      <c r="J51" s="28"/>
      <c r="K51" s="28"/>
      <c r="L51" s="28"/>
    </row>
  </sheetData>
  <mergeCells count="7">
    <mergeCell ref="A50:L50"/>
    <mergeCell ref="A51:L51"/>
    <mergeCell ref="A44:L45"/>
    <mergeCell ref="A41:L43"/>
    <mergeCell ref="A48:L49"/>
    <mergeCell ref="A46:L46"/>
    <mergeCell ref="A47:L47"/>
  </mergeCells>
  <printOptions/>
  <pageMargins left="0.9" right="1" top="1" bottom="1" header="0.5" footer="0.5"/>
  <pageSetup fitToHeight="1" fitToWidth="1" orientation="portrait" scale="70" r:id="rId1"/>
  <headerFooter alignWithMargins="0">
    <oddHeader>&amp;R&amp;D</oddHeader>
    <oddFooter>&amp;C&amp;P&amp;RNTS 2000/&amp;F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tthomas</cp:lastModifiedBy>
  <cp:lastPrinted>2000-10-25T21:37:23Z</cp:lastPrinted>
  <dcterms:created xsi:type="dcterms:W3CDTF">1999-03-30T21:11:30Z</dcterms:created>
  <dcterms:modified xsi:type="dcterms:W3CDTF">2001-03-07T19:10:57Z</dcterms:modified>
  <cp:category/>
  <cp:version/>
  <cp:contentType/>
  <cp:contentStatus/>
</cp:coreProperties>
</file>