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activeTab="0"/>
  </bookViews>
  <sheets>
    <sheet name="Transit profile" sheetId="1" r:id="rId1"/>
  </sheets>
  <definedNames>
    <definedName name="_xlnm.Print_Area" localSheetId="0">'Transit profile'!$A$1:$N$183</definedName>
  </definedNames>
  <calcPr fullCalcOnLoad="1" iterate="1" iterateCount="100" iterateDelta="0.001"/>
</workbook>
</file>

<file path=xl/sharedStrings.xml><?xml version="1.0" encoding="utf-8"?>
<sst xmlns="http://schemas.openxmlformats.org/spreadsheetml/2006/main" count="610" uniqueCount="95">
  <si>
    <t>N</t>
  </si>
  <si>
    <t>Federal</t>
  </si>
  <si>
    <t>~</t>
  </si>
  <si>
    <t>+</t>
  </si>
  <si>
    <t>Vanpool</t>
  </si>
  <si>
    <t>U</t>
  </si>
  <si>
    <t>&lt; 1</t>
  </si>
  <si>
    <t>NA</t>
  </si>
  <si>
    <t>Heavy rail</t>
  </si>
  <si>
    <t>Light rail</t>
  </si>
  <si>
    <t>Commuter rail</t>
  </si>
  <si>
    <t>Motor bus</t>
  </si>
  <si>
    <t>Trolley bus</t>
  </si>
  <si>
    <t>State and local</t>
  </si>
  <si>
    <t>Other reconciling items</t>
  </si>
  <si>
    <t>Compressed natural gas</t>
  </si>
  <si>
    <t>Transit Profile</t>
  </si>
  <si>
    <t xml:space="preserve">N  </t>
  </si>
  <si>
    <t>&lt;1</t>
  </si>
  <si>
    <t>Demand responsive</t>
  </si>
  <si>
    <t>Unless otherwise noted, refer to chapter tables for sources.</t>
  </si>
  <si>
    <t>SOURCES</t>
  </si>
  <si>
    <t>1960</t>
  </si>
  <si>
    <t>1970</t>
  </si>
  <si>
    <t>1980</t>
  </si>
  <si>
    <t>1990</t>
  </si>
  <si>
    <t>1994</t>
  </si>
  <si>
    <t>1995</t>
  </si>
  <si>
    <t>1996</t>
  </si>
  <si>
    <t>1997</t>
  </si>
  <si>
    <t xml:space="preserve">1998 </t>
  </si>
  <si>
    <t>1999</t>
  </si>
  <si>
    <r>
      <t>Other</t>
    </r>
    <r>
      <rPr>
        <vertAlign val="superscript"/>
        <sz val="11"/>
        <rFont val="Arial Narrow"/>
        <family val="2"/>
      </rPr>
      <t>b</t>
    </r>
  </si>
  <si>
    <r>
      <t>Ferryboat</t>
    </r>
    <r>
      <rPr>
        <vertAlign val="superscript"/>
        <sz val="11"/>
        <rFont val="Arial Narrow"/>
        <family val="2"/>
      </rPr>
      <t>a</t>
    </r>
  </si>
  <si>
    <r>
      <t>Operating assistance</t>
    </r>
    <r>
      <rPr>
        <vertAlign val="superscript"/>
        <sz val="11"/>
        <rFont val="Arial Narrow"/>
        <family val="2"/>
      </rPr>
      <t>c</t>
    </r>
    <r>
      <rPr>
        <sz val="11"/>
        <rFont val="Arial Narrow"/>
        <family val="2"/>
      </rPr>
      <t>, total</t>
    </r>
  </si>
  <si>
    <t>Operating revenues, total</t>
  </si>
  <si>
    <r>
      <t>Other</t>
    </r>
    <r>
      <rPr>
        <vertAlign val="superscript"/>
        <sz val="11"/>
        <rFont val="Arial Narrow"/>
        <family val="2"/>
      </rPr>
      <t>g</t>
    </r>
  </si>
  <si>
    <t>FINANCIAL</t>
  </si>
  <si>
    <t>INVENTORY</t>
  </si>
  <si>
    <t>PERFORMANCE</t>
  </si>
  <si>
    <r>
      <t>2000</t>
    </r>
  </si>
  <si>
    <r>
      <t>Passenger operating revenues</t>
    </r>
    <r>
      <rPr>
        <b/>
        <vertAlign val="superscript"/>
        <sz val="11"/>
        <rFont val="Arial Narrow"/>
        <family val="2"/>
      </rPr>
      <t>1</t>
    </r>
    <r>
      <rPr>
        <b/>
        <sz val="11"/>
        <rFont val="Arial Narrow"/>
        <family val="2"/>
      </rPr>
      <t>, total ($ millions)</t>
    </r>
  </si>
  <si>
    <t>Other operating revenue</t>
  </si>
  <si>
    <r>
      <t>Operating expenses</t>
    </r>
    <r>
      <rPr>
        <b/>
        <vertAlign val="superscript"/>
        <sz val="11"/>
        <rFont val="Arial Narrow"/>
        <family val="2"/>
      </rPr>
      <t>2</t>
    </r>
    <r>
      <rPr>
        <b/>
        <sz val="11"/>
        <rFont val="Arial Narrow"/>
        <family val="2"/>
      </rPr>
      <t>, total ($ millions)</t>
    </r>
  </si>
  <si>
    <t>Depreciation and amortization</t>
  </si>
  <si>
    <r>
      <t>Average passenger revenue per passenger-mile</t>
    </r>
    <r>
      <rPr>
        <b/>
        <vertAlign val="superscript"/>
        <sz val="11"/>
        <rFont val="Arial Narrow"/>
        <family val="2"/>
      </rPr>
      <t>3</t>
    </r>
    <r>
      <rPr>
        <b/>
        <sz val="11"/>
        <rFont val="Arial Narrow"/>
        <family val="2"/>
      </rPr>
      <t>, all modes ($)</t>
    </r>
  </si>
  <si>
    <r>
      <t>Average passenger fare, per unlinked trip</t>
    </r>
    <r>
      <rPr>
        <b/>
        <vertAlign val="superscript"/>
        <sz val="11"/>
        <rFont val="Arial Narrow"/>
        <family val="2"/>
      </rPr>
      <t>4</t>
    </r>
    <r>
      <rPr>
        <b/>
        <sz val="11"/>
        <rFont val="Arial Narrow"/>
        <family val="2"/>
      </rPr>
      <t>, all modes ($)</t>
    </r>
  </si>
  <si>
    <r>
      <t>Number of vehicles</t>
    </r>
    <r>
      <rPr>
        <b/>
        <vertAlign val="superscript"/>
        <sz val="11"/>
        <rFont val="Arial Narrow"/>
        <family val="2"/>
      </rPr>
      <t>6</t>
    </r>
    <r>
      <rPr>
        <b/>
        <sz val="11"/>
        <rFont val="Arial Narrow"/>
        <family val="2"/>
      </rPr>
      <t>, total</t>
    </r>
  </si>
  <si>
    <r>
      <t>Vehicle-miles</t>
    </r>
    <r>
      <rPr>
        <b/>
        <vertAlign val="superscript"/>
        <sz val="11"/>
        <rFont val="Arial Narrow"/>
        <family val="2"/>
      </rPr>
      <t>8</t>
    </r>
    <r>
      <rPr>
        <b/>
        <sz val="11"/>
        <rFont val="Arial Narrow"/>
        <family val="2"/>
      </rPr>
      <t>, total (millions)</t>
    </r>
  </si>
  <si>
    <r>
      <t>Unlinked passenger trips</t>
    </r>
    <r>
      <rPr>
        <b/>
        <vertAlign val="superscript"/>
        <sz val="11"/>
        <rFont val="Arial Narrow"/>
        <family val="2"/>
      </rPr>
      <t>9</t>
    </r>
    <r>
      <rPr>
        <b/>
        <sz val="11"/>
        <rFont val="Arial Narrow"/>
        <family val="2"/>
      </rPr>
      <t>, total (millions)</t>
    </r>
  </si>
  <si>
    <r>
      <t>Passenger-miles</t>
    </r>
    <r>
      <rPr>
        <b/>
        <vertAlign val="superscript"/>
        <sz val="11"/>
        <rFont val="Arial Narrow"/>
        <family val="2"/>
      </rPr>
      <t>10</t>
    </r>
    <r>
      <rPr>
        <b/>
        <sz val="11"/>
        <rFont val="Arial Narrow"/>
        <family val="2"/>
      </rPr>
      <t>, total (millions)</t>
    </r>
  </si>
  <si>
    <r>
      <t>Average trip length</t>
    </r>
    <r>
      <rPr>
        <b/>
        <vertAlign val="superscript"/>
        <sz val="11"/>
        <rFont val="Arial Narrow"/>
        <family val="2"/>
      </rPr>
      <t>11</t>
    </r>
    <r>
      <rPr>
        <b/>
        <sz val="11"/>
        <rFont val="Arial Narrow"/>
        <family val="2"/>
      </rPr>
      <t>, all modes (miles)</t>
    </r>
  </si>
  <si>
    <r>
      <t>Average vehicle speed</t>
    </r>
    <r>
      <rPr>
        <b/>
        <vertAlign val="superscript"/>
        <sz val="11"/>
        <rFont val="Arial Narrow"/>
        <family val="2"/>
      </rPr>
      <t>12</t>
    </r>
    <r>
      <rPr>
        <b/>
        <sz val="11"/>
        <rFont val="Arial Narrow"/>
        <family val="2"/>
      </rPr>
      <t>, all modes (miles per hour)</t>
    </r>
  </si>
  <si>
    <r>
      <t>Energy consumption, diesel</t>
    </r>
    <r>
      <rPr>
        <b/>
        <vertAlign val="superscript"/>
        <sz val="11"/>
        <rFont val="Arial Narrow"/>
        <family val="2"/>
      </rPr>
      <t>13</t>
    </r>
    <r>
      <rPr>
        <b/>
        <sz val="11"/>
        <rFont val="Arial Narrow"/>
        <family val="2"/>
      </rPr>
      <t>, total (million gallons)</t>
    </r>
  </si>
  <si>
    <r>
      <t>Energy consumption, other</t>
    </r>
    <r>
      <rPr>
        <b/>
        <vertAlign val="superscript"/>
        <sz val="11"/>
        <rFont val="Arial Narrow"/>
        <family val="2"/>
      </rPr>
      <t>14</t>
    </r>
    <r>
      <rPr>
        <b/>
        <sz val="11"/>
        <rFont val="Arial Narrow"/>
        <family val="2"/>
      </rPr>
      <t>, total (million gallons)</t>
    </r>
  </si>
  <si>
    <r>
      <t>Energy consumption, electric power</t>
    </r>
    <r>
      <rPr>
        <b/>
        <vertAlign val="superscript"/>
        <sz val="11"/>
        <rFont val="Arial Narrow"/>
        <family val="2"/>
      </rPr>
      <t>15</t>
    </r>
    <r>
      <rPr>
        <b/>
        <sz val="11"/>
        <rFont val="Arial Narrow"/>
        <family val="2"/>
      </rPr>
      <t>, total (million kWh)</t>
    </r>
  </si>
  <si>
    <r>
      <t>Gasoline and other nondiesel fuels</t>
    </r>
    <r>
      <rPr>
        <vertAlign val="superscript"/>
        <sz val="11"/>
        <rFont val="Arial Narrow"/>
        <family val="2"/>
      </rPr>
      <t>g</t>
    </r>
  </si>
  <si>
    <r>
      <t>Other</t>
    </r>
    <r>
      <rPr>
        <vertAlign val="superscript"/>
        <sz val="11"/>
        <rFont val="Arial Narrow"/>
        <family val="2"/>
      </rPr>
      <t>f</t>
    </r>
  </si>
  <si>
    <r>
      <t>Number of employees</t>
    </r>
    <r>
      <rPr>
        <b/>
        <vertAlign val="superscript"/>
        <sz val="11"/>
        <rFont val="Arial Narrow"/>
        <family val="2"/>
      </rPr>
      <t>e, 7</t>
    </r>
    <r>
      <rPr>
        <b/>
        <sz val="11"/>
        <rFont val="Arial Narrow"/>
        <family val="2"/>
      </rPr>
      <t>, total</t>
    </r>
  </si>
  <si>
    <r>
      <t>Number of systems</t>
    </r>
    <r>
      <rPr>
        <b/>
        <vertAlign val="superscript"/>
        <sz val="11"/>
        <rFont val="Arial Narrow"/>
        <family val="2"/>
      </rPr>
      <t>d, 5</t>
    </r>
    <r>
      <rPr>
        <b/>
        <sz val="11"/>
        <rFont val="Arial Narrow"/>
        <family val="2"/>
      </rPr>
      <t>, total</t>
    </r>
  </si>
  <si>
    <t>2001</t>
  </si>
  <si>
    <t>Passenger fares, total</t>
  </si>
  <si>
    <t>Operating expenses, total</t>
  </si>
  <si>
    <r>
      <t>KEY:</t>
    </r>
    <r>
      <rPr>
        <sz val="11"/>
        <rFont val="Arial"/>
        <family val="2"/>
      </rPr>
      <t xml:space="preserve">  ~ = included in heavy rail figure; + = included in motor bus figure; kWh = kilowatt hours; N = data do not exist; NA = not applicable; P = preliminary; U = data are not available.</t>
    </r>
  </si>
  <si>
    <r>
      <t>a</t>
    </r>
    <r>
      <rPr>
        <sz val="11"/>
        <rFont val="Arial"/>
        <family val="2"/>
      </rPr>
      <t xml:space="preserve"> Excludes international, rural, rural interstate, island and urban park ferries.</t>
    </r>
  </si>
  <si>
    <r>
      <t>b</t>
    </r>
    <r>
      <rPr>
        <sz val="11"/>
        <rFont val="Arial"/>
        <family val="2"/>
      </rPr>
      <t xml:space="preserve"> Includes cable car, inclined plane, aerial tramway, monorail, vanpool, and automated guideway.</t>
    </r>
  </si>
  <si>
    <r>
      <t>c</t>
    </r>
    <r>
      <rPr>
        <sz val="11"/>
        <rFont val="Arial"/>
        <family val="2"/>
      </rPr>
      <t xml:space="preserve"> Beginning in 1992, local operating assistance and other revenue declined by about $500 million due to change in accounting procedures at the New York City Transit Authority. Beginning in 1992, total operating expense declined by about $400 million due to a change in accounting procedures at the New York City Transit Authority.</t>
    </r>
  </si>
  <si>
    <r>
      <t xml:space="preserve">d </t>
    </r>
    <r>
      <rPr>
        <sz val="11"/>
        <rFont val="Arial"/>
        <family val="2"/>
      </rPr>
      <t>The total figure represents the number of transit agencies.  It is not the sum of all modes since many agencies operate more than one mode.</t>
    </r>
  </si>
  <si>
    <r>
      <t xml:space="preserve">e </t>
    </r>
    <r>
      <rPr>
        <sz val="11"/>
        <rFont val="Arial"/>
        <family val="2"/>
      </rPr>
      <t xml:space="preserve">Based on employee equivalents of 2,080 hours equals one employee; beginning in 1993, based on number of actual employees. </t>
    </r>
  </si>
  <si>
    <r>
      <t>f</t>
    </r>
    <r>
      <rPr>
        <sz val="11"/>
        <rFont val="Arial"/>
        <family val="2"/>
      </rPr>
      <t xml:space="preserve"> Includes cable car, inclined plane, aerial tramway, monorail, and automated guideway.</t>
    </r>
  </si>
  <si>
    <r>
      <t>g</t>
    </r>
    <r>
      <rPr>
        <sz val="11"/>
        <rFont val="Arial"/>
        <family val="2"/>
      </rPr>
      <t xml:space="preserve"> Liquefied natural gas, liquefied petroleum gas, methanol, propane, and other nondiesel fuels, except compressed natural gas.</t>
    </r>
  </si>
  <si>
    <r>
      <t>2</t>
    </r>
    <r>
      <rPr>
        <sz val="11"/>
        <rFont val="Arial"/>
        <family val="2"/>
      </rPr>
      <t xml:space="preserve"> Ibid., tables 58, 61,103 and similar tables in earlier years.</t>
    </r>
  </si>
  <si>
    <r>
      <t>3</t>
    </r>
    <r>
      <rPr>
        <sz val="11"/>
        <rFont val="Arial"/>
        <family val="2"/>
      </rPr>
      <t xml:space="preserve"> Ibid., tables 8, 64, 65, 103, and similar tables in earlier years.</t>
    </r>
  </si>
  <si>
    <r>
      <t>4</t>
    </r>
    <r>
      <rPr>
        <sz val="11"/>
        <rFont val="Arial"/>
        <family val="2"/>
      </rPr>
      <t xml:space="preserve"> Ibid., table 63 and similar tables in earlier years.</t>
    </r>
  </si>
  <si>
    <r>
      <t>5</t>
    </r>
    <r>
      <rPr>
        <sz val="11"/>
        <rFont val="Arial"/>
        <family val="2"/>
      </rPr>
      <t xml:space="preserve"> Ibid., table 2 and similar tables for prior years.</t>
    </r>
  </si>
  <si>
    <r>
      <t>6</t>
    </r>
    <r>
      <rPr>
        <sz val="11"/>
        <rFont val="Arial"/>
        <family val="2"/>
      </rPr>
      <t xml:space="preserve"> Ibid., tables 24, 103, and similar tables in earlier years.</t>
    </r>
  </si>
  <si>
    <r>
      <t>7</t>
    </r>
    <r>
      <rPr>
        <sz val="11"/>
        <rFont val="Arial"/>
        <family val="2"/>
      </rPr>
      <t xml:space="preserve"> Ibid., tables 30, 103, and similar tables in earlier years.</t>
    </r>
  </si>
  <si>
    <r>
      <t>8</t>
    </r>
    <r>
      <rPr>
        <sz val="11"/>
        <rFont val="Arial"/>
        <family val="2"/>
      </rPr>
      <t xml:space="preserve"> Ibid., tables 18, 103, and similar tables in earlier years.</t>
    </r>
  </si>
  <si>
    <r>
      <t>9</t>
    </r>
    <r>
      <rPr>
        <sz val="11"/>
        <rFont val="Arial"/>
        <family val="2"/>
      </rPr>
      <t xml:space="preserve"> Ibid., tables 5, 103, and similar tables in earlier years.</t>
    </r>
  </si>
  <si>
    <r>
      <t>10</t>
    </r>
    <r>
      <rPr>
        <sz val="11"/>
        <rFont val="Arial"/>
        <family val="2"/>
      </rPr>
      <t xml:space="preserve"> Ibid., tables 8, 103, and similar tables in earlier years.</t>
    </r>
  </si>
  <si>
    <r>
      <t>11</t>
    </r>
    <r>
      <rPr>
        <sz val="11"/>
        <rFont val="Arial"/>
        <family val="2"/>
      </rPr>
      <t xml:space="preserve"> Ibid., table 7 and similar tables in earlier years.</t>
    </r>
  </si>
  <si>
    <r>
      <t xml:space="preserve">12 </t>
    </r>
    <r>
      <rPr>
        <sz val="11"/>
        <rFont val="Arial"/>
        <family val="2"/>
      </rPr>
      <t>Ibid., 20 and similar tables in earlier years.</t>
    </r>
  </si>
  <si>
    <r>
      <t>13</t>
    </r>
    <r>
      <rPr>
        <sz val="11"/>
        <rFont val="Arial"/>
        <family val="2"/>
      </rPr>
      <t xml:space="preserve"> Ibid., table 34 and similar tables in earlier years.</t>
    </r>
  </si>
  <si>
    <r>
      <t>14</t>
    </r>
    <r>
      <rPr>
        <sz val="11"/>
        <rFont val="Arial"/>
        <family val="2"/>
      </rPr>
      <t xml:space="preserve"> Ibid., table 35 and similar tables in earlier years. </t>
    </r>
  </si>
  <si>
    <r>
      <t>15</t>
    </r>
    <r>
      <rPr>
        <sz val="11"/>
        <rFont val="Arial"/>
        <family val="2"/>
      </rPr>
      <t xml:space="preserve"> Ibid., table 33 and similar tables in earlier years.</t>
    </r>
  </si>
  <si>
    <r>
      <t xml:space="preserve">   </t>
    </r>
    <r>
      <rPr>
        <sz val="11"/>
        <rFont val="Arial Narrow"/>
        <family val="2"/>
      </rPr>
      <t>Major incidents</t>
    </r>
    <r>
      <rPr>
        <vertAlign val="superscript"/>
        <sz val="11"/>
        <rFont val="Arial Narrow"/>
        <family val="2"/>
      </rPr>
      <t>i</t>
    </r>
  </si>
  <si>
    <r>
      <t>i</t>
    </r>
    <r>
      <rPr>
        <sz val="11"/>
        <rFont val="Arial"/>
        <family val="2"/>
      </rPr>
      <t>In 2002, the Federal Transit Administration defined major incidents as safety and/or security incidents resulting in: a fatality, two or more injuries transported for immediate medical treatment, property damage exceeding $25,000 (all property), main-line derailments, evacuations due to life safety, grade crossing collisions with injury or $7,500 damage, or rail transit vehicle collisions resulting in one or more injuries.</t>
    </r>
  </si>
  <si>
    <t>SAFETY</t>
  </si>
  <si>
    <r>
      <t>Injured persons, all modes</t>
    </r>
    <r>
      <rPr>
        <b/>
        <vertAlign val="superscript"/>
        <sz val="11"/>
        <rFont val="Arial Narrow"/>
        <family val="2"/>
      </rPr>
      <t>h, 17</t>
    </r>
  </si>
  <si>
    <r>
      <t>Fatalities, all modes</t>
    </r>
    <r>
      <rPr>
        <b/>
        <vertAlign val="superscript"/>
        <sz val="11"/>
        <rFont val="Arial Narrow"/>
        <family val="2"/>
      </rPr>
      <t>16</t>
    </r>
  </si>
  <si>
    <r>
      <t>Incidents, all modes</t>
    </r>
    <r>
      <rPr>
        <b/>
        <vertAlign val="superscript"/>
        <sz val="11"/>
        <rFont val="Arial Narrow"/>
        <family val="2"/>
      </rPr>
      <t>16</t>
    </r>
  </si>
  <si>
    <r>
      <t>1</t>
    </r>
    <r>
      <rPr>
        <sz val="11"/>
        <rFont val="Arial"/>
        <family val="2"/>
      </rPr>
      <t xml:space="preserve"> American Public Transit Association, </t>
    </r>
    <r>
      <rPr>
        <i/>
        <sz val="11"/>
        <rFont val="Arial"/>
        <family val="2"/>
      </rPr>
      <t>Public Transportation Fact Book 2004</t>
    </r>
    <r>
      <rPr>
        <sz val="11"/>
        <rFont val="Arial"/>
        <family val="2"/>
      </rPr>
      <t>, (Washington, DC:  2004), tables 64, 65, 103, and similar tables in earlier years.</t>
    </r>
  </si>
  <si>
    <r>
      <t>17</t>
    </r>
    <r>
      <rPr>
        <sz val="11"/>
        <rFont val="Arial"/>
        <family val="2"/>
      </rPr>
      <t xml:space="preserve"> 1960-2001:  U.S. Department of Transportation, Federal Transit Administration, </t>
    </r>
    <r>
      <rPr>
        <i/>
        <sz val="11"/>
        <rFont val="Arial"/>
        <family val="2"/>
      </rPr>
      <t>Transit Safety and Security Statistics and Analysis Annual Report</t>
    </r>
    <r>
      <rPr>
        <sz val="11"/>
        <rFont val="Arial"/>
        <family val="2"/>
      </rPr>
      <t xml:space="preserve"> (previously Safety Management Information Statistics - SAMIS), personal communication on July 28, 2003.  2002:  Ibid., National Transit Database, </t>
    </r>
    <r>
      <rPr>
        <i/>
        <sz val="11"/>
        <rFont val="Arial"/>
        <family val="2"/>
      </rPr>
      <t>Safety and Security Newsletter</t>
    </r>
    <r>
      <rPr>
        <sz val="11"/>
        <rFont val="Arial"/>
        <family val="2"/>
      </rPr>
      <t xml:space="preserve">, Fall 2003, Volume 1, Issue 2, Internet site http://www.ntdprogram.com as of June 16, 2004.  </t>
    </r>
  </si>
  <si>
    <r>
      <t>16</t>
    </r>
    <r>
      <rPr>
        <sz val="11"/>
        <rFont val="Arial"/>
        <family val="2"/>
      </rPr>
      <t xml:space="preserve"> 1960-2001:  U.S. Department of Transportation, Federal Transit Administration, </t>
    </r>
    <r>
      <rPr>
        <i/>
        <sz val="11"/>
        <rFont val="Arial"/>
        <family val="2"/>
      </rPr>
      <t>Transit Safety and Security Statistics and Analysis Annual Report</t>
    </r>
    <r>
      <rPr>
        <sz val="11"/>
        <rFont val="Arial"/>
        <family val="2"/>
      </rPr>
      <t xml:space="preserve"> (previously Safety Management Information Statistics - SAMIS), personal communication on July 28, 2003.  2002:  Ibid., National Transit Database, </t>
    </r>
    <r>
      <rPr>
        <i/>
        <sz val="11"/>
        <rFont val="Arial"/>
        <family val="2"/>
      </rPr>
      <t>Safety and Security Newsletter</t>
    </r>
    <r>
      <rPr>
        <sz val="11"/>
        <rFont val="Arial"/>
        <family val="2"/>
      </rPr>
      <t xml:space="preserve">, Spring 2003, Volume 1, Issue 1, Internet site http://www.ntdprogram.com as of June 16, 2004.  </t>
    </r>
  </si>
  <si>
    <r>
      <t>h</t>
    </r>
    <r>
      <rPr>
        <sz val="11"/>
        <rFont val="Arial"/>
        <family val="2"/>
      </rPr>
      <t xml:space="preserve">Beginning in 2002, the Federal Transit Administration changed the reporting threshold for injuries.  Before 2002, essentially all injuries had to be reported to the National Transit Database.  Beginning in 2002, only those injuries requiring immediate medical attention away from the scene of the incident are required to be reported.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</si>
</sst>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
    <numFmt numFmtId="167" formatCode="_(* #,##0.0_);_(* \(#,##0.0\);_(* &quot;-&quot;??_);_(@_)"/>
    <numFmt numFmtId="168" formatCode="_(* #,##0_);_(* \(#,##0\);_(* &quot;-&quot;??_);_(@_)"/>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quot;(R)&quot;\ #,##0.00;&quot;(R) -&quot;#,##0.00;&quot;(R) &quot;\ 0.00"/>
    <numFmt numFmtId="175" formatCode="&quot;(R)&quot;\ #,##0;&quot;(R) -&quot;#,##0;&quot;(R) &quot;\ 0"/>
    <numFmt numFmtId="176" formatCode="&quot;(P)&quot;\ #,##0;&quot;(P) -&quot;#,##0;&quot;(P) &quot;\ 0"/>
    <numFmt numFmtId="177" formatCode="&quot;(P)&quot;\ ###0;&quot;(P) -&quot;#,##0;&quot;(P) &quot;\ 0"/>
  </numFmts>
  <fonts count="23">
    <font>
      <sz val="10"/>
      <name val="Arial"/>
      <family val="0"/>
    </font>
    <font>
      <b/>
      <sz val="10"/>
      <name val="Arial"/>
      <family val="0"/>
    </font>
    <font>
      <i/>
      <sz val="10"/>
      <name val="Arial"/>
      <family val="0"/>
    </font>
    <font>
      <b/>
      <i/>
      <sz val="10"/>
      <name val="Arial"/>
      <family val="0"/>
    </font>
    <font>
      <sz val="8"/>
      <name val="Helv"/>
      <family val="0"/>
    </font>
    <font>
      <vertAlign val="superscript"/>
      <sz val="12"/>
      <name val="Helv"/>
      <family val="0"/>
    </font>
    <font>
      <sz val="9"/>
      <name val="Helv"/>
      <family val="0"/>
    </font>
    <font>
      <b/>
      <sz val="9"/>
      <name val="Helv"/>
      <family val="0"/>
    </font>
    <font>
      <b/>
      <sz val="14"/>
      <name val="Helv"/>
      <family val="0"/>
    </font>
    <font>
      <b/>
      <sz val="10"/>
      <name val="Helv"/>
      <family val="0"/>
    </font>
    <font>
      <b/>
      <sz val="12"/>
      <name val="Helv"/>
      <family val="0"/>
    </font>
    <font>
      <sz val="10"/>
      <name val="Helv"/>
      <family val="0"/>
    </font>
    <font>
      <vertAlign val="superscript"/>
      <sz val="10"/>
      <name val="Helv"/>
      <family val="0"/>
    </font>
    <font>
      <b/>
      <sz val="8"/>
      <name val="Helv"/>
      <family val="0"/>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11"/>
      <name val="Arial"/>
      <family val="2"/>
    </font>
    <font>
      <sz val="11"/>
      <name val="Arial"/>
      <family val="2"/>
    </font>
    <font>
      <vertAlign val="superscript"/>
      <sz val="11"/>
      <name val="Arial"/>
      <family val="2"/>
    </font>
    <font>
      <i/>
      <sz val="11"/>
      <name val="Arial"/>
      <family val="2"/>
    </font>
    <font>
      <sz val="11"/>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lignment horizontal="right"/>
      <protection/>
    </xf>
    <xf numFmtId="0" fontId="9" fillId="0" borderId="2">
      <alignment horizontal="left" vertical="center"/>
      <protection/>
    </xf>
    <xf numFmtId="0" fontId="9" fillId="2" borderId="0">
      <alignment horizontal="centerContinuous" wrapText="1"/>
      <protection/>
    </xf>
    <xf numFmtId="49" fontId="7" fillId="2" borderId="3">
      <alignment horizontal="left" vertical="center"/>
      <protection/>
    </xf>
    <xf numFmtId="9" fontId="0" fillId="0" borderId="0" applyFont="0" applyFill="0" applyBorder="0" applyAlignment="0" applyProtection="0"/>
    <xf numFmtId="0" fontId="4" fillId="0" borderId="0">
      <alignment horizontal="right"/>
      <protection/>
    </xf>
    <xf numFmtId="49" fontId="4" fillId="0" borderId="0">
      <alignment horizontal="center"/>
      <protection/>
    </xf>
    <xf numFmtId="0" fontId="5" fillId="0" borderId="0">
      <alignment horizontal="right"/>
      <protection/>
    </xf>
    <xf numFmtId="0" fontId="4" fillId="0" borderId="0">
      <alignment horizontal="left"/>
      <protection/>
    </xf>
    <xf numFmtId="49" fontId="12" fillId="0" borderId="1" applyFill="0">
      <alignment horizontal="left"/>
      <protection/>
    </xf>
    <xf numFmtId="164" fontId="6" fillId="0" borderId="0" applyNumberFormat="0">
      <alignment horizontal="right"/>
      <protection/>
    </xf>
    <xf numFmtId="4" fontId="6" fillId="0" borderId="2">
      <alignment horizontal="right"/>
      <protection/>
    </xf>
    <xf numFmtId="0" fontId="7" fillId="3" borderId="0">
      <alignment horizontal="centerContinuous" vertical="center" wrapText="1"/>
      <protection/>
    </xf>
    <xf numFmtId="0" fontId="7" fillId="0" borderId="4">
      <alignment horizontal="left" vertical="center"/>
      <protection/>
    </xf>
    <xf numFmtId="0" fontId="8" fillId="0" borderId="0">
      <alignment horizontal="left" vertical="top"/>
      <protection/>
    </xf>
    <xf numFmtId="0" fontId="9" fillId="0" borderId="0">
      <alignment horizontal="left"/>
      <protection/>
    </xf>
    <xf numFmtId="0" fontId="10" fillId="0" borderId="0">
      <alignment horizontal="left"/>
      <protection/>
    </xf>
    <xf numFmtId="0" fontId="11" fillId="0" borderId="0">
      <alignment horizontal="left"/>
      <protection/>
    </xf>
    <xf numFmtId="0" fontId="8" fillId="0" borderId="0">
      <alignment horizontal="left" vertical="top"/>
      <protection/>
    </xf>
    <xf numFmtId="0" fontId="10" fillId="0" borderId="0">
      <alignment horizontal="left"/>
      <protection/>
    </xf>
    <xf numFmtId="0" fontId="11" fillId="0" borderId="0">
      <alignment horizontal="left"/>
      <protection/>
    </xf>
    <xf numFmtId="49" fontId="4" fillId="0" borderId="1">
      <alignment horizontal="left"/>
      <protection/>
    </xf>
    <xf numFmtId="0" fontId="13" fillId="0" borderId="1">
      <alignment horizontal="left"/>
      <protection/>
    </xf>
    <xf numFmtId="0" fontId="9" fillId="0" borderId="0">
      <alignment horizontal="left" vertical="center"/>
      <protection/>
    </xf>
  </cellStyleXfs>
  <cellXfs count="84">
    <xf numFmtId="0" fontId="0" fillId="0" borderId="0" xfId="0" applyAlignment="1">
      <alignment/>
    </xf>
    <xf numFmtId="3" fontId="16" fillId="0" borderId="0" xfId="19" applyFont="1" applyFill="1" applyBorder="1">
      <alignment horizontal="right"/>
      <protection/>
    </xf>
    <xf numFmtId="3" fontId="16" fillId="0" borderId="0" xfId="19" applyNumberFormat="1" applyFont="1" applyFill="1" applyBorder="1">
      <alignment horizontal="right"/>
      <protection/>
    </xf>
    <xf numFmtId="2" fontId="16" fillId="0" borderId="0" xfId="19" applyNumberFormat="1" applyFont="1" applyFill="1" applyBorder="1">
      <alignment horizontal="right"/>
      <protection/>
    </xf>
    <xf numFmtId="3" fontId="16" fillId="0" borderId="5" xfId="19" applyFont="1" applyFill="1" applyBorder="1" applyAlignment="1">
      <alignment horizontal="right" vertical="center"/>
      <protection/>
    </xf>
    <xf numFmtId="0" fontId="16" fillId="0" borderId="5" xfId="0" applyFont="1" applyFill="1" applyBorder="1" applyAlignment="1">
      <alignment/>
    </xf>
    <xf numFmtId="3" fontId="16" fillId="0" borderId="5" xfId="0" applyNumberFormat="1" applyFont="1" applyFill="1" applyBorder="1" applyAlignment="1">
      <alignment/>
    </xf>
    <xf numFmtId="3" fontId="16" fillId="0" borderId="0" xfId="19" applyFont="1" applyFill="1" applyBorder="1" applyAlignment="1">
      <alignment horizontal="right"/>
      <protection/>
    </xf>
    <xf numFmtId="3" fontId="16" fillId="0" borderId="0" xfId="0" applyNumberFormat="1" applyFont="1" applyFill="1" applyBorder="1" applyAlignment="1">
      <alignment horizontal="right"/>
    </xf>
    <xf numFmtId="0" fontId="16" fillId="0" borderId="5" xfId="0" applyFont="1" applyFill="1" applyBorder="1" applyAlignment="1">
      <alignment vertical="center"/>
    </xf>
    <xf numFmtId="3" fontId="16" fillId="0" borderId="3" xfId="19" applyFont="1" applyFill="1" applyBorder="1">
      <alignment horizontal="right"/>
      <protection/>
    </xf>
    <xf numFmtId="49" fontId="14" fillId="0" borderId="3" xfId="40" applyFont="1" applyFill="1" applyBorder="1" applyAlignment="1">
      <alignment horizontal="left" vertical="center"/>
      <protection/>
    </xf>
    <xf numFmtId="49" fontId="16" fillId="0" borderId="0" xfId="40" applyFont="1" applyFill="1" applyBorder="1" applyAlignment="1">
      <alignment horizontal="left" indent="1"/>
      <protection/>
    </xf>
    <xf numFmtId="0" fontId="16" fillId="0" borderId="0" xfId="0" applyFont="1" applyFill="1" applyBorder="1" applyAlignment="1">
      <alignment horizontal="right"/>
    </xf>
    <xf numFmtId="3" fontId="16" fillId="0" borderId="0" xfId="15" applyNumberFormat="1" applyFont="1" applyFill="1" applyBorder="1" applyAlignment="1">
      <alignment horizontal="right"/>
    </xf>
    <xf numFmtId="1" fontId="16" fillId="0" borderId="0" xfId="0" applyNumberFormat="1" applyFont="1" applyFill="1" applyBorder="1" applyAlignment="1">
      <alignment horizontal="right"/>
    </xf>
    <xf numFmtId="3" fontId="16" fillId="0" borderId="3" xfId="0" applyNumberFormat="1" applyFont="1" applyFill="1" applyBorder="1" applyAlignment="1">
      <alignment horizontal="right"/>
    </xf>
    <xf numFmtId="2" fontId="16" fillId="0" borderId="0" xfId="0" applyNumberFormat="1" applyFont="1" applyFill="1" applyBorder="1" applyAlignment="1">
      <alignment horizontal="right"/>
    </xf>
    <xf numFmtId="49" fontId="14" fillId="0" borderId="6" xfId="40" applyFont="1" applyFill="1" applyBorder="1">
      <alignment horizontal="left"/>
      <protection/>
    </xf>
    <xf numFmtId="49" fontId="16" fillId="0" borderId="0" xfId="40" applyFont="1" applyFill="1" applyBorder="1" applyAlignment="1">
      <alignment horizontal="left" indent="2"/>
      <protection/>
    </xf>
    <xf numFmtId="49" fontId="16" fillId="0" borderId="0" xfId="40" applyFont="1" applyFill="1" applyBorder="1" applyAlignment="1">
      <alignment horizontal="left" indent="3"/>
      <protection/>
    </xf>
    <xf numFmtId="49" fontId="14" fillId="0" borderId="0" xfId="40" applyFont="1" applyFill="1" applyBorder="1">
      <alignment horizontal="left"/>
      <protection/>
    </xf>
    <xf numFmtId="49" fontId="16" fillId="0" borderId="0" xfId="40" applyFont="1" applyFill="1" applyBorder="1" applyAlignment="1">
      <alignment horizontal="left" vertical="top" indent="2"/>
      <protection/>
    </xf>
    <xf numFmtId="49" fontId="16" fillId="0" borderId="0" xfId="40" applyFont="1" applyFill="1" applyBorder="1" applyAlignment="1">
      <alignment horizontal="left" vertical="top" indent="1"/>
      <protection/>
    </xf>
    <xf numFmtId="2" fontId="16" fillId="0" borderId="0" xfId="40" applyNumberFormat="1" applyFont="1" applyFill="1" applyBorder="1" applyAlignment="1">
      <alignment horizontal="left" vertical="top" indent="2"/>
      <protection/>
    </xf>
    <xf numFmtId="49" fontId="16" fillId="0" borderId="0" xfId="40" applyFont="1" applyFill="1" applyBorder="1" applyAlignment="1">
      <alignment horizontal="left" vertical="top" indent="3"/>
      <protection/>
    </xf>
    <xf numFmtId="49" fontId="14" fillId="0" borderId="0" xfId="40" applyFont="1" applyFill="1" applyBorder="1" applyAlignment="1">
      <alignment horizontal="left" vertical="top"/>
      <protection/>
    </xf>
    <xf numFmtId="49" fontId="14" fillId="0" borderId="5" xfId="40" applyFont="1" applyFill="1" applyBorder="1" applyAlignment="1">
      <alignment horizontal="left" vertical="top"/>
      <protection/>
    </xf>
    <xf numFmtId="4" fontId="16" fillId="0" borderId="0" xfId="19" applyNumberFormat="1" applyFont="1" applyFill="1" applyBorder="1" applyAlignment="1">
      <alignment horizontal="right"/>
      <protection/>
    </xf>
    <xf numFmtId="49" fontId="14" fillId="0" borderId="5" xfId="21" applyNumberFormat="1" applyFont="1" applyFill="1" applyBorder="1" applyAlignment="1" applyProtection="1">
      <alignment horizontal="right" vertical="center"/>
      <protection/>
    </xf>
    <xf numFmtId="49" fontId="15" fillId="0" borderId="5" xfId="0" applyNumberFormat="1" applyFont="1" applyFill="1" applyBorder="1" applyAlignment="1" applyProtection="1">
      <alignment horizontal="center" vertical="top"/>
      <protection/>
    </xf>
    <xf numFmtId="49" fontId="14" fillId="0" borderId="0" xfId="40" applyFont="1" applyFill="1" applyBorder="1" applyAlignment="1">
      <alignment horizontal="left"/>
      <protection/>
    </xf>
    <xf numFmtId="2" fontId="16" fillId="0" borderId="0" xfId="40" applyNumberFormat="1" applyFont="1" applyFill="1" applyBorder="1" applyAlignment="1">
      <alignment horizontal="left" vertical="top" indent="1"/>
      <protection/>
    </xf>
    <xf numFmtId="49" fontId="16" fillId="0" borderId="3" xfId="40" applyFont="1" applyFill="1" applyBorder="1" applyAlignment="1">
      <alignment horizontal="left" vertical="top" indent="1"/>
      <protection/>
    </xf>
    <xf numFmtId="2" fontId="16" fillId="0" borderId="0" xfId="40" applyNumberFormat="1" applyFont="1" applyFill="1" applyBorder="1" applyAlignment="1">
      <alignment horizontal="left" indent="1"/>
      <protection/>
    </xf>
    <xf numFmtId="3" fontId="16" fillId="0" borderId="3" xfId="19" applyFont="1" applyFill="1" applyBorder="1" applyAlignment="1">
      <alignment horizontal="right"/>
      <protection/>
    </xf>
    <xf numFmtId="2" fontId="16" fillId="0" borderId="3" xfId="40" applyNumberFormat="1" applyFont="1" applyFill="1" applyBorder="1" applyAlignment="1">
      <alignment horizontal="left" vertical="top" indent="1"/>
      <protection/>
    </xf>
    <xf numFmtId="4" fontId="16" fillId="0" borderId="0" xfId="19" applyNumberFormat="1" applyFont="1" applyFill="1" applyBorder="1">
      <alignment horizontal="right"/>
      <protection/>
    </xf>
    <xf numFmtId="2" fontId="14" fillId="0" borderId="6" xfId="40" applyNumberFormat="1" applyFont="1" applyFill="1" applyBorder="1">
      <alignment horizontal="left"/>
      <protection/>
    </xf>
    <xf numFmtId="2" fontId="14" fillId="0" borderId="0" xfId="40" applyNumberFormat="1" applyFont="1" applyFill="1" applyBorder="1">
      <alignment horizontal="left"/>
      <protection/>
    </xf>
    <xf numFmtId="0" fontId="16" fillId="0" borderId="0" xfId="0" applyFont="1" applyFill="1" applyBorder="1" applyAlignment="1">
      <alignment/>
    </xf>
    <xf numFmtId="3" fontId="16" fillId="0" borderId="0" xfId="0" applyNumberFormat="1" applyFont="1" applyFill="1" applyBorder="1" applyAlignment="1">
      <alignment/>
    </xf>
    <xf numFmtId="3" fontId="19"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Border="1" applyAlignment="1" applyProtection="1">
      <alignment/>
      <protection/>
    </xf>
    <xf numFmtId="0" fontId="18" fillId="0" borderId="0" xfId="0" applyFont="1" applyFill="1" applyBorder="1" applyAlignment="1">
      <alignment/>
    </xf>
    <xf numFmtId="0" fontId="19" fillId="0" borderId="0" xfId="0" applyFont="1" applyFill="1" applyBorder="1" applyAlignment="1">
      <alignment horizontal="left"/>
    </xf>
    <xf numFmtId="0" fontId="18" fillId="0" borderId="0" xfId="0" applyFont="1" applyFill="1" applyBorder="1" applyAlignment="1">
      <alignment horizontal="left"/>
    </xf>
    <xf numFmtId="2" fontId="19" fillId="0" borderId="0" xfId="0" applyNumberFormat="1" applyFont="1" applyFill="1" applyBorder="1" applyAlignment="1">
      <alignment/>
    </xf>
    <xf numFmtId="0" fontId="19" fillId="0" borderId="3" xfId="0" applyFont="1" applyFill="1" applyBorder="1" applyAlignment="1">
      <alignment/>
    </xf>
    <xf numFmtId="0" fontId="19" fillId="0" borderId="1" xfId="0" applyFont="1" applyFill="1" applyBorder="1" applyAlignment="1">
      <alignment/>
    </xf>
    <xf numFmtId="0" fontId="19" fillId="0" borderId="5" xfId="0" applyFont="1" applyFill="1" applyBorder="1" applyAlignment="1">
      <alignment/>
    </xf>
    <xf numFmtId="3" fontId="19" fillId="0" borderId="0" xfId="19" applyFont="1" applyFill="1" applyBorder="1">
      <alignment horizontal="right"/>
      <protection/>
    </xf>
    <xf numFmtId="0" fontId="19" fillId="0" borderId="0" xfId="0" applyFont="1" applyFill="1" applyAlignment="1">
      <alignment wrapText="1"/>
    </xf>
    <xf numFmtId="0" fontId="18" fillId="0" borderId="0" xfId="0" applyFont="1" applyFill="1" applyAlignment="1">
      <alignment wrapText="1"/>
    </xf>
    <xf numFmtId="0" fontId="21" fillId="0" borderId="0" xfId="0" applyFont="1" applyFill="1" applyAlignment="1">
      <alignment/>
    </xf>
    <xf numFmtId="0" fontId="22" fillId="0" borderId="0" xfId="0" applyFont="1" applyFill="1" applyBorder="1" applyAlignment="1">
      <alignment/>
    </xf>
    <xf numFmtId="0" fontId="22" fillId="0" borderId="0" xfId="0" applyFont="1" applyFill="1" applyBorder="1" applyAlignment="1">
      <alignment/>
    </xf>
    <xf numFmtId="3" fontId="22" fillId="0" borderId="0" xfId="0" applyNumberFormat="1" applyFont="1" applyFill="1" applyBorder="1" applyAlignment="1">
      <alignment/>
    </xf>
    <xf numFmtId="3" fontId="19" fillId="0" borderId="7" xfId="19" applyFont="1" applyFill="1" applyBorder="1">
      <alignment horizontal="right"/>
      <protection/>
    </xf>
    <xf numFmtId="0" fontId="19" fillId="0" borderId="7" xfId="0" applyFont="1" applyFill="1" applyBorder="1" applyAlignment="1">
      <alignment/>
    </xf>
    <xf numFmtId="0" fontId="20" fillId="0" borderId="0" xfId="0" applyFont="1" applyFill="1" applyBorder="1" applyAlignment="1">
      <alignment horizontal="left"/>
    </xf>
    <xf numFmtId="3" fontId="20" fillId="0" borderId="0" xfId="19" applyFont="1" applyFill="1" applyBorder="1" applyAlignment="1">
      <alignment horizontal="left"/>
      <protection/>
    </xf>
    <xf numFmtId="49" fontId="14" fillId="0" borderId="8" xfId="0" applyNumberFormat="1" applyFont="1" applyFill="1" applyBorder="1" applyAlignment="1" applyProtection="1">
      <alignment horizontal="center"/>
      <protection/>
    </xf>
    <xf numFmtId="49" fontId="14" fillId="0" borderId="3" xfId="21" applyNumberFormat="1" applyFont="1" applyFill="1" applyBorder="1" applyAlignment="1" applyProtection="1">
      <alignment horizontal="center"/>
      <protection/>
    </xf>
    <xf numFmtId="49" fontId="14" fillId="0" borderId="3" xfId="22" applyFont="1" applyFill="1" applyBorder="1" applyAlignment="1" applyProtection="1">
      <alignment horizontal="left"/>
      <protection/>
    </xf>
    <xf numFmtId="0" fontId="20" fillId="0" borderId="0" xfId="0" applyFont="1" applyFill="1" applyBorder="1" applyAlignment="1">
      <alignment horizontal="left" wrapText="1"/>
    </xf>
    <xf numFmtId="0" fontId="19" fillId="0" borderId="0" xfId="0" applyFont="1" applyFill="1" applyAlignment="1">
      <alignment horizontal="left" wrapText="1"/>
    </xf>
    <xf numFmtId="0" fontId="18" fillId="0" borderId="0" xfId="0" applyFont="1" applyFill="1" applyBorder="1" applyAlignment="1">
      <alignment horizontal="left" wrapText="1"/>
    </xf>
    <xf numFmtId="2" fontId="18" fillId="0" borderId="7" xfId="40" applyNumberFormat="1" applyFont="1" applyFill="1" applyBorder="1" applyAlignment="1">
      <alignment horizontal="left" wrapText="1"/>
      <protection/>
    </xf>
    <xf numFmtId="0" fontId="19" fillId="0" borderId="7" xfId="0" applyFont="1" applyFill="1" applyBorder="1" applyAlignment="1">
      <alignment wrapText="1"/>
    </xf>
    <xf numFmtId="0" fontId="19" fillId="0" borderId="0" xfId="0" applyFont="1" applyFill="1" applyBorder="1" applyAlignment="1">
      <alignment wrapText="1"/>
    </xf>
    <xf numFmtId="0" fontId="19" fillId="0" borderId="0" xfId="0" applyFont="1" applyFill="1" applyAlignment="1">
      <alignment wrapText="1"/>
    </xf>
    <xf numFmtId="0" fontId="19" fillId="0" borderId="0" xfId="0" applyFont="1" applyFill="1" applyAlignment="1">
      <alignment wrapText="1"/>
    </xf>
    <xf numFmtId="0" fontId="20" fillId="0" borderId="0" xfId="0" applyFont="1" applyFill="1" applyBorder="1" applyAlignment="1">
      <alignment wrapText="1"/>
    </xf>
    <xf numFmtId="0" fontId="22" fillId="0" borderId="0" xfId="0" applyFont="1" applyFill="1" applyBorder="1" applyAlignment="1">
      <alignment wrapText="1"/>
    </xf>
    <xf numFmtId="0" fontId="18" fillId="0" borderId="9" xfId="37" applyFont="1" applyFill="1" applyBorder="1" applyAlignment="1">
      <alignment horizontal="left" vertical="top"/>
      <protection/>
    </xf>
    <xf numFmtId="0" fontId="19" fillId="0" borderId="9" xfId="0" applyFont="1" applyFill="1" applyBorder="1" applyAlignment="1">
      <alignment/>
    </xf>
    <xf numFmtId="177" fontId="14" fillId="0" borderId="8" xfId="0" applyNumberFormat="1" applyFont="1" applyFill="1" applyBorder="1" applyAlignment="1" applyProtection="1">
      <alignment horizontal="center"/>
      <protection/>
    </xf>
    <xf numFmtId="166" fontId="16" fillId="0" borderId="0" xfId="0" applyNumberFormat="1" applyFont="1" applyFill="1" applyBorder="1" applyAlignment="1">
      <alignment/>
    </xf>
    <xf numFmtId="4" fontId="14" fillId="0" borderId="0" xfId="40" applyNumberFormat="1" applyFont="1" applyFill="1" applyBorder="1">
      <alignment horizontal="left"/>
      <protection/>
    </xf>
    <xf numFmtId="3" fontId="20" fillId="0" borderId="0" xfId="0" applyNumberFormat="1" applyFont="1" applyFill="1" applyBorder="1" applyAlignment="1">
      <alignment horizontal="left" wrapText="1"/>
    </xf>
    <xf numFmtId="0" fontId="19" fillId="0" borderId="0" xfId="0" applyFont="1" applyFill="1" applyBorder="1" applyAlignment="1">
      <alignment horizontal="left" wrapText="1"/>
    </xf>
    <xf numFmtId="0" fontId="0" fillId="0" borderId="0" xfId="0" applyFont="1" applyFill="1" applyAlignment="1">
      <alignment horizontal="left" wrapText="1"/>
    </xf>
  </cellXfs>
  <cellStyles count="29">
    <cellStyle name="Normal" xfId="0"/>
    <cellStyle name="Comma" xfId="15"/>
    <cellStyle name="Comma [0]" xfId="16"/>
    <cellStyle name="Currency" xfId="17"/>
    <cellStyle name="Currency [0]" xfId="18"/>
    <cellStyle name="Data" xfId="19"/>
    <cellStyle name="Hed Side" xfId="20"/>
    <cellStyle name="Hed Top" xfId="21"/>
    <cellStyle name="Hed Top - SECTION" xfId="22"/>
    <cellStyle name="Percent" xfId="23"/>
    <cellStyle name="Source Hed" xfId="24"/>
    <cellStyle name="Source Letter" xfId="25"/>
    <cellStyle name="Source Superscript" xfId="26"/>
    <cellStyle name="Source Text" xfId="27"/>
    <cellStyle name="Superscript" xfId="28"/>
    <cellStyle name="Table Data" xfId="29"/>
    <cellStyle name="Table Data Decimal" xfId="30"/>
    <cellStyle name="Table Head Top" xfId="31"/>
    <cellStyle name="Table Hed Side" xfId="32"/>
    <cellStyle name="Table Title" xfId="33"/>
    <cellStyle name="Title Text" xfId="34"/>
    <cellStyle name="Title Text 1" xfId="35"/>
    <cellStyle name="Title Text 2" xfId="36"/>
    <cellStyle name="Title-1" xfId="37"/>
    <cellStyle name="Title-2" xfId="38"/>
    <cellStyle name="Title-3" xfId="39"/>
    <cellStyle name="Wrap" xfId="40"/>
    <cellStyle name="Wrap Bold" xfId="41"/>
    <cellStyle name="Wrap Title"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186"/>
  <sheetViews>
    <sheetView tabSelected="1" zoomScaleSheetLayoutView="70" workbookViewId="0" topLeftCell="A1">
      <selection activeCell="A1" sqref="A1:K1"/>
    </sheetView>
  </sheetViews>
  <sheetFormatPr defaultColWidth="9.140625" defaultRowHeight="12" customHeight="1"/>
  <cols>
    <col min="1" max="1" width="54.28125" style="56" customWidth="1"/>
    <col min="2" max="3" width="9.7109375" style="56" customWidth="1"/>
    <col min="4" max="4" width="9.7109375" style="57" customWidth="1"/>
    <col min="5" max="5" width="9.7109375" style="58" customWidth="1"/>
    <col min="6" max="11" width="9.7109375" style="56" customWidth="1"/>
    <col min="12" max="12" width="8.8515625" style="56" customWidth="1"/>
    <col min="13" max="14" width="9.421875" style="56" customWidth="1"/>
    <col min="15" max="241" width="8.8515625" style="56" customWidth="1"/>
    <col min="242" max="16384" width="9.140625" style="56" customWidth="1"/>
  </cols>
  <sheetData>
    <row r="1" spans="1:12" s="43" customFormat="1" ht="14.25" thickBot="1">
      <c r="A1" s="76" t="s">
        <v>16</v>
      </c>
      <c r="B1" s="77"/>
      <c r="C1" s="77"/>
      <c r="D1" s="77"/>
      <c r="E1" s="77"/>
      <c r="F1" s="77"/>
      <c r="G1" s="77"/>
      <c r="H1" s="77"/>
      <c r="I1" s="77"/>
      <c r="J1" s="77"/>
      <c r="K1" s="77"/>
      <c r="L1" s="42"/>
    </row>
    <row r="2" spans="1:14" s="44" customFormat="1" ht="15.75">
      <c r="A2" s="65" t="s">
        <v>37</v>
      </c>
      <c r="B2" s="64" t="s">
        <v>22</v>
      </c>
      <c r="C2" s="64" t="s">
        <v>23</v>
      </c>
      <c r="D2" s="64" t="s">
        <v>24</v>
      </c>
      <c r="E2" s="64" t="s">
        <v>25</v>
      </c>
      <c r="F2" s="64" t="s">
        <v>26</v>
      </c>
      <c r="G2" s="64" t="s">
        <v>27</v>
      </c>
      <c r="H2" s="64" t="s">
        <v>28</v>
      </c>
      <c r="I2" s="64" t="s">
        <v>29</v>
      </c>
      <c r="J2" s="64" t="s">
        <v>30</v>
      </c>
      <c r="K2" s="63" t="s">
        <v>31</v>
      </c>
      <c r="L2" s="63" t="s">
        <v>40</v>
      </c>
      <c r="M2" s="63" t="s">
        <v>60</v>
      </c>
      <c r="N2" s="78">
        <v>2002</v>
      </c>
    </row>
    <row r="3" spans="1:14" s="43" customFormat="1" ht="15.75">
      <c r="A3" s="18" t="s">
        <v>41</v>
      </c>
      <c r="B3" s="2">
        <v>1407</v>
      </c>
      <c r="C3" s="2">
        <v>1707</v>
      </c>
      <c r="D3" s="2">
        <f aca="true" t="shared" si="0" ref="D3:L3">+D15+D4</f>
        <v>6510</v>
      </c>
      <c r="E3" s="2">
        <f t="shared" si="0"/>
        <v>16052.8</v>
      </c>
      <c r="F3" s="2">
        <f t="shared" si="0"/>
        <v>17968</v>
      </c>
      <c r="G3" s="2">
        <f t="shared" si="0"/>
        <v>18240.9</v>
      </c>
      <c r="H3" s="2">
        <v>19151.2</v>
      </c>
      <c r="I3" s="2">
        <f t="shared" si="0"/>
        <v>19515</v>
      </c>
      <c r="J3" s="2">
        <f t="shared" si="0"/>
        <v>21062</v>
      </c>
      <c r="K3" s="2">
        <f t="shared" si="0"/>
        <v>22220</v>
      </c>
      <c r="L3" s="2">
        <f t="shared" si="0"/>
        <v>24243</v>
      </c>
      <c r="M3" s="2">
        <v>25288</v>
      </c>
      <c r="N3" s="2">
        <v>26632.4</v>
      </c>
    </row>
    <row r="4" spans="1:15" s="43" customFormat="1" ht="13.5">
      <c r="A4" s="12" t="s">
        <v>35</v>
      </c>
      <c r="B4" s="2">
        <f>+B14+B5</f>
        <v>1407</v>
      </c>
      <c r="C4" s="2">
        <f>+C14+C5</f>
        <v>1707</v>
      </c>
      <c r="D4" s="2">
        <v>2805</v>
      </c>
      <c r="E4" s="2">
        <f>+E14+E5</f>
        <v>6785.8</v>
      </c>
      <c r="F4" s="2">
        <f>+F14+F5</f>
        <v>9027</v>
      </c>
      <c r="G4" s="2">
        <f>+G14+G5</f>
        <v>9612.9</v>
      </c>
      <c r="H4" s="2">
        <v>10345</v>
      </c>
      <c r="I4" s="2">
        <f>+I14+I5</f>
        <v>10854</v>
      </c>
      <c r="J4" s="2">
        <v>11654</v>
      </c>
      <c r="K4" s="2">
        <f>+K14+K5</f>
        <v>11930</v>
      </c>
      <c r="L4" s="2">
        <f>+L14+L5</f>
        <v>12963</v>
      </c>
      <c r="M4" s="2">
        <v>12471</v>
      </c>
      <c r="N4" s="2">
        <v>13250.5</v>
      </c>
      <c r="O4" s="42"/>
    </row>
    <row r="5" spans="1:14" s="43" customFormat="1" ht="13.5">
      <c r="A5" s="22" t="s">
        <v>61</v>
      </c>
      <c r="B5" s="2">
        <v>1335</v>
      </c>
      <c r="C5" s="1">
        <v>1639</v>
      </c>
      <c r="D5" s="1">
        <v>2556</v>
      </c>
      <c r="E5" s="1">
        <v>5890.8</v>
      </c>
      <c r="F5" s="1">
        <v>6756</v>
      </c>
      <c r="G5" s="2">
        <v>6800.9</v>
      </c>
      <c r="H5" s="1">
        <v>7416</v>
      </c>
      <c r="I5" s="1">
        <v>7546</v>
      </c>
      <c r="J5" s="7">
        <v>7970</v>
      </c>
      <c r="K5" s="8">
        <v>8282</v>
      </c>
      <c r="L5" s="7">
        <v>8746</v>
      </c>
      <c r="M5" s="7">
        <v>8891</v>
      </c>
      <c r="N5" s="7">
        <v>8648.9</v>
      </c>
    </row>
    <row r="6" spans="1:14" s="43" customFormat="1" ht="13.5">
      <c r="A6" s="20" t="s">
        <v>11</v>
      </c>
      <c r="B6" s="1" t="s">
        <v>0</v>
      </c>
      <c r="C6" s="1" t="s">
        <v>0</v>
      </c>
      <c r="D6" s="1" t="s">
        <v>0</v>
      </c>
      <c r="E6" s="1">
        <v>2967</v>
      </c>
      <c r="F6" s="1">
        <v>3250</v>
      </c>
      <c r="G6" s="2">
        <v>3287</v>
      </c>
      <c r="H6" s="1">
        <v>3515</v>
      </c>
      <c r="I6" s="1">
        <v>3558</v>
      </c>
      <c r="J6" s="7">
        <v>3991</v>
      </c>
      <c r="K6" s="8">
        <v>4175</v>
      </c>
      <c r="L6" s="7">
        <v>4376</v>
      </c>
      <c r="M6" s="7">
        <v>4357</v>
      </c>
      <c r="N6" s="7">
        <v>4106.2</v>
      </c>
    </row>
    <row r="7" spans="1:14" s="43" customFormat="1" ht="13.5">
      <c r="A7" s="20" t="s">
        <v>8</v>
      </c>
      <c r="B7" s="1" t="s">
        <v>0</v>
      </c>
      <c r="C7" s="1" t="s">
        <v>0</v>
      </c>
      <c r="D7" s="1" t="s">
        <v>0</v>
      </c>
      <c r="E7" s="1">
        <v>1741</v>
      </c>
      <c r="F7" s="1">
        <v>1976</v>
      </c>
      <c r="G7" s="7">
        <v>2018</v>
      </c>
      <c r="H7" s="1">
        <v>2322</v>
      </c>
      <c r="I7" s="1">
        <v>2351</v>
      </c>
      <c r="J7" s="8">
        <v>2297</v>
      </c>
      <c r="K7" s="8">
        <v>2323</v>
      </c>
      <c r="L7" s="7">
        <v>2483</v>
      </c>
      <c r="M7" s="7">
        <v>2533</v>
      </c>
      <c r="N7" s="7">
        <v>2492.5</v>
      </c>
    </row>
    <row r="8" spans="1:14" s="43" customFormat="1" ht="13.5">
      <c r="A8" s="20" t="s">
        <v>9</v>
      </c>
      <c r="B8" s="1" t="s">
        <v>0</v>
      </c>
      <c r="C8" s="1" t="s">
        <v>0</v>
      </c>
      <c r="D8" s="1" t="s">
        <v>0</v>
      </c>
      <c r="E8" s="1">
        <v>83</v>
      </c>
      <c r="F8" s="1">
        <v>135</v>
      </c>
      <c r="G8" s="1">
        <v>127</v>
      </c>
      <c r="H8" s="1">
        <v>144</v>
      </c>
      <c r="I8" s="1">
        <v>139</v>
      </c>
      <c r="J8" s="8">
        <v>150</v>
      </c>
      <c r="K8" s="8">
        <v>164</v>
      </c>
      <c r="L8" s="7">
        <v>181</v>
      </c>
      <c r="M8" s="7">
        <v>204</v>
      </c>
      <c r="N8" s="7">
        <v>226.3</v>
      </c>
    </row>
    <row r="9" spans="1:14" s="45" customFormat="1" ht="13.5">
      <c r="A9" s="20" t="s">
        <v>12</v>
      </c>
      <c r="B9" s="1" t="s">
        <v>0</v>
      </c>
      <c r="C9" s="1" t="s">
        <v>0</v>
      </c>
      <c r="D9" s="1" t="s">
        <v>0</v>
      </c>
      <c r="E9" s="1">
        <v>46</v>
      </c>
      <c r="F9" s="1">
        <v>55</v>
      </c>
      <c r="G9" s="1">
        <v>54</v>
      </c>
      <c r="H9" s="1">
        <v>55</v>
      </c>
      <c r="I9" s="1">
        <v>57</v>
      </c>
      <c r="J9" s="8">
        <v>55</v>
      </c>
      <c r="K9" s="8">
        <v>60</v>
      </c>
      <c r="L9" s="8">
        <v>60</v>
      </c>
      <c r="M9" s="8">
        <v>60</v>
      </c>
      <c r="N9" s="8">
        <v>59.4</v>
      </c>
    </row>
    <row r="10" spans="1:14" s="43" customFormat="1" ht="13.5">
      <c r="A10" s="20" t="s">
        <v>19</v>
      </c>
      <c r="B10" s="1" t="s">
        <v>0</v>
      </c>
      <c r="C10" s="1" t="s">
        <v>0</v>
      </c>
      <c r="D10" s="1" t="s">
        <v>0</v>
      </c>
      <c r="E10" s="1">
        <v>41</v>
      </c>
      <c r="F10" s="1">
        <v>171</v>
      </c>
      <c r="G10" s="1">
        <v>146</v>
      </c>
      <c r="H10" s="1">
        <v>157</v>
      </c>
      <c r="I10" s="1">
        <v>170</v>
      </c>
      <c r="J10" s="7">
        <v>142</v>
      </c>
      <c r="K10" s="8">
        <v>159</v>
      </c>
      <c r="L10" s="7">
        <v>172</v>
      </c>
      <c r="M10" s="7">
        <v>182</v>
      </c>
      <c r="N10" s="7">
        <v>193.5</v>
      </c>
    </row>
    <row r="11" spans="1:14" s="43" customFormat="1" ht="15.75">
      <c r="A11" s="25" t="s">
        <v>33</v>
      </c>
      <c r="B11" s="1" t="s">
        <v>0</v>
      </c>
      <c r="C11" s="1" t="s">
        <v>0</v>
      </c>
      <c r="D11" s="1" t="s">
        <v>0</v>
      </c>
      <c r="E11" s="1">
        <v>56</v>
      </c>
      <c r="F11" s="1">
        <v>41</v>
      </c>
      <c r="G11" s="1">
        <v>60</v>
      </c>
      <c r="H11" s="1">
        <v>54</v>
      </c>
      <c r="I11" s="1">
        <v>51</v>
      </c>
      <c r="J11" s="7">
        <v>41</v>
      </c>
      <c r="K11" s="8">
        <v>48.175</v>
      </c>
      <c r="L11" s="7">
        <v>60</v>
      </c>
      <c r="M11" s="7">
        <v>71</v>
      </c>
      <c r="N11" s="7">
        <v>78.136</v>
      </c>
    </row>
    <row r="12" spans="1:14" s="43" customFormat="1" ht="13.5">
      <c r="A12" s="20" t="s">
        <v>10</v>
      </c>
      <c r="B12" s="1" t="s">
        <v>0</v>
      </c>
      <c r="C12" s="1" t="s">
        <v>0</v>
      </c>
      <c r="D12" s="1" t="s">
        <v>0</v>
      </c>
      <c r="E12" s="1">
        <v>952</v>
      </c>
      <c r="F12" s="1">
        <v>1083</v>
      </c>
      <c r="G12" s="1">
        <v>1078</v>
      </c>
      <c r="H12" s="1">
        <v>1146</v>
      </c>
      <c r="I12" s="1">
        <v>1178</v>
      </c>
      <c r="J12" s="8">
        <v>1255</v>
      </c>
      <c r="K12" s="8">
        <v>1309</v>
      </c>
      <c r="L12" s="7">
        <v>1375</v>
      </c>
      <c r="M12" s="7">
        <v>1439</v>
      </c>
      <c r="N12" s="7">
        <v>1447.4</v>
      </c>
    </row>
    <row r="13" spans="1:14" s="43" customFormat="1" ht="15.75">
      <c r="A13" s="25" t="s">
        <v>32</v>
      </c>
      <c r="B13" s="1" t="s">
        <v>0</v>
      </c>
      <c r="C13" s="1" t="s">
        <v>0</v>
      </c>
      <c r="D13" s="1" t="s">
        <v>0</v>
      </c>
      <c r="E13" s="1">
        <v>26</v>
      </c>
      <c r="F13" s="1">
        <v>45</v>
      </c>
      <c r="G13" s="1">
        <v>46</v>
      </c>
      <c r="H13" s="1">
        <v>24</v>
      </c>
      <c r="I13" s="1">
        <v>42</v>
      </c>
      <c r="J13" s="7">
        <v>38</v>
      </c>
      <c r="K13" s="8">
        <f>93.8-K11</f>
        <v>45.625</v>
      </c>
      <c r="L13" s="8">
        <f>100.7-L11</f>
        <v>40.7</v>
      </c>
      <c r="M13" s="8">
        <f>118.3-M11</f>
        <v>47.3</v>
      </c>
      <c r="N13" s="8">
        <f>123.8-N11</f>
        <v>45.664</v>
      </c>
    </row>
    <row r="14" spans="1:14" s="43" customFormat="1" ht="13.5">
      <c r="A14" s="19" t="s">
        <v>42</v>
      </c>
      <c r="B14" s="2">
        <v>72</v>
      </c>
      <c r="C14" s="2">
        <v>68</v>
      </c>
      <c r="D14" s="2">
        <v>248</v>
      </c>
      <c r="E14" s="2">
        <v>895</v>
      </c>
      <c r="F14" s="2">
        <v>2271</v>
      </c>
      <c r="G14" s="1">
        <v>2812</v>
      </c>
      <c r="H14" s="1">
        <v>2928</v>
      </c>
      <c r="I14" s="1">
        <v>3308</v>
      </c>
      <c r="J14" s="7">
        <v>3685</v>
      </c>
      <c r="K14" s="8">
        <v>3648</v>
      </c>
      <c r="L14" s="7">
        <v>4217</v>
      </c>
      <c r="M14" s="7">
        <v>3580</v>
      </c>
      <c r="N14" s="7">
        <v>4601.6</v>
      </c>
    </row>
    <row r="15" spans="1:14" s="43" customFormat="1" ht="15.75">
      <c r="A15" s="23" t="s">
        <v>34</v>
      </c>
      <c r="B15" s="2" t="s">
        <v>0</v>
      </c>
      <c r="C15" s="2" t="s">
        <v>0</v>
      </c>
      <c r="D15" s="2">
        <v>3705</v>
      </c>
      <c r="E15" s="2">
        <v>9267</v>
      </c>
      <c r="F15" s="2">
        <v>8941</v>
      </c>
      <c r="G15" s="2">
        <v>8628</v>
      </c>
      <c r="H15" s="2">
        <v>8807</v>
      </c>
      <c r="I15" s="7">
        <v>8661</v>
      </c>
      <c r="J15" s="7">
        <v>9408</v>
      </c>
      <c r="K15" s="8">
        <v>10290</v>
      </c>
      <c r="L15" s="8">
        <v>11280</v>
      </c>
      <c r="M15" s="8">
        <v>12817</v>
      </c>
      <c r="N15" s="8">
        <v>13381.9</v>
      </c>
    </row>
    <row r="16" spans="1:14" s="45" customFormat="1" ht="13.5">
      <c r="A16" s="19" t="s">
        <v>13</v>
      </c>
      <c r="B16" s="1" t="s">
        <v>0</v>
      </c>
      <c r="C16" s="1" t="s">
        <v>0</v>
      </c>
      <c r="D16" s="1">
        <v>2611</v>
      </c>
      <c r="E16" s="1">
        <v>8297</v>
      </c>
      <c r="F16" s="1">
        <v>8026</v>
      </c>
      <c r="G16" s="1">
        <v>7811</v>
      </c>
      <c r="H16" s="1">
        <v>8210</v>
      </c>
      <c r="I16" s="7">
        <v>8014</v>
      </c>
      <c r="J16" s="7">
        <v>8656</v>
      </c>
      <c r="K16" s="8">
        <v>9418</v>
      </c>
      <c r="L16" s="8">
        <v>10286</v>
      </c>
      <c r="M16" s="8">
        <v>11688</v>
      </c>
      <c r="N16" s="8">
        <f>5343.9+6718.6</f>
        <v>12062.5</v>
      </c>
    </row>
    <row r="17" spans="1:14" s="43" customFormat="1" ht="13.5">
      <c r="A17" s="19" t="s">
        <v>1</v>
      </c>
      <c r="B17" s="1" t="s">
        <v>0</v>
      </c>
      <c r="C17" s="1" t="s">
        <v>0</v>
      </c>
      <c r="D17" s="1">
        <v>1093</v>
      </c>
      <c r="E17" s="1">
        <v>970</v>
      </c>
      <c r="F17" s="1">
        <v>916</v>
      </c>
      <c r="G17" s="1">
        <v>817</v>
      </c>
      <c r="H17" s="1">
        <v>596</v>
      </c>
      <c r="I17" s="7">
        <v>647</v>
      </c>
      <c r="J17" s="7">
        <v>751</v>
      </c>
      <c r="K17" s="8">
        <v>872</v>
      </c>
      <c r="L17" s="8">
        <v>994</v>
      </c>
      <c r="M17" s="8">
        <v>1130</v>
      </c>
      <c r="N17" s="8">
        <v>1319.4</v>
      </c>
    </row>
    <row r="18" spans="1:14" s="46" customFormat="1" ht="15.75">
      <c r="A18" s="31" t="s">
        <v>43</v>
      </c>
      <c r="B18" s="1">
        <v>1377</v>
      </c>
      <c r="C18" s="1">
        <v>1996</v>
      </c>
      <c r="D18" s="1">
        <f>SUM(D19:D29)</f>
        <v>6711</v>
      </c>
      <c r="E18" s="1">
        <f>+E19+E28+E29</f>
        <v>17979</v>
      </c>
      <c r="F18" s="1">
        <f aca="true" t="shared" si="1" ref="F18:L18">+F19+F28+F29</f>
        <v>21653</v>
      </c>
      <c r="G18" s="1">
        <v>21540</v>
      </c>
      <c r="H18" s="1">
        <f t="shared" si="1"/>
        <v>22260</v>
      </c>
      <c r="I18" s="1">
        <f t="shared" si="1"/>
        <v>23159</v>
      </c>
      <c r="J18" s="1">
        <v>24318</v>
      </c>
      <c r="K18" s="1">
        <v>25538</v>
      </c>
      <c r="L18" s="1">
        <f t="shared" si="1"/>
        <v>28194</v>
      </c>
      <c r="M18" s="1">
        <v>29279</v>
      </c>
      <c r="N18" s="1">
        <v>30918.3</v>
      </c>
    </row>
    <row r="19" spans="1:14" s="47" customFormat="1" ht="13.5">
      <c r="A19" s="23" t="s">
        <v>62</v>
      </c>
      <c r="B19" s="1" t="s">
        <v>0</v>
      </c>
      <c r="C19" s="1" t="s">
        <v>0</v>
      </c>
      <c r="D19" s="1">
        <v>6247</v>
      </c>
      <c r="E19" s="1">
        <v>15742</v>
      </c>
      <c r="F19" s="1">
        <v>17920</v>
      </c>
      <c r="G19" s="1">
        <v>17849</v>
      </c>
      <c r="H19" s="7">
        <v>18341</v>
      </c>
      <c r="I19" s="7">
        <v>18936</v>
      </c>
      <c r="J19" s="7">
        <v>19739</v>
      </c>
      <c r="K19" s="8">
        <v>20512</v>
      </c>
      <c r="L19" s="8">
        <v>22646</v>
      </c>
      <c r="M19" s="8">
        <v>23517</v>
      </c>
      <c r="N19" s="8">
        <v>24834</v>
      </c>
    </row>
    <row r="20" spans="1:14" s="43" customFormat="1" ht="13.5">
      <c r="A20" s="19" t="s">
        <v>11</v>
      </c>
      <c r="B20" s="1" t="s">
        <v>0</v>
      </c>
      <c r="C20" s="1" t="s">
        <v>0</v>
      </c>
      <c r="D20" s="1" t="s">
        <v>0</v>
      </c>
      <c r="E20" s="1">
        <v>8903</v>
      </c>
      <c r="F20" s="1">
        <v>10144</v>
      </c>
      <c r="G20" s="1">
        <v>10321</v>
      </c>
      <c r="H20" s="7">
        <v>10575</v>
      </c>
      <c r="I20" s="7">
        <v>10944</v>
      </c>
      <c r="J20" s="7">
        <v>11429</v>
      </c>
      <c r="K20" s="8">
        <v>11714</v>
      </c>
      <c r="L20" s="8">
        <v>12966</v>
      </c>
      <c r="M20" s="8">
        <v>13335</v>
      </c>
      <c r="N20" s="8">
        <v>14065.6</v>
      </c>
    </row>
    <row r="21" spans="1:14" s="43" customFormat="1" ht="13.5">
      <c r="A21" s="19" t="s">
        <v>8</v>
      </c>
      <c r="B21" s="1" t="s">
        <v>0</v>
      </c>
      <c r="C21" s="1" t="s">
        <v>0</v>
      </c>
      <c r="D21" s="1" t="s">
        <v>0</v>
      </c>
      <c r="E21" s="1">
        <v>3825</v>
      </c>
      <c r="F21" s="1">
        <v>3786</v>
      </c>
      <c r="G21" s="1">
        <v>3523</v>
      </c>
      <c r="H21" s="7">
        <v>3402</v>
      </c>
      <c r="I21" s="7">
        <v>3474</v>
      </c>
      <c r="J21" s="8">
        <v>3530</v>
      </c>
      <c r="K21" s="8">
        <v>3693</v>
      </c>
      <c r="L21" s="8">
        <v>3931</v>
      </c>
      <c r="M21" s="8">
        <v>4180</v>
      </c>
      <c r="N21" s="8">
        <v>4267.5</v>
      </c>
    </row>
    <row r="22" spans="1:14" s="43" customFormat="1" ht="13.5">
      <c r="A22" s="19" t="s">
        <v>9</v>
      </c>
      <c r="B22" s="1" t="s">
        <v>0</v>
      </c>
      <c r="C22" s="1" t="s">
        <v>0</v>
      </c>
      <c r="D22" s="1" t="s">
        <v>0</v>
      </c>
      <c r="E22" s="1">
        <v>237</v>
      </c>
      <c r="F22" s="1">
        <v>413</v>
      </c>
      <c r="G22" s="1">
        <v>376</v>
      </c>
      <c r="H22" s="7">
        <v>442</v>
      </c>
      <c r="I22" s="7">
        <v>473</v>
      </c>
      <c r="J22" s="7">
        <v>500</v>
      </c>
      <c r="K22" s="8">
        <v>546</v>
      </c>
      <c r="L22" s="8">
        <v>606</v>
      </c>
      <c r="M22" s="8">
        <v>682</v>
      </c>
      <c r="N22" s="8">
        <v>778.3</v>
      </c>
    </row>
    <row r="23" spans="1:14" s="43" customFormat="1" ht="13.5">
      <c r="A23" s="19" t="s">
        <v>12</v>
      </c>
      <c r="B23" s="1" t="s">
        <v>0</v>
      </c>
      <c r="C23" s="1" t="s">
        <v>0</v>
      </c>
      <c r="D23" s="1" t="s">
        <v>0</v>
      </c>
      <c r="E23" s="1">
        <v>109</v>
      </c>
      <c r="F23" s="1">
        <v>133</v>
      </c>
      <c r="G23" s="1">
        <v>139</v>
      </c>
      <c r="H23" s="7">
        <v>135</v>
      </c>
      <c r="I23" s="7">
        <v>140</v>
      </c>
      <c r="J23" s="8">
        <v>147</v>
      </c>
      <c r="K23" s="8">
        <v>167</v>
      </c>
      <c r="L23" s="8">
        <v>178</v>
      </c>
      <c r="M23" s="8">
        <v>172</v>
      </c>
      <c r="N23" s="8">
        <v>186.7</v>
      </c>
    </row>
    <row r="24" spans="1:14" s="43" customFormat="1" ht="13.5">
      <c r="A24" s="19" t="s">
        <v>19</v>
      </c>
      <c r="B24" s="1" t="s">
        <v>0</v>
      </c>
      <c r="C24" s="1" t="s">
        <v>0</v>
      </c>
      <c r="D24" s="1" t="s">
        <v>0</v>
      </c>
      <c r="E24" s="1">
        <v>518</v>
      </c>
      <c r="F24" s="1">
        <v>943</v>
      </c>
      <c r="G24" s="1">
        <v>1000</v>
      </c>
      <c r="H24" s="7">
        <v>1187</v>
      </c>
      <c r="I24" s="7">
        <v>1285</v>
      </c>
      <c r="J24" s="7">
        <v>1405</v>
      </c>
      <c r="K24" s="8">
        <v>1419</v>
      </c>
      <c r="L24" s="8">
        <v>1805</v>
      </c>
      <c r="M24" s="8">
        <v>1754</v>
      </c>
      <c r="N24" s="8">
        <v>1949.4</v>
      </c>
    </row>
    <row r="25" spans="1:14" s="43" customFormat="1" ht="15.75">
      <c r="A25" s="24" t="s">
        <v>33</v>
      </c>
      <c r="B25" s="1" t="s">
        <v>0</v>
      </c>
      <c r="C25" s="1" t="s">
        <v>0</v>
      </c>
      <c r="D25" s="1" t="s">
        <v>0</v>
      </c>
      <c r="E25" s="1">
        <v>171</v>
      </c>
      <c r="F25" s="1">
        <v>200</v>
      </c>
      <c r="G25" s="1">
        <v>210</v>
      </c>
      <c r="H25" s="7">
        <v>183</v>
      </c>
      <c r="I25" s="7">
        <v>221</v>
      </c>
      <c r="J25" s="7">
        <v>214</v>
      </c>
      <c r="K25" s="15">
        <v>238.383</v>
      </c>
      <c r="L25" s="8">
        <v>268.4</v>
      </c>
      <c r="M25" s="8">
        <v>324</v>
      </c>
      <c r="N25" s="8">
        <v>354.057</v>
      </c>
    </row>
    <row r="26" spans="1:14" s="43" customFormat="1" ht="13.5">
      <c r="A26" s="19" t="s">
        <v>10</v>
      </c>
      <c r="B26" s="1" t="s">
        <v>0</v>
      </c>
      <c r="C26" s="1" t="s">
        <v>0</v>
      </c>
      <c r="D26" s="1" t="s">
        <v>0</v>
      </c>
      <c r="E26" s="1">
        <v>1939</v>
      </c>
      <c r="F26" s="1">
        <v>2228</v>
      </c>
      <c r="G26" s="1">
        <v>2211</v>
      </c>
      <c r="H26" s="7">
        <v>2294</v>
      </c>
      <c r="I26" s="7">
        <v>2278</v>
      </c>
      <c r="J26" s="7">
        <v>2361</v>
      </c>
      <c r="K26" s="8">
        <v>2575</v>
      </c>
      <c r="L26" s="8">
        <v>2685</v>
      </c>
      <c r="M26" s="8">
        <v>2861</v>
      </c>
      <c r="N26" s="8">
        <v>3003.2</v>
      </c>
    </row>
    <row r="27" spans="1:14" s="43" customFormat="1" ht="15.75">
      <c r="A27" s="24" t="s">
        <v>32</v>
      </c>
      <c r="B27" s="1" t="s">
        <v>0</v>
      </c>
      <c r="C27" s="1" t="s">
        <v>0</v>
      </c>
      <c r="D27" s="1" t="s">
        <v>0</v>
      </c>
      <c r="E27" s="1">
        <v>41</v>
      </c>
      <c r="F27" s="1">
        <v>73</v>
      </c>
      <c r="G27" s="1">
        <v>67</v>
      </c>
      <c r="H27" s="7">
        <v>124</v>
      </c>
      <c r="I27" s="7">
        <v>122</v>
      </c>
      <c r="J27" s="7">
        <v>154</v>
      </c>
      <c r="K27" s="15">
        <f>398.2-238.383</f>
        <v>159.81699999999998</v>
      </c>
      <c r="L27" s="8">
        <f>474.3-L25</f>
        <v>205.90000000000003</v>
      </c>
      <c r="M27" s="8">
        <f>532.2-M25</f>
        <v>208.20000000000005</v>
      </c>
      <c r="N27" s="79">
        <f>583.5-N25</f>
        <v>229.44299999999998</v>
      </c>
    </row>
    <row r="28" spans="1:14" s="43" customFormat="1" ht="13.5">
      <c r="A28" s="12" t="s">
        <v>44</v>
      </c>
      <c r="B28" s="1" t="s">
        <v>0</v>
      </c>
      <c r="C28" s="1" t="s">
        <v>0</v>
      </c>
      <c r="D28" s="1">
        <v>278</v>
      </c>
      <c r="E28" s="1">
        <v>1593</v>
      </c>
      <c r="F28" s="1">
        <v>2769</v>
      </c>
      <c r="G28" s="1">
        <v>2601</v>
      </c>
      <c r="H28" s="7">
        <v>2885</v>
      </c>
      <c r="I28" s="7">
        <v>3106</v>
      </c>
      <c r="J28" s="7">
        <v>3435</v>
      </c>
      <c r="K28" s="8">
        <v>3692</v>
      </c>
      <c r="L28" s="8">
        <v>4076</v>
      </c>
      <c r="M28" s="8">
        <v>4233</v>
      </c>
      <c r="N28" s="8">
        <v>4470.1</v>
      </c>
    </row>
    <row r="29" spans="1:14" s="43" customFormat="1" ht="13.5">
      <c r="A29" s="12" t="s">
        <v>14</v>
      </c>
      <c r="B29" s="1" t="s">
        <v>0</v>
      </c>
      <c r="C29" s="1" t="s">
        <v>0</v>
      </c>
      <c r="D29" s="1">
        <v>186</v>
      </c>
      <c r="E29" s="1">
        <v>644</v>
      </c>
      <c r="F29" s="1">
        <v>964</v>
      </c>
      <c r="G29" s="1">
        <v>1091</v>
      </c>
      <c r="H29" s="7">
        <v>1034</v>
      </c>
      <c r="I29" s="7">
        <v>1117</v>
      </c>
      <c r="J29" s="7">
        <v>1145</v>
      </c>
      <c r="K29" s="8">
        <v>1333</v>
      </c>
      <c r="L29" s="8">
        <v>1472</v>
      </c>
      <c r="M29" s="8">
        <v>1529</v>
      </c>
      <c r="N29" s="8">
        <v>1614.2</v>
      </c>
    </row>
    <row r="30" spans="1:14" s="43" customFormat="1" ht="15.75">
      <c r="A30" s="21" t="s">
        <v>45</v>
      </c>
      <c r="B30" s="1" t="s">
        <v>0</v>
      </c>
      <c r="C30" s="1" t="s">
        <v>0</v>
      </c>
      <c r="D30" s="1" t="s">
        <v>0</v>
      </c>
      <c r="E30" s="3">
        <f>SUM(E6:E13)/E95</f>
        <v>0.14369394550713366</v>
      </c>
      <c r="F30" s="3">
        <f>SUM(F6:F13)/F95</f>
        <v>0.17067070860174308</v>
      </c>
      <c r="G30" s="3">
        <v>0.17</v>
      </c>
      <c r="H30" s="3">
        <f>SUM(H6:H13)/H95</f>
        <v>0.17924984291169221</v>
      </c>
      <c r="I30" s="3">
        <v>0.18</v>
      </c>
      <c r="J30" s="3">
        <v>0.18</v>
      </c>
      <c r="K30" s="3">
        <f>SUM(K6:K13)/K95</f>
        <v>0.1806441764616089</v>
      </c>
      <c r="L30" s="3">
        <f>SUM(L6:L13)/L95</f>
        <v>0.18352074854193767</v>
      </c>
      <c r="M30" s="3">
        <f>SUM(M6:M13)/M95</f>
        <v>0.18123700835541062</v>
      </c>
      <c r="N30" s="3">
        <f>SUM(N6:N13)/N95</f>
        <v>0.17898145848853572</v>
      </c>
    </row>
    <row r="31" spans="1:14" s="43" customFormat="1" ht="13.5">
      <c r="A31" s="12" t="s">
        <v>11</v>
      </c>
      <c r="B31" s="1" t="s">
        <v>0</v>
      </c>
      <c r="C31" s="1" t="s">
        <v>0</v>
      </c>
      <c r="D31" s="1" t="s">
        <v>0</v>
      </c>
      <c r="E31" s="3">
        <v>0.14</v>
      </c>
      <c r="F31" s="3">
        <v>0.17</v>
      </c>
      <c r="G31" s="3">
        <v>0.17</v>
      </c>
      <c r="H31" s="3">
        <v>0.18</v>
      </c>
      <c r="I31" s="3">
        <v>0.1814935727402571</v>
      </c>
      <c r="J31" s="28">
        <v>0.2</v>
      </c>
      <c r="K31" s="3">
        <f aca="true" t="shared" si="2" ref="K31:M38">+K6/K96</f>
        <v>0.19688752652676256</v>
      </c>
      <c r="L31" s="3">
        <f t="shared" si="2"/>
        <v>0.2060166658820206</v>
      </c>
      <c r="M31" s="3">
        <f t="shared" si="2"/>
        <v>0.19784760693851602</v>
      </c>
      <c r="N31" s="3">
        <f>+N6/N96</f>
        <v>0.18800421226134334</v>
      </c>
    </row>
    <row r="32" spans="1:14" s="43" customFormat="1" ht="13.5">
      <c r="A32" s="12" t="s">
        <v>8</v>
      </c>
      <c r="B32" s="1" t="s">
        <v>0</v>
      </c>
      <c r="C32" s="1" t="s">
        <v>0</v>
      </c>
      <c r="D32" s="1" t="s">
        <v>0</v>
      </c>
      <c r="E32" s="3">
        <v>0.15</v>
      </c>
      <c r="F32" s="3">
        <v>0.19</v>
      </c>
      <c r="G32" s="3">
        <v>0.19</v>
      </c>
      <c r="H32" s="3">
        <f>+H7/H97</f>
        <v>0.20138768430182133</v>
      </c>
      <c r="I32" s="3">
        <v>0.19500663570006635</v>
      </c>
      <c r="J32" s="3">
        <f>+J7/J97</f>
        <v>0.18699120807554542</v>
      </c>
      <c r="K32" s="3">
        <f t="shared" si="2"/>
        <v>0.1800496047124477</v>
      </c>
      <c r="L32" s="3">
        <f t="shared" si="2"/>
        <v>0.17935567754984108</v>
      </c>
      <c r="M32" s="3">
        <f aca="true" t="shared" si="3" ref="M32:N38">+M7/M97</f>
        <v>0.17865707434052758</v>
      </c>
      <c r="N32" s="3">
        <f t="shared" si="3"/>
        <v>0.18242699260777281</v>
      </c>
    </row>
    <row r="33" spans="1:14" s="43" customFormat="1" ht="13.5">
      <c r="A33" s="12" t="s">
        <v>9</v>
      </c>
      <c r="B33" s="1" t="s">
        <v>0</v>
      </c>
      <c r="C33" s="1" t="s">
        <v>0</v>
      </c>
      <c r="D33" s="1" t="s">
        <v>0</v>
      </c>
      <c r="E33" s="3">
        <v>0.15</v>
      </c>
      <c r="F33" s="3">
        <v>0.18</v>
      </c>
      <c r="G33" s="3">
        <v>0.15</v>
      </c>
      <c r="H33" s="3">
        <f>+H8/H98</f>
        <v>0.15047021943573669</v>
      </c>
      <c r="I33" s="3">
        <v>0.13429951690821257</v>
      </c>
      <c r="J33" s="3">
        <v>0.13297</v>
      </c>
      <c r="K33" s="3">
        <f t="shared" si="2"/>
        <v>0.13598673300165837</v>
      </c>
      <c r="L33" s="3">
        <f t="shared" si="2"/>
        <v>0.13348082595870206</v>
      </c>
      <c r="M33" s="3">
        <f t="shared" si="3"/>
        <v>0.1419624217118998</v>
      </c>
      <c r="N33" s="3">
        <f t="shared" si="3"/>
        <v>0.15803072625698325</v>
      </c>
    </row>
    <row r="34" spans="1:14" s="43" customFormat="1" ht="13.5">
      <c r="A34" s="12" t="s">
        <v>12</v>
      </c>
      <c r="B34" s="1" t="s">
        <v>0</v>
      </c>
      <c r="C34" s="1" t="s">
        <v>0</v>
      </c>
      <c r="D34" s="1" t="s">
        <v>0</v>
      </c>
      <c r="E34" s="3">
        <v>0.24</v>
      </c>
      <c r="F34" s="3">
        <v>0.29</v>
      </c>
      <c r="G34" s="3">
        <v>0.29</v>
      </c>
      <c r="H34" s="3">
        <f>+H9/H99</f>
        <v>0.29891304347826086</v>
      </c>
      <c r="I34" s="3">
        <v>0.30158730158730157</v>
      </c>
      <c r="J34" s="3">
        <f>+J9/J99</f>
        <v>0.3021978021978022</v>
      </c>
      <c r="K34" s="3">
        <f t="shared" si="2"/>
        <v>0.3225806451612903</v>
      </c>
      <c r="L34" s="3">
        <f t="shared" si="2"/>
        <v>0.3125</v>
      </c>
      <c r="M34" s="3">
        <f t="shared" si="3"/>
        <v>0.32085561497326204</v>
      </c>
      <c r="N34" s="3">
        <f t="shared" si="3"/>
        <v>0.3159574468085106</v>
      </c>
    </row>
    <row r="35" spans="1:14" s="43" customFormat="1" ht="13.5">
      <c r="A35" s="12" t="s">
        <v>19</v>
      </c>
      <c r="B35" s="1" t="s">
        <v>0</v>
      </c>
      <c r="C35" s="1" t="s">
        <v>0</v>
      </c>
      <c r="D35" s="1" t="s">
        <v>0</v>
      </c>
      <c r="E35" s="3">
        <v>0.1</v>
      </c>
      <c r="F35" s="3">
        <v>0.3</v>
      </c>
      <c r="G35" s="3">
        <v>0.29</v>
      </c>
      <c r="H35" s="3">
        <v>0.24</v>
      </c>
      <c r="I35" s="3">
        <v>0.23</v>
      </c>
      <c r="J35" s="28">
        <v>0.19</v>
      </c>
      <c r="K35" s="3">
        <f t="shared" si="2"/>
        <v>0.19557195571955718</v>
      </c>
      <c r="L35" s="3">
        <f t="shared" si="2"/>
        <v>0.20500595947556616</v>
      </c>
      <c r="M35" s="3">
        <f t="shared" si="3"/>
        <v>0.2128654970760234</v>
      </c>
      <c r="N35" s="3">
        <f t="shared" si="3"/>
        <v>0.2268464243845252</v>
      </c>
    </row>
    <row r="36" spans="1:14" s="43" customFormat="1" ht="15.75">
      <c r="A36" s="32" t="s">
        <v>33</v>
      </c>
      <c r="B36" s="1" t="s">
        <v>0</v>
      </c>
      <c r="C36" s="1" t="s">
        <v>0</v>
      </c>
      <c r="D36" s="1" t="s">
        <v>0</v>
      </c>
      <c r="E36" s="3">
        <f>E11/E101</f>
        <v>0.1958041958041958</v>
      </c>
      <c r="F36" s="3">
        <v>0.14</v>
      </c>
      <c r="G36" s="3">
        <v>0.23</v>
      </c>
      <c r="H36" s="3">
        <f>+H11/H101</f>
        <v>0.2109375</v>
      </c>
      <c r="I36" s="3">
        <v>0.17</v>
      </c>
      <c r="J36" s="28">
        <v>0.14</v>
      </c>
      <c r="K36" s="3">
        <f t="shared" si="2"/>
        <v>0.15550756636711083</v>
      </c>
      <c r="L36" s="3">
        <f t="shared" si="2"/>
        <v>0.18181818181818182</v>
      </c>
      <c r="M36" s="3">
        <f t="shared" si="3"/>
        <v>0.21846153846153846</v>
      </c>
      <c r="N36" s="3">
        <f t="shared" si="3"/>
        <v>0.2348648120594556</v>
      </c>
    </row>
    <row r="37" spans="1:14" s="43" customFormat="1" ht="13.5">
      <c r="A37" s="12" t="s">
        <v>10</v>
      </c>
      <c r="B37" s="1" t="s">
        <v>0</v>
      </c>
      <c r="C37" s="1" t="s">
        <v>0</v>
      </c>
      <c r="D37" s="1" t="s">
        <v>0</v>
      </c>
      <c r="E37" s="3">
        <v>0.14</v>
      </c>
      <c r="F37" s="3">
        <v>0.14</v>
      </c>
      <c r="G37" s="3">
        <v>0.13</v>
      </c>
      <c r="H37" s="3">
        <v>0.14</v>
      </c>
      <c r="I37" s="3">
        <v>0.14655386912167206</v>
      </c>
      <c r="J37" s="3">
        <v>0.1441</v>
      </c>
      <c r="K37" s="3">
        <f t="shared" si="2"/>
        <v>0.14932694501483001</v>
      </c>
      <c r="L37" s="3">
        <f t="shared" si="2"/>
        <v>0.14624547968517337</v>
      </c>
      <c r="M37" s="3">
        <f t="shared" si="3"/>
        <v>0.15071219103477168</v>
      </c>
      <c r="N37" s="3">
        <f t="shared" si="3"/>
        <v>0.15229377104377106</v>
      </c>
    </row>
    <row r="38" spans="1:14" s="43" customFormat="1" ht="15.75">
      <c r="A38" s="32" t="s">
        <v>32</v>
      </c>
      <c r="B38" s="1" t="s">
        <v>0</v>
      </c>
      <c r="C38" s="1" t="s">
        <v>0</v>
      </c>
      <c r="D38" s="1" t="s">
        <v>0</v>
      </c>
      <c r="E38" s="3">
        <f>26/124</f>
        <v>0.20967741935483872</v>
      </c>
      <c r="F38" s="3">
        <v>0.23</v>
      </c>
      <c r="G38" s="3">
        <v>0.17</v>
      </c>
      <c r="H38" s="3">
        <v>0.07</v>
      </c>
      <c r="I38" s="3">
        <v>0.11</v>
      </c>
      <c r="J38" s="3">
        <f>(79.8-41.1491)/(735-293.934)</f>
        <v>0.08763064938127174</v>
      </c>
      <c r="K38" s="3">
        <f t="shared" si="2"/>
        <v>0.09723832500724625</v>
      </c>
      <c r="L38" s="3">
        <f t="shared" si="2"/>
        <v>0.0880952380952381</v>
      </c>
      <c r="M38" s="3">
        <f t="shared" si="3"/>
        <v>0.09131274131274131</v>
      </c>
      <c r="N38" s="3">
        <f t="shared" si="3"/>
        <v>0.08948198661610966</v>
      </c>
    </row>
    <row r="39" spans="1:14" s="43" customFormat="1" ht="15.75">
      <c r="A39" s="21" t="s">
        <v>46</v>
      </c>
      <c r="B39" s="37">
        <v>0.14</v>
      </c>
      <c r="C39" s="37">
        <v>0.22</v>
      </c>
      <c r="D39" s="37">
        <v>0.3</v>
      </c>
      <c r="E39" s="3">
        <v>0.67</v>
      </c>
      <c r="F39" s="3">
        <v>0.85</v>
      </c>
      <c r="G39" s="3">
        <v>0.87</v>
      </c>
      <c r="H39" s="3">
        <v>0.93</v>
      </c>
      <c r="I39" s="3">
        <v>0.89</v>
      </c>
      <c r="J39" s="3">
        <v>0.91</v>
      </c>
      <c r="K39" s="17">
        <v>0.9</v>
      </c>
      <c r="L39" s="17">
        <v>0.93</v>
      </c>
      <c r="M39" s="17">
        <v>0.92</v>
      </c>
      <c r="N39" s="17">
        <v>0.89</v>
      </c>
    </row>
    <row r="40" spans="1:14" s="48" customFormat="1" ht="13.5">
      <c r="A40" s="12" t="s">
        <v>11</v>
      </c>
      <c r="B40" s="1" t="s">
        <v>0</v>
      </c>
      <c r="C40" s="1" t="s">
        <v>0</v>
      </c>
      <c r="D40" s="1" t="s">
        <v>0</v>
      </c>
      <c r="E40" s="3">
        <v>0.52</v>
      </c>
      <c r="F40" s="3">
        <v>0.62</v>
      </c>
      <c r="G40" s="3">
        <v>0.66</v>
      </c>
      <c r="H40" s="3">
        <v>0.7</v>
      </c>
      <c r="I40" s="3">
        <v>0.7</v>
      </c>
      <c r="J40" s="3">
        <v>0.74</v>
      </c>
      <c r="K40" s="17">
        <v>0.74</v>
      </c>
      <c r="L40" s="17">
        <v>0.77</v>
      </c>
      <c r="M40" s="17">
        <v>0.74</v>
      </c>
      <c r="N40" s="17">
        <v>0.7</v>
      </c>
    </row>
    <row r="41" spans="1:14" s="48" customFormat="1" ht="13.5">
      <c r="A41" s="12" t="s">
        <v>8</v>
      </c>
      <c r="B41" s="1" t="s">
        <v>0</v>
      </c>
      <c r="C41" s="1" t="s">
        <v>0</v>
      </c>
      <c r="D41" s="1" t="s">
        <v>0</v>
      </c>
      <c r="E41" s="3">
        <v>0.74</v>
      </c>
      <c r="F41" s="3">
        <v>0.9</v>
      </c>
      <c r="G41" s="3">
        <v>0.99</v>
      </c>
      <c r="H41" s="3">
        <v>1.08</v>
      </c>
      <c r="I41" s="3">
        <v>0.97</v>
      </c>
      <c r="J41" s="3">
        <v>0.9600501462599248</v>
      </c>
      <c r="K41" s="17">
        <v>0.92</v>
      </c>
      <c r="L41" s="17">
        <v>0.94</v>
      </c>
      <c r="M41" s="17">
        <v>0.93</v>
      </c>
      <c r="N41" s="17">
        <v>0.93</v>
      </c>
    </row>
    <row r="42" spans="1:14" s="48" customFormat="1" ht="13.5">
      <c r="A42" s="12" t="s">
        <v>9</v>
      </c>
      <c r="B42" s="1" t="s">
        <v>0</v>
      </c>
      <c r="C42" s="1" t="s">
        <v>0</v>
      </c>
      <c r="D42" s="1" t="s">
        <v>0</v>
      </c>
      <c r="E42" s="3">
        <v>0.47</v>
      </c>
      <c r="F42" s="3">
        <v>0.66</v>
      </c>
      <c r="G42" s="3">
        <v>0.5</v>
      </c>
      <c r="H42" s="3">
        <v>0.55</v>
      </c>
      <c r="I42" s="3">
        <v>0.53</v>
      </c>
      <c r="J42" s="3">
        <v>0.54</v>
      </c>
      <c r="K42" s="17">
        <v>0.56</v>
      </c>
      <c r="L42" s="17">
        <v>0.57</v>
      </c>
      <c r="M42" s="17">
        <v>0.61</v>
      </c>
      <c r="N42" s="17">
        <v>0.67</v>
      </c>
    </row>
    <row r="43" spans="1:14" s="48" customFormat="1" ht="13.5">
      <c r="A43" s="12" t="s">
        <v>12</v>
      </c>
      <c r="B43" s="1" t="s">
        <v>0</v>
      </c>
      <c r="C43" s="1" t="s">
        <v>0</v>
      </c>
      <c r="D43" s="1" t="s">
        <v>0</v>
      </c>
      <c r="E43" s="3">
        <v>0.36</v>
      </c>
      <c r="F43" s="3">
        <v>0.47</v>
      </c>
      <c r="G43" s="3">
        <v>0.45</v>
      </c>
      <c r="H43" s="3">
        <v>0.47</v>
      </c>
      <c r="I43" s="3">
        <v>0.47</v>
      </c>
      <c r="J43" s="3">
        <v>0.47264957264957264</v>
      </c>
      <c r="K43" s="17">
        <v>0.5</v>
      </c>
      <c r="L43" s="17">
        <v>0.49</v>
      </c>
      <c r="M43" s="17">
        <v>0.5</v>
      </c>
      <c r="N43" s="17">
        <v>0.46</v>
      </c>
    </row>
    <row r="44" spans="1:14" s="48" customFormat="1" ht="13.5">
      <c r="A44" s="12" t="s">
        <v>19</v>
      </c>
      <c r="B44" s="1" t="s">
        <v>0</v>
      </c>
      <c r="C44" s="1" t="s">
        <v>0</v>
      </c>
      <c r="D44" s="1" t="s">
        <v>0</v>
      </c>
      <c r="E44" s="3">
        <v>0.6</v>
      </c>
      <c r="F44" s="3">
        <v>2.04</v>
      </c>
      <c r="G44" s="3">
        <v>2.26</v>
      </c>
      <c r="H44" s="3">
        <v>2.21</v>
      </c>
      <c r="I44" s="3">
        <v>1.83</v>
      </c>
      <c r="J44" s="3">
        <v>1.49</v>
      </c>
      <c r="K44" s="17">
        <v>1.59</v>
      </c>
      <c r="L44" s="17">
        <v>1.64</v>
      </c>
      <c r="M44" s="17">
        <v>1.73</v>
      </c>
      <c r="N44" s="17">
        <v>1.87</v>
      </c>
    </row>
    <row r="45" spans="1:14" s="48" customFormat="1" ht="15.75">
      <c r="A45" s="23" t="s">
        <v>33</v>
      </c>
      <c r="B45" s="1" t="s">
        <v>0</v>
      </c>
      <c r="C45" s="1" t="s">
        <v>0</v>
      </c>
      <c r="D45" s="1" t="s">
        <v>0</v>
      </c>
      <c r="E45" s="3">
        <v>1.11</v>
      </c>
      <c r="F45" s="3">
        <v>0.87</v>
      </c>
      <c r="G45" s="3">
        <v>1.31</v>
      </c>
      <c r="H45" s="3">
        <v>1.12</v>
      </c>
      <c r="I45" s="3">
        <v>0.99</v>
      </c>
      <c r="J45" s="3">
        <v>0.8</v>
      </c>
      <c r="K45" s="17">
        <v>0.91</v>
      </c>
      <c r="L45" s="17">
        <v>1.13</v>
      </c>
      <c r="M45" s="17">
        <v>1.32</v>
      </c>
      <c r="N45" s="17">
        <v>1.36</v>
      </c>
    </row>
    <row r="46" spans="1:14" s="48" customFormat="1" ht="13.5">
      <c r="A46" s="12" t="s">
        <v>10</v>
      </c>
      <c r="B46" s="1" t="s">
        <v>0</v>
      </c>
      <c r="C46" s="1" t="s">
        <v>0</v>
      </c>
      <c r="D46" s="1" t="s">
        <v>0</v>
      </c>
      <c r="E46" s="3">
        <v>2.9</v>
      </c>
      <c r="F46" s="3">
        <v>3.19</v>
      </c>
      <c r="G46" s="3">
        <v>3.13</v>
      </c>
      <c r="H46" s="3">
        <v>3.24</v>
      </c>
      <c r="I46" s="3">
        <v>3.3</v>
      </c>
      <c r="J46" s="3">
        <v>3.29</v>
      </c>
      <c r="K46" s="17">
        <v>3.31</v>
      </c>
      <c r="L46" s="17">
        <v>3.32</v>
      </c>
      <c r="M46" s="17">
        <v>3.44</v>
      </c>
      <c r="N46" s="17">
        <v>3.49</v>
      </c>
    </row>
    <row r="47" spans="1:14" s="48" customFormat="1" ht="15.75">
      <c r="A47" s="33" t="s">
        <v>32</v>
      </c>
      <c r="B47" s="1" t="s">
        <v>0</v>
      </c>
      <c r="C47" s="1" t="s">
        <v>0</v>
      </c>
      <c r="D47" s="1" t="s">
        <v>0</v>
      </c>
      <c r="E47" s="3">
        <v>0.9</v>
      </c>
      <c r="F47" s="3">
        <v>1.28</v>
      </c>
      <c r="G47" s="3">
        <v>1.57</v>
      </c>
      <c r="H47" s="3">
        <v>1.33</v>
      </c>
      <c r="I47" s="3">
        <v>0.66</v>
      </c>
      <c r="J47" s="3">
        <v>1.02</v>
      </c>
      <c r="K47" s="17">
        <v>0.76</v>
      </c>
      <c r="L47" s="17">
        <v>0.66</v>
      </c>
      <c r="M47" s="17">
        <v>0.75</v>
      </c>
      <c r="N47" s="17">
        <v>0.77</v>
      </c>
    </row>
    <row r="48" spans="1:14" s="43" customFormat="1" ht="15.75">
      <c r="A48" s="11" t="s">
        <v>38</v>
      </c>
      <c r="B48" s="29"/>
      <c r="C48" s="29"/>
      <c r="D48" s="29"/>
      <c r="E48" s="29"/>
      <c r="F48" s="29"/>
      <c r="G48" s="29"/>
      <c r="H48" s="29"/>
      <c r="I48" s="29"/>
      <c r="J48" s="29"/>
      <c r="K48" s="30"/>
      <c r="L48" s="30"/>
      <c r="M48" s="30"/>
      <c r="N48" s="30"/>
    </row>
    <row r="49" spans="1:16" s="43" customFormat="1" ht="15.75">
      <c r="A49" s="18" t="s">
        <v>59</v>
      </c>
      <c r="B49" s="1">
        <v>1286</v>
      </c>
      <c r="C49" s="1">
        <v>1096</v>
      </c>
      <c r="D49" s="1">
        <v>1055</v>
      </c>
      <c r="E49" s="1">
        <v>5078</v>
      </c>
      <c r="F49" s="1">
        <v>5973</v>
      </c>
      <c r="G49" s="1">
        <v>5973</v>
      </c>
      <c r="H49" s="1">
        <v>5973</v>
      </c>
      <c r="I49" s="7">
        <v>5975</v>
      </c>
      <c r="J49" s="8">
        <v>6000</v>
      </c>
      <c r="K49" s="8">
        <v>6000</v>
      </c>
      <c r="L49" s="7">
        <v>6000</v>
      </c>
      <c r="M49" s="7">
        <v>6000</v>
      </c>
      <c r="N49" s="7">
        <v>6000</v>
      </c>
      <c r="P49" s="42"/>
    </row>
    <row r="50" spans="1:16" s="43" customFormat="1" ht="13.5">
      <c r="A50" s="34" t="s">
        <v>11</v>
      </c>
      <c r="B50" s="1">
        <v>1236</v>
      </c>
      <c r="C50" s="1">
        <v>1075</v>
      </c>
      <c r="D50" s="1">
        <v>1022</v>
      </c>
      <c r="E50" s="1">
        <v>2685</v>
      </c>
      <c r="F50" s="1">
        <v>2250</v>
      </c>
      <c r="G50" s="1">
        <v>2250</v>
      </c>
      <c r="H50" s="1">
        <v>2250</v>
      </c>
      <c r="I50" s="7">
        <v>2250</v>
      </c>
      <c r="J50" s="8">
        <v>2262</v>
      </c>
      <c r="K50" s="8">
        <v>2262</v>
      </c>
      <c r="L50" s="7">
        <v>2262</v>
      </c>
      <c r="M50" s="7">
        <v>2264</v>
      </c>
      <c r="N50" s="7">
        <v>2264</v>
      </c>
      <c r="P50" s="42"/>
    </row>
    <row r="51" spans="1:14" s="43" customFormat="1" ht="13.5">
      <c r="A51" s="34" t="s">
        <v>8</v>
      </c>
      <c r="B51" s="1">
        <v>31</v>
      </c>
      <c r="C51" s="1">
        <v>15</v>
      </c>
      <c r="D51" s="1">
        <v>11</v>
      </c>
      <c r="E51" s="1">
        <v>12</v>
      </c>
      <c r="F51" s="1">
        <v>14</v>
      </c>
      <c r="G51" s="1">
        <v>14</v>
      </c>
      <c r="H51" s="1">
        <v>14</v>
      </c>
      <c r="I51" s="7">
        <v>14</v>
      </c>
      <c r="J51" s="8">
        <v>14</v>
      </c>
      <c r="K51" s="8">
        <v>14</v>
      </c>
      <c r="L51" s="7">
        <v>14</v>
      </c>
      <c r="M51" s="7">
        <v>14</v>
      </c>
      <c r="N51" s="7">
        <v>14</v>
      </c>
    </row>
    <row r="52" spans="1:14" s="43" customFormat="1" ht="13.5">
      <c r="A52" s="34" t="s">
        <v>9</v>
      </c>
      <c r="B52" s="1" t="s">
        <v>2</v>
      </c>
      <c r="C52" s="1" t="s">
        <v>2</v>
      </c>
      <c r="D52" s="1">
        <v>9</v>
      </c>
      <c r="E52" s="1">
        <v>17</v>
      </c>
      <c r="F52" s="1">
        <v>22</v>
      </c>
      <c r="G52" s="1">
        <v>22</v>
      </c>
      <c r="H52" s="1">
        <v>22</v>
      </c>
      <c r="I52" s="7">
        <v>22</v>
      </c>
      <c r="J52" s="8">
        <v>23</v>
      </c>
      <c r="K52" s="8">
        <v>24</v>
      </c>
      <c r="L52" s="7">
        <v>25</v>
      </c>
      <c r="M52" s="7">
        <v>26</v>
      </c>
      <c r="N52" s="7">
        <v>27</v>
      </c>
    </row>
    <row r="53" spans="1:14" s="43" customFormat="1" ht="13.5">
      <c r="A53" s="34" t="s">
        <v>12</v>
      </c>
      <c r="B53" s="1">
        <v>19</v>
      </c>
      <c r="C53" s="1">
        <v>6</v>
      </c>
      <c r="D53" s="1">
        <v>5</v>
      </c>
      <c r="E53" s="1">
        <v>5</v>
      </c>
      <c r="F53" s="1">
        <v>5</v>
      </c>
      <c r="G53" s="1">
        <v>5</v>
      </c>
      <c r="H53" s="1">
        <v>5</v>
      </c>
      <c r="I53" s="7">
        <v>5</v>
      </c>
      <c r="J53" s="8">
        <v>5</v>
      </c>
      <c r="K53" s="8">
        <v>5</v>
      </c>
      <c r="L53" s="7">
        <v>5</v>
      </c>
      <c r="M53" s="7">
        <v>5</v>
      </c>
      <c r="N53" s="7">
        <v>5</v>
      </c>
    </row>
    <row r="54" spans="1:14" s="43" customFormat="1" ht="13.5">
      <c r="A54" s="34" t="s">
        <v>19</v>
      </c>
      <c r="B54" s="1" t="s">
        <v>0</v>
      </c>
      <c r="C54" s="1" t="s">
        <v>0</v>
      </c>
      <c r="D54" s="1" t="s">
        <v>0</v>
      </c>
      <c r="E54" s="1">
        <v>3193</v>
      </c>
      <c r="F54" s="1">
        <v>5214</v>
      </c>
      <c r="G54" s="1">
        <v>5214</v>
      </c>
      <c r="H54" s="1">
        <v>5214</v>
      </c>
      <c r="I54" s="7">
        <v>5214</v>
      </c>
      <c r="J54" s="8">
        <v>5254</v>
      </c>
      <c r="K54" s="8">
        <v>5252</v>
      </c>
      <c r="L54" s="7">
        <v>5252</v>
      </c>
      <c r="M54" s="7">
        <v>5251</v>
      </c>
      <c r="N54" s="7">
        <v>5251</v>
      </c>
    </row>
    <row r="55" spans="1:14" s="43" customFormat="1" ht="15.75">
      <c r="A55" s="32" t="s">
        <v>33</v>
      </c>
      <c r="B55" s="1" t="s">
        <v>0</v>
      </c>
      <c r="C55" s="1" t="s">
        <v>0</v>
      </c>
      <c r="D55" s="1">
        <v>16</v>
      </c>
      <c r="E55" s="1">
        <v>27</v>
      </c>
      <c r="F55" s="1">
        <v>25</v>
      </c>
      <c r="G55" s="1">
        <v>25</v>
      </c>
      <c r="H55" s="1">
        <v>25</v>
      </c>
      <c r="I55" s="7">
        <v>25</v>
      </c>
      <c r="J55" s="8">
        <v>28</v>
      </c>
      <c r="K55" s="8">
        <v>30</v>
      </c>
      <c r="L55" s="7">
        <v>33</v>
      </c>
      <c r="M55" s="7">
        <v>42</v>
      </c>
      <c r="N55" s="7">
        <v>42</v>
      </c>
    </row>
    <row r="56" spans="1:14" s="43" customFormat="1" ht="13.5">
      <c r="A56" s="34" t="s">
        <v>10</v>
      </c>
      <c r="B56" s="1" t="s">
        <v>0</v>
      </c>
      <c r="C56" s="1" t="s">
        <v>0</v>
      </c>
      <c r="D56" s="1">
        <v>18</v>
      </c>
      <c r="E56" s="1">
        <v>14</v>
      </c>
      <c r="F56" s="1">
        <v>16</v>
      </c>
      <c r="G56" s="1">
        <v>16</v>
      </c>
      <c r="H56" s="1">
        <v>16</v>
      </c>
      <c r="I56" s="7">
        <v>18</v>
      </c>
      <c r="J56" s="8">
        <v>18</v>
      </c>
      <c r="K56" s="8">
        <v>20</v>
      </c>
      <c r="L56" s="7">
        <v>19</v>
      </c>
      <c r="M56" s="7">
        <v>21</v>
      </c>
      <c r="N56" s="7">
        <v>20</v>
      </c>
    </row>
    <row r="57" spans="1:14" s="43" customFormat="1" ht="15.75">
      <c r="A57" s="32" t="s">
        <v>32</v>
      </c>
      <c r="B57" s="1" t="s">
        <v>0</v>
      </c>
      <c r="C57" s="1" t="s">
        <v>0</v>
      </c>
      <c r="D57" s="1">
        <v>5</v>
      </c>
      <c r="E57" s="1">
        <v>35</v>
      </c>
      <c r="F57" s="1">
        <v>69</v>
      </c>
      <c r="G57" s="1">
        <v>69</v>
      </c>
      <c r="H57" s="1">
        <v>69</v>
      </c>
      <c r="I57" s="7">
        <v>70</v>
      </c>
      <c r="J57" s="8">
        <v>72</v>
      </c>
      <c r="K57" s="8">
        <v>81</v>
      </c>
      <c r="L57" s="7">
        <v>81</v>
      </c>
      <c r="M57" s="7">
        <v>82</v>
      </c>
      <c r="N57" s="7">
        <f>2+6+1+4+1+68</f>
        <v>82</v>
      </c>
    </row>
    <row r="58" spans="1:14" s="40" customFormat="1" ht="15.75">
      <c r="A58" s="21" t="s">
        <v>47</v>
      </c>
      <c r="B58" s="41">
        <f aca="true" t="shared" si="4" ref="B58:L58">SUM(B59:B66)</f>
        <v>65292</v>
      </c>
      <c r="C58" s="41">
        <f t="shared" si="4"/>
        <v>61298</v>
      </c>
      <c r="D58" s="41">
        <f t="shared" si="4"/>
        <v>75388</v>
      </c>
      <c r="E58" s="41">
        <f t="shared" si="4"/>
        <v>92961</v>
      </c>
      <c r="F58" s="41">
        <f t="shared" si="4"/>
        <v>115943</v>
      </c>
      <c r="G58" s="41">
        <f t="shared" si="4"/>
        <v>115874</v>
      </c>
      <c r="H58" s="41">
        <f t="shared" si="4"/>
        <v>122362</v>
      </c>
      <c r="I58" s="41">
        <f t="shared" si="4"/>
        <v>126360</v>
      </c>
      <c r="J58" s="41">
        <f t="shared" si="4"/>
        <v>123855</v>
      </c>
      <c r="K58" s="41">
        <f t="shared" si="4"/>
        <v>128516</v>
      </c>
      <c r="L58" s="41">
        <f t="shared" si="4"/>
        <v>131493</v>
      </c>
      <c r="M58" s="41">
        <v>134271</v>
      </c>
      <c r="N58" s="41">
        <v>135282</v>
      </c>
    </row>
    <row r="59" spans="1:14" s="43" customFormat="1" ht="13.5">
      <c r="A59" s="34" t="s">
        <v>11</v>
      </c>
      <c r="B59" s="1">
        <v>49600</v>
      </c>
      <c r="C59" s="1">
        <v>49700</v>
      </c>
      <c r="D59" s="1">
        <v>59411</v>
      </c>
      <c r="E59" s="1">
        <v>58714</v>
      </c>
      <c r="F59" s="7">
        <v>68123</v>
      </c>
      <c r="G59" s="7">
        <v>67107</v>
      </c>
      <c r="H59" s="7">
        <v>71678</v>
      </c>
      <c r="I59" s="7">
        <v>72770</v>
      </c>
      <c r="J59" s="7">
        <v>72142</v>
      </c>
      <c r="K59" s="8">
        <v>74228</v>
      </c>
      <c r="L59" s="7">
        <v>75013</v>
      </c>
      <c r="M59" s="7">
        <v>76075</v>
      </c>
      <c r="N59" s="7">
        <v>76190</v>
      </c>
    </row>
    <row r="60" spans="1:14" s="43" customFormat="1" ht="13.5">
      <c r="A60" s="34" t="s">
        <v>8</v>
      </c>
      <c r="B60" s="1">
        <v>9010</v>
      </c>
      <c r="C60" s="1">
        <v>9286</v>
      </c>
      <c r="D60" s="1">
        <v>9641</v>
      </c>
      <c r="E60" s="1">
        <v>10419</v>
      </c>
      <c r="F60" s="7">
        <v>10138</v>
      </c>
      <c r="G60" s="7">
        <v>10157</v>
      </c>
      <c r="H60" s="7">
        <v>10201</v>
      </c>
      <c r="I60" s="7">
        <v>10242</v>
      </c>
      <c r="J60" s="7">
        <v>10301</v>
      </c>
      <c r="K60" s="8">
        <v>10306</v>
      </c>
      <c r="L60" s="7">
        <v>10591</v>
      </c>
      <c r="M60" s="7">
        <v>10718</v>
      </c>
      <c r="N60" s="7">
        <v>10718</v>
      </c>
    </row>
    <row r="61" spans="1:14" s="43" customFormat="1" ht="13.5">
      <c r="A61" s="34" t="s">
        <v>9</v>
      </c>
      <c r="B61" s="1">
        <v>2856</v>
      </c>
      <c r="C61" s="1">
        <v>1262</v>
      </c>
      <c r="D61" s="1">
        <v>1013</v>
      </c>
      <c r="E61" s="1">
        <v>913</v>
      </c>
      <c r="F61" s="7">
        <v>1054</v>
      </c>
      <c r="G61" s="7">
        <v>999</v>
      </c>
      <c r="H61" s="7">
        <v>1140</v>
      </c>
      <c r="I61" s="7">
        <v>1229</v>
      </c>
      <c r="J61" s="7">
        <v>1220</v>
      </c>
      <c r="K61" s="8">
        <v>1297</v>
      </c>
      <c r="L61" s="7">
        <v>1577</v>
      </c>
      <c r="M61" s="7">
        <v>1366</v>
      </c>
      <c r="N61" s="7">
        <v>1445</v>
      </c>
    </row>
    <row r="62" spans="1:14" s="43" customFormat="1" ht="13.5">
      <c r="A62" s="34" t="s">
        <v>12</v>
      </c>
      <c r="B62" s="1">
        <v>3826</v>
      </c>
      <c r="C62" s="1">
        <v>1050</v>
      </c>
      <c r="D62" s="1">
        <v>823</v>
      </c>
      <c r="E62" s="1">
        <v>832</v>
      </c>
      <c r="F62" s="7">
        <v>877</v>
      </c>
      <c r="G62" s="7">
        <v>885</v>
      </c>
      <c r="H62" s="7">
        <v>871</v>
      </c>
      <c r="I62" s="7">
        <v>859</v>
      </c>
      <c r="J62" s="7">
        <v>880</v>
      </c>
      <c r="K62" s="8">
        <v>859</v>
      </c>
      <c r="L62" s="7">
        <v>951</v>
      </c>
      <c r="M62" s="7">
        <v>600</v>
      </c>
      <c r="N62" s="7">
        <v>600</v>
      </c>
    </row>
    <row r="63" spans="1:14" s="43" customFormat="1" ht="13.5">
      <c r="A63" s="34" t="s">
        <v>19</v>
      </c>
      <c r="B63" s="1" t="s">
        <v>0</v>
      </c>
      <c r="C63" s="1" t="s">
        <v>0</v>
      </c>
      <c r="D63" s="1" t="s">
        <v>0</v>
      </c>
      <c r="E63" s="1">
        <v>16471</v>
      </c>
      <c r="F63" s="7">
        <v>28729</v>
      </c>
      <c r="G63" s="7">
        <v>29352</v>
      </c>
      <c r="H63" s="7">
        <v>30804</v>
      </c>
      <c r="I63" s="7">
        <v>32509</v>
      </c>
      <c r="J63" s="7">
        <v>29646</v>
      </c>
      <c r="K63" s="8">
        <v>31884</v>
      </c>
      <c r="L63" s="7">
        <v>33080</v>
      </c>
      <c r="M63" s="7">
        <v>34661</v>
      </c>
      <c r="N63" s="7">
        <v>34699</v>
      </c>
    </row>
    <row r="64" spans="1:14" s="43" customFormat="1" ht="15.75">
      <c r="A64" s="32" t="s">
        <v>33</v>
      </c>
      <c r="B64" s="1" t="s">
        <v>0</v>
      </c>
      <c r="C64" s="1" t="s">
        <v>0</v>
      </c>
      <c r="D64" s="1" t="s">
        <v>0</v>
      </c>
      <c r="E64" s="1">
        <v>108</v>
      </c>
      <c r="F64" s="7">
        <v>110</v>
      </c>
      <c r="G64" s="7">
        <v>110</v>
      </c>
      <c r="H64" s="7">
        <v>109</v>
      </c>
      <c r="I64" s="7">
        <v>134</v>
      </c>
      <c r="J64" s="7">
        <v>113</v>
      </c>
      <c r="K64" s="13">
        <v>112</v>
      </c>
      <c r="L64" s="7">
        <v>119</v>
      </c>
      <c r="M64" s="7">
        <v>125</v>
      </c>
      <c r="N64" s="7">
        <v>125</v>
      </c>
    </row>
    <row r="65" spans="1:14" s="43" customFormat="1" ht="13.5">
      <c r="A65" s="34" t="s">
        <v>10</v>
      </c>
      <c r="B65" s="1" t="s">
        <v>0</v>
      </c>
      <c r="C65" s="1" t="s">
        <v>0</v>
      </c>
      <c r="D65" s="1">
        <v>4500</v>
      </c>
      <c r="E65" s="1">
        <v>4415</v>
      </c>
      <c r="F65" s="7">
        <v>4517</v>
      </c>
      <c r="G65" s="7">
        <v>4565</v>
      </c>
      <c r="H65" s="7">
        <v>4665</v>
      </c>
      <c r="I65" s="7">
        <v>4943</v>
      </c>
      <c r="J65" s="7">
        <v>4963</v>
      </c>
      <c r="K65" s="8">
        <v>4883</v>
      </c>
      <c r="L65" s="7">
        <v>5073</v>
      </c>
      <c r="M65" s="7">
        <v>5124</v>
      </c>
      <c r="N65" s="7">
        <v>5300</v>
      </c>
    </row>
    <row r="66" spans="1:14" s="43" customFormat="1" ht="15.75">
      <c r="A66" s="32" t="s">
        <v>32</v>
      </c>
      <c r="B66" s="1" t="s">
        <v>0</v>
      </c>
      <c r="C66" s="1" t="s">
        <v>0</v>
      </c>
      <c r="D66" s="1" t="s">
        <v>0</v>
      </c>
      <c r="E66" s="1">
        <v>1089</v>
      </c>
      <c r="F66" s="7">
        <v>2395</v>
      </c>
      <c r="G66" s="7">
        <v>2699</v>
      </c>
      <c r="H66" s="7">
        <v>2894</v>
      </c>
      <c r="I66" s="7">
        <v>3674</v>
      </c>
      <c r="J66" s="7">
        <v>4590</v>
      </c>
      <c r="K66" s="14">
        <f>5059-K64</f>
        <v>4947</v>
      </c>
      <c r="L66" s="14">
        <f>5208-L64</f>
        <v>5089</v>
      </c>
      <c r="M66" s="14">
        <f>5727-M64</f>
        <v>5602</v>
      </c>
      <c r="N66" s="14">
        <f>6330-N64</f>
        <v>6205</v>
      </c>
    </row>
    <row r="67" spans="1:14" s="40" customFormat="1" ht="15.75">
      <c r="A67" s="26" t="s">
        <v>58</v>
      </c>
      <c r="B67" s="41">
        <f>SUM(B68:B75)</f>
        <v>156400</v>
      </c>
      <c r="C67" s="41">
        <f>SUM(C68:C75)</f>
        <v>138040</v>
      </c>
      <c r="D67" s="1">
        <v>189300</v>
      </c>
      <c r="E67" s="41">
        <f aca="true" t="shared" si="5" ref="E67:L67">SUM(E68:E75)</f>
        <v>262176</v>
      </c>
      <c r="F67" s="41">
        <f t="shared" si="5"/>
        <v>294087</v>
      </c>
      <c r="G67" s="41">
        <f t="shared" si="5"/>
        <v>300491</v>
      </c>
      <c r="H67" s="41">
        <f t="shared" si="5"/>
        <v>314944</v>
      </c>
      <c r="I67" s="41">
        <f t="shared" si="5"/>
        <v>320759</v>
      </c>
      <c r="J67" s="41">
        <f t="shared" si="5"/>
        <v>327752</v>
      </c>
      <c r="K67" s="41">
        <f t="shared" si="5"/>
        <v>337885</v>
      </c>
      <c r="L67" s="41">
        <f t="shared" si="5"/>
        <v>347841</v>
      </c>
      <c r="M67" s="41">
        <v>357266</v>
      </c>
      <c r="N67" s="41">
        <v>360722</v>
      </c>
    </row>
    <row r="68" spans="1:14" s="43" customFormat="1" ht="13.5">
      <c r="A68" s="34" t="s">
        <v>11</v>
      </c>
      <c r="B68" s="1">
        <v>121300</v>
      </c>
      <c r="C68" s="1">
        <v>101598</v>
      </c>
      <c r="D68" s="1" t="s">
        <v>0</v>
      </c>
      <c r="E68" s="1">
        <v>162189</v>
      </c>
      <c r="F68" s="7">
        <v>174373</v>
      </c>
      <c r="G68" s="7">
        <v>181973</v>
      </c>
      <c r="H68" s="7">
        <v>190152</v>
      </c>
      <c r="I68" s="7">
        <v>196861</v>
      </c>
      <c r="J68" s="7">
        <v>198644</v>
      </c>
      <c r="K68" s="8">
        <v>204179</v>
      </c>
      <c r="L68" s="7">
        <v>211095</v>
      </c>
      <c r="M68" s="7">
        <v>214674</v>
      </c>
      <c r="N68" s="7">
        <v>214825</v>
      </c>
    </row>
    <row r="69" spans="1:14" s="43" customFormat="1" ht="13.5">
      <c r="A69" s="34" t="s">
        <v>8</v>
      </c>
      <c r="B69" s="1">
        <v>35100</v>
      </c>
      <c r="C69" s="1">
        <v>36442</v>
      </c>
      <c r="D69" s="1" t="s">
        <v>0</v>
      </c>
      <c r="E69" s="1">
        <v>46102</v>
      </c>
      <c r="F69" s="7">
        <v>51062</v>
      </c>
      <c r="G69" s="7">
        <v>45644</v>
      </c>
      <c r="H69" s="7">
        <v>45793</v>
      </c>
      <c r="I69" s="7">
        <v>45935</v>
      </c>
      <c r="J69" s="7">
        <v>45163</v>
      </c>
      <c r="K69" s="8">
        <v>46311</v>
      </c>
      <c r="L69" s="7">
        <v>47087</v>
      </c>
      <c r="M69" s="7">
        <v>47865</v>
      </c>
      <c r="N69" s="7">
        <v>48464</v>
      </c>
    </row>
    <row r="70" spans="1:14" s="43" customFormat="1" ht="13.5">
      <c r="A70" s="34" t="s">
        <v>9</v>
      </c>
      <c r="B70" s="1" t="s">
        <v>3</v>
      </c>
      <c r="C70" s="1" t="s">
        <v>3</v>
      </c>
      <c r="D70" s="1" t="s">
        <v>0</v>
      </c>
      <c r="E70" s="1">
        <v>4066</v>
      </c>
      <c r="F70" s="7">
        <v>5140</v>
      </c>
      <c r="G70" s="7">
        <v>4935</v>
      </c>
      <c r="H70" s="7">
        <v>5728</v>
      </c>
      <c r="I70" s="7">
        <v>5940</v>
      </c>
      <c r="J70" s="7">
        <v>6024</v>
      </c>
      <c r="K70" s="8">
        <v>6058</v>
      </c>
      <c r="L70" s="7">
        <v>6572</v>
      </c>
      <c r="M70" s="7">
        <v>7021</v>
      </c>
      <c r="N70" s="7">
        <v>7598</v>
      </c>
    </row>
    <row r="71" spans="1:14" s="43" customFormat="1" ht="13.5">
      <c r="A71" s="34" t="s">
        <v>12</v>
      </c>
      <c r="B71" s="1" t="s">
        <v>3</v>
      </c>
      <c r="C71" s="1" t="s">
        <v>3</v>
      </c>
      <c r="D71" s="1" t="s">
        <v>0</v>
      </c>
      <c r="E71" s="1">
        <v>1925</v>
      </c>
      <c r="F71" s="7">
        <v>1848</v>
      </c>
      <c r="G71" s="7">
        <v>1871</v>
      </c>
      <c r="H71" s="7">
        <v>2084</v>
      </c>
      <c r="I71" s="7">
        <v>2037</v>
      </c>
      <c r="J71" s="7">
        <v>2053</v>
      </c>
      <c r="K71" s="8">
        <v>2140</v>
      </c>
      <c r="L71" s="7">
        <v>2223</v>
      </c>
      <c r="M71" s="7">
        <v>2008</v>
      </c>
      <c r="N71" s="7">
        <v>2027</v>
      </c>
    </row>
    <row r="72" spans="1:14" s="43" customFormat="1" ht="13.5">
      <c r="A72" s="34" t="s">
        <v>19</v>
      </c>
      <c r="B72" s="1" t="s">
        <v>0</v>
      </c>
      <c r="C72" s="1" t="s">
        <v>0</v>
      </c>
      <c r="D72" s="1" t="s">
        <v>0</v>
      </c>
      <c r="E72" s="1">
        <v>22740</v>
      </c>
      <c r="F72" s="7">
        <v>35450</v>
      </c>
      <c r="G72" s="7">
        <v>39882</v>
      </c>
      <c r="H72" s="7">
        <v>44667</v>
      </c>
      <c r="I72" s="7">
        <v>44029</v>
      </c>
      <c r="J72" s="7">
        <v>48406</v>
      </c>
      <c r="K72" s="8">
        <v>51186</v>
      </c>
      <c r="L72" s="7">
        <v>52021</v>
      </c>
      <c r="M72" s="7">
        <v>55846</v>
      </c>
      <c r="N72" s="7">
        <v>56746</v>
      </c>
    </row>
    <row r="73" spans="1:14" s="43" customFormat="1" ht="15.75">
      <c r="A73" s="32" t="s">
        <v>33</v>
      </c>
      <c r="B73" s="1" t="s">
        <v>0</v>
      </c>
      <c r="C73" s="1" t="s">
        <v>0</v>
      </c>
      <c r="D73" s="1" t="s">
        <v>0</v>
      </c>
      <c r="E73" s="1">
        <v>2813</v>
      </c>
      <c r="F73" s="7">
        <v>2764</v>
      </c>
      <c r="G73" s="7">
        <v>2697</v>
      </c>
      <c r="H73" s="7">
        <v>2830</v>
      </c>
      <c r="I73" s="7">
        <v>3166</v>
      </c>
      <c r="J73" s="7">
        <v>3894</v>
      </c>
      <c r="K73" s="8">
        <v>4024</v>
      </c>
      <c r="L73" s="7">
        <v>2682</v>
      </c>
      <c r="M73" s="7">
        <v>4731</v>
      </c>
      <c r="N73" s="7">
        <v>5336</v>
      </c>
    </row>
    <row r="74" spans="1:14" s="43" customFormat="1" ht="13.5">
      <c r="A74" s="34" t="s">
        <v>10</v>
      </c>
      <c r="B74" s="1" t="s">
        <v>0</v>
      </c>
      <c r="C74" s="1" t="s">
        <v>0</v>
      </c>
      <c r="D74" s="1" t="s">
        <v>0</v>
      </c>
      <c r="E74" s="1">
        <v>21443</v>
      </c>
      <c r="F74" s="7">
        <v>22596</v>
      </c>
      <c r="G74" s="7">
        <v>22320</v>
      </c>
      <c r="H74" s="7">
        <v>22604</v>
      </c>
      <c r="I74" s="7">
        <v>21651</v>
      </c>
      <c r="J74" s="7">
        <v>22488</v>
      </c>
      <c r="K74" s="8">
        <v>22896</v>
      </c>
      <c r="L74" s="7">
        <v>23518</v>
      </c>
      <c r="M74" s="7">
        <v>23851</v>
      </c>
      <c r="N74" s="7">
        <v>24391</v>
      </c>
    </row>
    <row r="75" spans="1:14" s="40" customFormat="1" ht="15.75">
      <c r="A75" s="36" t="s">
        <v>32</v>
      </c>
      <c r="B75" s="10" t="s">
        <v>0</v>
      </c>
      <c r="C75" s="10" t="s">
        <v>0</v>
      </c>
      <c r="D75" s="10" t="s">
        <v>0</v>
      </c>
      <c r="E75" s="10">
        <v>898</v>
      </c>
      <c r="F75" s="35">
        <v>854</v>
      </c>
      <c r="G75" s="35">
        <v>1169</v>
      </c>
      <c r="H75" s="35">
        <v>1086</v>
      </c>
      <c r="I75" s="35">
        <v>1140</v>
      </c>
      <c r="J75" s="35">
        <v>1080</v>
      </c>
      <c r="K75" s="16">
        <f>5115-K73</f>
        <v>1091</v>
      </c>
      <c r="L75" s="16">
        <v>2643</v>
      </c>
      <c r="M75" s="16">
        <f>6001-M73</f>
        <v>1270</v>
      </c>
      <c r="N75" s="16">
        <f>6671-N73</f>
        <v>1335</v>
      </c>
    </row>
    <row r="76" spans="1:14" s="43" customFormat="1" ht="13.5">
      <c r="A76" s="11" t="s">
        <v>39</v>
      </c>
      <c r="B76" s="49"/>
      <c r="C76" s="49"/>
      <c r="D76" s="49"/>
      <c r="E76" s="49"/>
      <c r="F76" s="49"/>
      <c r="G76" s="49"/>
      <c r="H76" s="49"/>
      <c r="I76" s="49"/>
      <c r="J76" s="49"/>
      <c r="K76" s="49"/>
      <c r="L76" s="49"/>
      <c r="M76" s="49"/>
      <c r="N76" s="49"/>
    </row>
    <row r="77" spans="1:14" s="43" customFormat="1" ht="15.75">
      <c r="A77" s="18" t="s">
        <v>48</v>
      </c>
      <c r="B77" s="1">
        <v>2143</v>
      </c>
      <c r="C77" s="1">
        <v>1883</v>
      </c>
      <c r="D77" s="1">
        <v>2287</v>
      </c>
      <c r="E77" s="1">
        <v>3242</v>
      </c>
      <c r="F77" s="1">
        <v>3468</v>
      </c>
      <c r="G77" s="1">
        <v>3550</v>
      </c>
      <c r="H77" s="1">
        <v>3650</v>
      </c>
      <c r="I77" s="7">
        <v>3746</v>
      </c>
      <c r="J77" s="7">
        <v>3794</v>
      </c>
      <c r="K77" s="8">
        <v>3972</v>
      </c>
      <c r="L77" s="7">
        <v>4081</v>
      </c>
      <c r="M77" s="7">
        <v>4196</v>
      </c>
      <c r="N77" s="7">
        <v>4276.7</v>
      </c>
    </row>
    <row r="78" spans="1:14" s="43" customFormat="1" ht="13.5">
      <c r="A78" s="34" t="s">
        <v>11</v>
      </c>
      <c r="B78" s="1">
        <v>1576</v>
      </c>
      <c r="C78" s="1">
        <v>1409</v>
      </c>
      <c r="D78" s="1">
        <v>1677</v>
      </c>
      <c r="E78" s="1">
        <v>2130</v>
      </c>
      <c r="F78" s="1">
        <v>2162</v>
      </c>
      <c r="G78" s="1">
        <v>2184</v>
      </c>
      <c r="H78" s="1">
        <v>2221</v>
      </c>
      <c r="I78" s="7">
        <v>2245</v>
      </c>
      <c r="J78" s="7">
        <v>2175</v>
      </c>
      <c r="K78" s="8">
        <v>2276</v>
      </c>
      <c r="L78" s="7">
        <v>2315</v>
      </c>
      <c r="M78" s="7">
        <v>2377</v>
      </c>
      <c r="N78" s="7">
        <v>2411.1</v>
      </c>
    </row>
    <row r="79" spans="1:14" s="43" customFormat="1" ht="13.5">
      <c r="A79" s="34" t="s">
        <v>8</v>
      </c>
      <c r="B79" s="1">
        <v>391</v>
      </c>
      <c r="C79" s="1">
        <v>407</v>
      </c>
      <c r="D79" s="1">
        <v>385</v>
      </c>
      <c r="E79" s="1">
        <v>537</v>
      </c>
      <c r="F79" s="1">
        <v>532</v>
      </c>
      <c r="G79" s="1">
        <v>537</v>
      </c>
      <c r="H79" s="1">
        <v>543</v>
      </c>
      <c r="I79" s="7">
        <v>558</v>
      </c>
      <c r="J79" s="8">
        <v>566</v>
      </c>
      <c r="K79" s="8">
        <v>578</v>
      </c>
      <c r="L79" s="7">
        <v>595</v>
      </c>
      <c r="M79" s="7">
        <v>608</v>
      </c>
      <c r="N79" s="7">
        <v>620.9</v>
      </c>
    </row>
    <row r="80" spans="1:14" s="43" customFormat="1" ht="13.5">
      <c r="A80" s="34" t="s">
        <v>9</v>
      </c>
      <c r="B80" s="1">
        <v>75</v>
      </c>
      <c r="C80" s="1">
        <v>34</v>
      </c>
      <c r="D80" s="1">
        <v>18</v>
      </c>
      <c r="E80" s="1">
        <v>24</v>
      </c>
      <c r="F80" s="1">
        <v>34</v>
      </c>
      <c r="G80" s="1">
        <v>35</v>
      </c>
      <c r="H80" s="1">
        <v>38</v>
      </c>
      <c r="I80" s="7">
        <v>41</v>
      </c>
      <c r="J80" s="7">
        <v>44</v>
      </c>
      <c r="K80" s="8">
        <v>49</v>
      </c>
      <c r="L80" s="7">
        <v>53</v>
      </c>
      <c r="M80" s="7">
        <v>54</v>
      </c>
      <c r="N80" s="7">
        <v>61</v>
      </c>
    </row>
    <row r="81" spans="1:14" s="43" customFormat="1" ht="13.5">
      <c r="A81" s="34" t="s">
        <v>12</v>
      </c>
      <c r="B81" s="1">
        <v>101</v>
      </c>
      <c r="C81" s="1">
        <v>33</v>
      </c>
      <c r="D81" s="1">
        <v>13</v>
      </c>
      <c r="E81" s="1">
        <v>14</v>
      </c>
      <c r="F81" s="1">
        <v>14</v>
      </c>
      <c r="G81" s="1">
        <v>14</v>
      </c>
      <c r="H81" s="1">
        <v>14</v>
      </c>
      <c r="I81" s="7">
        <v>14</v>
      </c>
      <c r="J81" s="8">
        <v>14</v>
      </c>
      <c r="K81" s="8">
        <v>14</v>
      </c>
      <c r="L81" s="7">
        <v>15</v>
      </c>
      <c r="M81" s="7">
        <v>13</v>
      </c>
      <c r="N81" s="7">
        <v>13.9</v>
      </c>
    </row>
    <row r="82" spans="1:241" s="50" customFormat="1" ht="13.5">
      <c r="A82" s="34" t="s">
        <v>19</v>
      </c>
      <c r="B82" s="1" t="s">
        <v>0</v>
      </c>
      <c r="C82" s="1" t="s">
        <v>0</v>
      </c>
      <c r="D82" s="7" t="s">
        <v>17</v>
      </c>
      <c r="E82" s="1">
        <v>306</v>
      </c>
      <c r="F82" s="1">
        <v>464</v>
      </c>
      <c r="G82" s="1">
        <v>507</v>
      </c>
      <c r="H82" s="1">
        <v>548</v>
      </c>
      <c r="I82" s="7">
        <v>585</v>
      </c>
      <c r="J82" s="7">
        <v>671</v>
      </c>
      <c r="K82" s="8">
        <v>718</v>
      </c>
      <c r="L82" s="7">
        <v>759</v>
      </c>
      <c r="M82" s="7">
        <v>789</v>
      </c>
      <c r="N82" s="7">
        <v>802.6</v>
      </c>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row>
    <row r="83" spans="1:14" s="43" customFormat="1" ht="15.75">
      <c r="A83" s="32" t="s">
        <v>33</v>
      </c>
      <c r="B83" s="1" t="s">
        <v>0</v>
      </c>
      <c r="C83" s="1" t="s">
        <v>0</v>
      </c>
      <c r="D83" s="1">
        <v>2</v>
      </c>
      <c r="E83" s="1">
        <v>2</v>
      </c>
      <c r="F83" s="1">
        <v>2</v>
      </c>
      <c r="G83" s="1">
        <v>3</v>
      </c>
      <c r="H83" s="1">
        <v>3</v>
      </c>
      <c r="I83" s="7">
        <v>3</v>
      </c>
      <c r="J83" s="7">
        <v>3</v>
      </c>
      <c r="K83" s="8">
        <v>2.791</v>
      </c>
      <c r="L83" s="7">
        <v>3</v>
      </c>
      <c r="M83" s="7">
        <v>2.945</v>
      </c>
      <c r="N83" s="7">
        <v>3.322</v>
      </c>
    </row>
    <row r="84" spans="1:14" s="43" customFormat="1" ht="13.5">
      <c r="A84" s="34" t="s">
        <v>10</v>
      </c>
      <c r="B84" s="1" t="s">
        <v>0</v>
      </c>
      <c r="C84" s="1" t="s">
        <v>0</v>
      </c>
      <c r="D84" s="1">
        <v>179</v>
      </c>
      <c r="E84" s="1">
        <v>213</v>
      </c>
      <c r="F84" s="1">
        <v>231</v>
      </c>
      <c r="G84" s="1">
        <v>238</v>
      </c>
      <c r="H84" s="1">
        <v>242</v>
      </c>
      <c r="I84" s="7">
        <v>251</v>
      </c>
      <c r="J84" s="7">
        <v>260</v>
      </c>
      <c r="K84" s="8">
        <v>266</v>
      </c>
      <c r="L84" s="7">
        <v>271</v>
      </c>
      <c r="M84" s="7">
        <v>277</v>
      </c>
      <c r="N84" s="7">
        <v>283.7</v>
      </c>
    </row>
    <row r="85" spans="1:14" s="43" customFormat="1" ht="15.75">
      <c r="A85" s="32" t="s">
        <v>32</v>
      </c>
      <c r="B85" s="1" t="s">
        <v>0</v>
      </c>
      <c r="C85" s="1" t="s">
        <v>0</v>
      </c>
      <c r="D85" s="1">
        <v>13</v>
      </c>
      <c r="E85" s="1">
        <v>16</v>
      </c>
      <c r="F85" s="1">
        <v>30</v>
      </c>
      <c r="G85" s="1">
        <v>33</v>
      </c>
      <c r="H85" s="1">
        <v>43</v>
      </c>
      <c r="I85" s="7">
        <v>50</v>
      </c>
      <c r="J85" s="7">
        <v>63</v>
      </c>
      <c r="K85" s="8">
        <f>71.4-K83</f>
        <v>68.60900000000001</v>
      </c>
      <c r="L85" s="8">
        <f>73.7-L83</f>
        <v>70.7</v>
      </c>
      <c r="M85" s="8">
        <f>77.9-M83</f>
        <v>74.95500000000001</v>
      </c>
      <c r="N85" s="8">
        <f>83.5-N83</f>
        <v>80.178</v>
      </c>
    </row>
    <row r="86" spans="1:14" s="43" customFormat="1" ht="15.75">
      <c r="A86" s="21" t="s">
        <v>49</v>
      </c>
      <c r="B86" s="1" t="s">
        <v>0</v>
      </c>
      <c r="C86" s="1">
        <v>7332</v>
      </c>
      <c r="D86" s="1">
        <v>8567</v>
      </c>
      <c r="E86" s="1">
        <v>8799</v>
      </c>
      <c r="F86" s="1">
        <v>7949</v>
      </c>
      <c r="G86" s="1">
        <v>7763</v>
      </c>
      <c r="H86" s="1">
        <v>7948</v>
      </c>
      <c r="I86" s="1">
        <v>8374</v>
      </c>
      <c r="J86" s="7">
        <v>8750</v>
      </c>
      <c r="K86" s="8">
        <v>9168</v>
      </c>
      <c r="L86" s="7">
        <v>9363</v>
      </c>
      <c r="M86" s="7">
        <v>9653</v>
      </c>
      <c r="N86" s="7">
        <v>9623</v>
      </c>
    </row>
    <row r="87" spans="1:14" s="43" customFormat="1" ht="13.5">
      <c r="A87" s="34" t="s">
        <v>11</v>
      </c>
      <c r="B87" s="1" t="s">
        <v>0</v>
      </c>
      <c r="C87" s="1">
        <v>5034</v>
      </c>
      <c r="D87" s="1">
        <v>5837</v>
      </c>
      <c r="E87" s="1">
        <v>5677</v>
      </c>
      <c r="F87" s="1">
        <v>4871</v>
      </c>
      <c r="G87" s="1">
        <v>4848</v>
      </c>
      <c r="H87" s="1">
        <v>4887</v>
      </c>
      <c r="I87" s="1">
        <v>5013</v>
      </c>
      <c r="J87" s="7">
        <v>5399</v>
      </c>
      <c r="K87" s="8">
        <v>5648</v>
      </c>
      <c r="L87" s="7">
        <v>5678</v>
      </c>
      <c r="M87" s="7">
        <v>5849</v>
      </c>
      <c r="N87" s="7">
        <v>5868</v>
      </c>
    </row>
    <row r="88" spans="1:14" s="43" customFormat="1" ht="13.5">
      <c r="A88" s="34" t="s">
        <v>8</v>
      </c>
      <c r="B88" s="1" t="s">
        <v>0</v>
      </c>
      <c r="C88" s="1">
        <v>1881</v>
      </c>
      <c r="D88" s="1">
        <v>2108</v>
      </c>
      <c r="E88" s="1">
        <v>2346</v>
      </c>
      <c r="F88" s="1">
        <v>2169</v>
      </c>
      <c r="G88" s="1">
        <v>2033</v>
      </c>
      <c r="H88" s="1">
        <v>2157</v>
      </c>
      <c r="I88" s="1">
        <v>2430</v>
      </c>
      <c r="J88" s="7">
        <v>2393</v>
      </c>
      <c r="K88" s="8">
        <v>2521</v>
      </c>
      <c r="L88" s="7">
        <v>2632</v>
      </c>
      <c r="M88" s="7">
        <v>2728</v>
      </c>
      <c r="N88" s="7">
        <v>2688</v>
      </c>
    </row>
    <row r="89" spans="1:14" s="43" customFormat="1" ht="13.5">
      <c r="A89" s="34" t="s">
        <v>9</v>
      </c>
      <c r="B89" s="1" t="s">
        <v>0</v>
      </c>
      <c r="C89" s="1">
        <v>124</v>
      </c>
      <c r="D89" s="1">
        <v>133</v>
      </c>
      <c r="E89" s="1">
        <v>175</v>
      </c>
      <c r="F89" s="1">
        <v>284</v>
      </c>
      <c r="G89" s="1">
        <v>251</v>
      </c>
      <c r="H89" s="1">
        <v>261</v>
      </c>
      <c r="I89" s="1">
        <v>262</v>
      </c>
      <c r="J89" s="7">
        <v>276</v>
      </c>
      <c r="K89" s="8">
        <v>292</v>
      </c>
      <c r="L89" s="7">
        <v>320</v>
      </c>
      <c r="M89" s="7">
        <v>336</v>
      </c>
      <c r="N89" s="7">
        <v>337</v>
      </c>
    </row>
    <row r="90" spans="1:14" s="43" customFormat="1" ht="13.5">
      <c r="A90" s="34" t="s">
        <v>12</v>
      </c>
      <c r="B90" s="1" t="s">
        <v>0</v>
      </c>
      <c r="C90" s="1">
        <v>182</v>
      </c>
      <c r="D90" s="1">
        <v>142</v>
      </c>
      <c r="E90" s="1">
        <v>126</v>
      </c>
      <c r="F90" s="1">
        <v>118</v>
      </c>
      <c r="G90" s="1">
        <v>119</v>
      </c>
      <c r="H90" s="1">
        <v>117</v>
      </c>
      <c r="I90" s="1">
        <v>121</v>
      </c>
      <c r="J90" s="7">
        <v>117</v>
      </c>
      <c r="K90" s="8">
        <v>120</v>
      </c>
      <c r="L90" s="7">
        <v>122</v>
      </c>
      <c r="M90" s="7">
        <v>119</v>
      </c>
      <c r="N90" s="7">
        <v>116</v>
      </c>
    </row>
    <row r="91" spans="1:14" s="43" customFormat="1" ht="13.5">
      <c r="A91" s="34" t="s">
        <v>19</v>
      </c>
      <c r="B91" s="1" t="s">
        <v>0</v>
      </c>
      <c r="C91" s="1" t="s">
        <v>0</v>
      </c>
      <c r="D91" s="1" t="s">
        <v>0</v>
      </c>
      <c r="E91" s="1">
        <v>68</v>
      </c>
      <c r="F91" s="1">
        <v>88</v>
      </c>
      <c r="G91" s="1">
        <v>88</v>
      </c>
      <c r="H91" s="1">
        <v>93</v>
      </c>
      <c r="I91" s="1">
        <v>99</v>
      </c>
      <c r="J91" s="7">
        <v>95</v>
      </c>
      <c r="K91" s="8">
        <v>100</v>
      </c>
      <c r="L91" s="7">
        <v>105</v>
      </c>
      <c r="M91" s="7">
        <v>105</v>
      </c>
      <c r="N91" s="7">
        <v>103</v>
      </c>
    </row>
    <row r="92" spans="1:14" s="43" customFormat="1" ht="15.75">
      <c r="A92" s="32" t="s">
        <v>33</v>
      </c>
      <c r="B92" s="1" t="s">
        <v>0</v>
      </c>
      <c r="C92" s="1" t="s">
        <v>0</v>
      </c>
      <c r="D92" s="1">
        <v>63</v>
      </c>
      <c r="E92" s="1">
        <v>50</v>
      </c>
      <c r="F92" s="1">
        <v>47</v>
      </c>
      <c r="G92" s="1">
        <v>47</v>
      </c>
      <c r="H92" s="1">
        <v>48</v>
      </c>
      <c r="I92" s="1">
        <v>51</v>
      </c>
      <c r="J92" s="7">
        <v>52</v>
      </c>
      <c r="K92" s="8">
        <v>53.081</v>
      </c>
      <c r="L92" s="7">
        <v>53</v>
      </c>
      <c r="M92" s="7">
        <v>53.943</v>
      </c>
      <c r="N92" s="7">
        <v>57.379</v>
      </c>
    </row>
    <row r="93" spans="1:14" s="43" customFormat="1" ht="13.5">
      <c r="A93" s="34" t="s">
        <v>10</v>
      </c>
      <c r="B93" s="1" t="s">
        <v>0</v>
      </c>
      <c r="C93" s="1" t="s">
        <v>0</v>
      </c>
      <c r="D93" s="1">
        <v>280</v>
      </c>
      <c r="E93" s="1">
        <v>328</v>
      </c>
      <c r="F93" s="1">
        <v>339</v>
      </c>
      <c r="G93" s="1">
        <v>344</v>
      </c>
      <c r="H93" s="1">
        <v>352</v>
      </c>
      <c r="I93" s="1">
        <v>357</v>
      </c>
      <c r="J93" s="7">
        <v>381</v>
      </c>
      <c r="K93" s="8">
        <v>396</v>
      </c>
      <c r="L93" s="7">
        <v>413</v>
      </c>
      <c r="M93" s="7">
        <v>419</v>
      </c>
      <c r="N93" s="7">
        <v>414</v>
      </c>
    </row>
    <row r="94" spans="1:14" s="43" customFormat="1" ht="15.75">
      <c r="A94" s="32" t="s">
        <v>32</v>
      </c>
      <c r="B94" s="1" t="s">
        <v>0</v>
      </c>
      <c r="C94" s="1" t="s">
        <v>0</v>
      </c>
      <c r="D94" s="1">
        <v>4</v>
      </c>
      <c r="E94" s="1">
        <v>29</v>
      </c>
      <c r="F94" s="1">
        <v>33</v>
      </c>
      <c r="G94" s="1">
        <v>33</v>
      </c>
      <c r="H94" s="1">
        <v>33</v>
      </c>
      <c r="I94" s="1">
        <v>41</v>
      </c>
      <c r="J94" s="7">
        <v>37</v>
      </c>
      <c r="K94" s="8">
        <f>91-K92</f>
        <v>37.919</v>
      </c>
      <c r="L94" s="7">
        <f>93-L92</f>
        <v>40</v>
      </c>
      <c r="M94" s="7">
        <f>97-M92</f>
        <v>43.057</v>
      </c>
      <c r="N94" s="7">
        <f>97-N92</f>
        <v>39.621</v>
      </c>
    </row>
    <row r="95" spans="1:14" s="43" customFormat="1" ht="15.75">
      <c r="A95" s="21" t="s">
        <v>50</v>
      </c>
      <c r="B95" s="1" t="s">
        <v>0</v>
      </c>
      <c r="C95" s="1" t="s">
        <v>0</v>
      </c>
      <c r="D95" s="1">
        <v>39854</v>
      </c>
      <c r="E95" s="1">
        <v>41143</v>
      </c>
      <c r="F95" s="1">
        <v>39585</v>
      </c>
      <c r="G95" s="1">
        <v>39808</v>
      </c>
      <c r="H95" s="1">
        <v>41378</v>
      </c>
      <c r="I95" s="1">
        <v>42339</v>
      </c>
      <c r="J95" s="7">
        <v>44128</v>
      </c>
      <c r="K95" s="8">
        <v>45857</v>
      </c>
      <c r="L95" s="7">
        <v>47666</v>
      </c>
      <c r="M95" s="7">
        <v>49070</v>
      </c>
      <c r="N95" s="7">
        <v>48324</v>
      </c>
    </row>
    <row r="96" spans="1:14" s="43" customFormat="1" ht="13.5">
      <c r="A96" s="34" t="s">
        <v>11</v>
      </c>
      <c r="B96" s="1" t="s">
        <v>0</v>
      </c>
      <c r="C96" s="1" t="s">
        <v>0</v>
      </c>
      <c r="D96" s="1">
        <v>21790</v>
      </c>
      <c r="E96" s="1">
        <v>20981</v>
      </c>
      <c r="F96" s="1">
        <v>18832</v>
      </c>
      <c r="G96" s="1">
        <v>18818</v>
      </c>
      <c r="H96" s="1">
        <v>19096</v>
      </c>
      <c r="I96" s="1">
        <v>19604</v>
      </c>
      <c r="J96" s="7">
        <v>20360</v>
      </c>
      <c r="K96" s="8">
        <v>21205</v>
      </c>
      <c r="L96" s="7">
        <v>21241</v>
      </c>
      <c r="M96" s="7">
        <v>22022</v>
      </c>
      <c r="N96" s="7">
        <v>21841</v>
      </c>
    </row>
    <row r="97" spans="1:14" s="43" customFormat="1" ht="13.5">
      <c r="A97" s="34" t="s">
        <v>8</v>
      </c>
      <c r="B97" s="1" t="s">
        <v>0</v>
      </c>
      <c r="C97" s="1" t="s">
        <v>0</v>
      </c>
      <c r="D97" s="1">
        <v>10558</v>
      </c>
      <c r="E97" s="1">
        <v>11475</v>
      </c>
      <c r="F97" s="1">
        <v>10668</v>
      </c>
      <c r="G97" s="1">
        <v>10559</v>
      </c>
      <c r="H97" s="1">
        <v>11530</v>
      </c>
      <c r="I97" s="1">
        <v>12056</v>
      </c>
      <c r="J97" s="7">
        <v>12284</v>
      </c>
      <c r="K97" s="8">
        <v>12902</v>
      </c>
      <c r="L97" s="7">
        <v>13844</v>
      </c>
      <c r="M97" s="7">
        <v>14178</v>
      </c>
      <c r="N97" s="7">
        <v>13663</v>
      </c>
    </row>
    <row r="98" spans="1:14" s="43" customFormat="1" ht="13.5">
      <c r="A98" s="34" t="s">
        <v>9</v>
      </c>
      <c r="B98" s="1" t="s">
        <v>0</v>
      </c>
      <c r="C98" s="1" t="s">
        <v>0</v>
      </c>
      <c r="D98" s="1">
        <v>381</v>
      </c>
      <c r="E98" s="1">
        <v>571</v>
      </c>
      <c r="F98" s="1">
        <v>833</v>
      </c>
      <c r="G98" s="1">
        <v>860</v>
      </c>
      <c r="H98" s="1">
        <v>957</v>
      </c>
      <c r="I98" s="1">
        <v>1035</v>
      </c>
      <c r="J98" s="7">
        <v>1128</v>
      </c>
      <c r="K98" s="8">
        <v>1206</v>
      </c>
      <c r="L98" s="7">
        <v>1356</v>
      </c>
      <c r="M98" s="7">
        <v>1437</v>
      </c>
      <c r="N98" s="7">
        <v>1432</v>
      </c>
    </row>
    <row r="99" spans="1:14" s="43" customFormat="1" ht="13.5">
      <c r="A99" s="34" t="s">
        <v>12</v>
      </c>
      <c r="B99" s="1" t="s">
        <v>0</v>
      </c>
      <c r="C99" s="1" t="s">
        <v>0</v>
      </c>
      <c r="D99" s="1">
        <v>219</v>
      </c>
      <c r="E99" s="1">
        <v>193</v>
      </c>
      <c r="F99" s="1">
        <v>187</v>
      </c>
      <c r="G99" s="1">
        <v>187</v>
      </c>
      <c r="H99" s="1">
        <v>184</v>
      </c>
      <c r="I99" s="1">
        <v>189</v>
      </c>
      <c r="J99" s="7">
        <v>182</v>
      </c>
      <c r="K99" s="8">
        <v>186</v>
      </c>
      <c r="L99" s="7">
        <v>192</v>
      </c>
      <c r="M99" s="7">
        <v>187</v>
      </c>
      <c r="N99" s="7">
        <v>188</v>
      </c>
    </row>
    <row r="100" spans="1:14" s="43" customFormat="1" ht="13.5">
      <c r="A100" s="34" t="s">
        <v>19</v>
      </c>
      <c r="B100" s="1" t="s">
        <v>0</v>
      </c>
      <c r="C100" s="1" t="s">
        <v>0</v>
      </c>
      <c r="D100" s="1" t="s">
        <v>0</v>
      </c>
      <c r="E100" s="1">
        <v>431</v>
      </c>
      <c r="F100" s="1">
        <v>577</v>
      </c>
      <c r="G100" s="1">
        <v>607</v>
      </c>
      <c r="H100" s="1">
        <v>656</v>
      </c>
      <c r="I100" s="1">
        <v>754</v>
      </c>
      <c r="J100" s="7">
        <v>735</v>
      </c>
      <c r="K100" s="8">
        <v>813</v>
      </c>
      <c r="L100" s="7">
        <v>839</v>
      </c>
      <c r="M100" s="7">
        <v>855</v>
      </c>
      <c r="N100" s="7">
        <v>853</v>
      </c>
    </row>
    <row r="101" spans="1:14" s="43" customFormat="1" ht="15.75">
      <c r="A101" s="32" t="s">
        <v>33</v>
      </c>
      <c r="B101" s="1" t="s">
        <v>0</v>
      </c>
      <c r="C101" s="1" t="s">
        <v>0</v>
      </c>
      <c r="D101" s="1" t="s">
        <v>0</v>
      </c>
      <c r="E101" s="1">
        <v>286</v>
      </c>
      <c r="F101" s="1">
        <v>260</v>
      </c>
      <c r="G101" s="1">
        <v>260</v>
      </c>
      <c r="H101" s="1">
        <v>256</v>
      </c>
      <c r="I101" s="1">
        <v>294</v>
      </c>
      <c r="J101" s="7">
        <v>294</v>
      </c>
      <c r="K101" s="8">
        <v>309.792</v>
      </c>
      <c r="L101" s="7">
        <v>330</v>
      </c>
      <c r="M101" s="7">
        <v>325</v>
      </c>
      <c r="N101" s="7">
        <v>332.685</v>
      </c>
    </row>
    <row r="102" spans="1:14" s="43" customFormat="1" ht="13.5">
      <c r="A102" s="34" t="s">
        <v>10</v>
      </c>
      <c r="B102" s="1" t="s">
        <v>0</v>
      </c>
      <c r="C102" s="1" t="s">
        <v>0</v>
      </c>
      <c r="D102" s="1">
        <v>6516</v>
      </c>
      <c r="E102" s="1">
        <v>7082</v>
      </c>
      <c r="F102" s="1">
        <v>7996</v>
      </c>
      <c r="G102" s="1">
        <v>8244</v>
      </c>
      <c r="H102" s="1">
        <v>8351</v>
      </c>
      <c r="I102" s="1">
        <v>8038</v>
      </c>
      <c r="J102" s="7">
        <v>8704</v>
      </c>
      <c r="K102" s="8">
        <v>8766</v>
      </c>
      <c r="L102" s="7">
        <v>9402</v>
      </c>
      <c r="M102" s="7">
        <v>9548</v>
      </c>
      <c r="N102" s="7">
        <v>9504</v>
      </c>
    </row>
    <row r="103" spans="1:14" s="43" customFormat="1" ht="15.75">
      <c r="A103" s="32" t="s">
        <v>32</v>
      </c>
      <c r="B103" s="1" t="s">
        <v>0</v>
      </c>
      <c r="C103" s="1" t="s">
        <v>0</v>
      </c>
      <c r="D103" s="1">
        <v>390</v>
      </c>
      <c r="E103" s="1">
        <v>124</v>
      </c>
      <c r="F103" s="1">
        <v>232</v>
      </c>
      <c r="G103" s="1">
        <v>273</v>
      </c>
      <c r="H103" s="1">
        <v>348</v>
      </c>
      <c r="I103" s="1">
        <v>369</v>
      </c>
      <c r="J103" s="7">
        <v>441</v>
      </c>
      <c r="K103" s="8">
        <f>779-K101</f>
        <v>469.208</v>
      </c>
      <c r="L103" s="7">
        <f>792-L101</f>
        <v>462</v>
      </c>
      <c r="M103" s="7">
        <f>843-M101</f>
        <v>518</v>
      </c>
      <c r="N103" s="7">
        <f>843-N101</f>
        <v>510.315</v>
      </c>
    </row>
    <row r="104" spans="1:14" s="43" customFormat="1" ht="15.75">
      <c r="A104" s="21" t="s">
        <v>51</v>
      </c>
      <c r="B104" s="1" t="s">
        <v>0</v>
      </c>
      <c r="C104" s="1" t="s">
        <v>0</v>
      </c>
      <c r="D104" s="1" t="s">
        <v>0</v>
      </c>
      <c r="E104" s="1" t="s">
        <v>0</v>
      </c>
      <c r="F104" s="1">
        <v>4.9</v>
      </c>
      <c r="G104" s="1">
        <v>5</v>
      </c>
      <c r="H104" s="1">
        <v>5</v>
      </c>
      <c r="I104" s="1">
        <v>5</v>
      </c>
      <c r="J104" s="8">
        <v>5</v>
      </c>
      <c r="K104" s="8">
        <v>5</v>
      </c>
      <c r="L104" s="8">
        <v>5</v>
      </c>
      <c r="M104" s="8">
        <v>5.1</v>
      </c>
      <c r="N104" s="8">
        <v>5</v>
      </c>
    </row>
    <row r="105" spans="1:14" s="43" customFormat="1" ht="13.5">
      <c r="A105" s="34" t="s">
        <v>11</v>
      </c>
      <c r="B105" s="1" t="s">
        <v>0</v>
      </c>
      <c r="C105" s="1" t="s">
        <v>0</v>
      </c>
      <c r="D105" s="1" t="s">
        <v>0</v>
      </c>
      <c r="E105" s="1" t="s">
        <v>0</v>
      </c>
      <c r="F105" s="1">
        <v>3.7</v>
      </c>
      <c r="G105" s="1">
        <v>4</v>
      </c>
      <c r="H105" s="1">
        <v>4</v>
      </c>
      <c r="I105" s="1">
        <v>4</v>
      </c>
      <c r="J105" s="8">
        <v>4</v>
      </c>
      <c r="K105" s="8">
        <v>3.8</v>
      </c>
      <c r="L105" s="8">
        <v>4</v>
      </c>
      <c r="M105" s="8">
        <v>3.8</v>
      </c>
      <c r="N105" s="8">
        <v>3.7</v>
      </c>
    </row>
    <row r="106" spans="1:14" s="43" customFormat="1" ht="13.5">
      <c r="A106" s="34" t="s">
        <v>8</v>
      </c>
      <c r="B106" s="1" t="s">
        <v>0</v>
      </c>
      <c r="C106" s="1" t="s">
        <v>0</v>
      </c>
      <c r="D106" s="1" t="s">
        <v>0</v>
      </c>
      <c r="E106" s="1" t="s">
        <v>0</v>
      </c>
      <c r="F106" s="1">
        <v>4.9</v>
      </c>
      <c r="G106" s="1">
        <v>5</v>
      </c>
      <c r="H106" s="1">
        <v>5</v>
      </c>
      <c r="I106" s="1">
        <v>5</v>
      </c>
      <c r="J106" s="8">
        <v>5</v>
      </c>
      <c r="K106" s="8">
        <v>5.1</v>
      </c>
      <c r="L106" s="8">
        <v>5</v>
      </c>
      <c r="M106" s="8">
        <v>5.2</v>
      </c>
      <c r="N106" s="8">
        <v>5.1</v>
      </c>
    </row>
    <row r="107" spans="1:14" s="43" customFormat="1" ht="13.5">
      <c r="A107" s="34" t="s">
        <v>9</v>
      </c>
      <c r="B107" s="1" t="s">
        <v>0</v>
      </c>
      <c r="C107" s="1" t="s">
        <v>0</v>
      </c>
      <c r="D107" s="1" t="s">
        <v>0</v>
      </c>
      <c r="E107" s="1" t="s">
        <v>0</v>
      </c>
      <c r="F107" s="1">
        <v>3.6</v>
      </c>
      <c r="G107" s="1">
        <v>3</v>
      </c>
      <c r="H107" s="1">
        <v>4</v>
      </c>
      <c r="I107" s="1">
        <v>4</v>
      </c>
      <c r="J107" s="8">
        <v>4</v>
      </c>
      <c r="K107" s="8">
        <v>4.1</v>
      </c>
      <c r="L107" s="8">
        <v>4</v>
      </c>
      <c r="M107" s="8">
        <v>4.3</v>
      </c>
      <c r="N107" s="8">
        <v>4.3</v>
      </c>
    </row>
    <row r="108" spans="1:14" s="43" customFormat="1" ht="13.5">
      <c r="A108" s="34" t="s">
        <v>12</v>
      </c>
      <c r="B108" s="1" t="s">
        <v>0</v>
      </c>
      <c r="C108" s="1" t="s">
        <v>0</v>
      </c>
      <c r="D108" s="1" t="s">
        <v>0</v>
      </c>
      <c r="E108" s="1" t="s">
        <v>0</v>
      </c>
      <c r="F108" s="1">
        <v>1.6</v>
      </c>
      <c r="G108" s="1">
        <v>2</v>
      </c>
      <c r="H108" s="1">
        <v>2</v>
      </c>
      <c r="I108" s="1">
        <v>2</v>
      </c>
      <c r="J108" s="8">
        <v>2</v>
      </c>
      <c r="K108" s="8">
        <v>1.6</v>
      </c>
      <c r="L108" s="8">
        <v>2</v>
      </c>
      <c r="M108" s="8">
        <v>1.6</v>
      </c>
      <c r="N108" s="8">
        <v>1.6</v>
      </c>
    </row>
    <row r="109" spans="1:14" s="43" customFormat="1" ht="13.5">
      <c r="A109" s="34" t="s">
        <v>19</v>
      </c>
      <c r="B109" s="1" t="s">
        <v>0</v>
      </c>
      <c r="C109" s="1" t="s">
        <v>0</v>
      </c>
      <c r="D109" s="1" t="s">
        <v>0</v>
      </c>
      <c r="E109" s="1" t="s">
        <v>0</v>
      </c>
      <c r="F109" s="1">
        <v>7.3</v>
      </c>
      <c r="G109" s="1">
        <v>8</v>
      </c>
      <c r="H109" s="1">
        <v>9</v>
      </c>
      <c r="I109" s="1">
        <v>10</v>
      </c>
      <c r="J109" s="7">
        <v>8</v>
      </c>
      <c r="K109" s="8">
        <v>8.1</v>
      </c>
      <c r="L109" s="8">
        <v>8</v>
      </c>
      <c r="M109" s="8">
        <v>8.2</v>
      </c>
      <c r="N109" s="8">
        <v>8.3</v>
      </c>
    </row>
    <row r="110" spans="1:14" s="43" customFormat="1" ht="15.75">
      <c r="A110" s="32" t="s">
        <v>33</v>
      </c>
      <c r="B110" s="1" t="s">
        <v>0</v>
      </c>
      <c r="C110" s="1" t="s">
        <v>0</v>
      </c>
      <c r="D110" s="1" t="s">
        <v>0</v>
      </c>
      <c r="E110" s="1" t="s">
        <v>0</v>
      </c>
      <c r="F110" s="1">
        <v>5.7</v>
      </c>
      <c r="G110" s="1">
        <v>6</v>
      </c>
      <c r="H110" s="1">
        <v>5</v>
      </c>
      <c r="I110" s="1">
        <v>6</v>
      </c>
      <c r="J110" s="8">
        <v>6</v>
      </c>
      <c r="K110" s="8">
        <v>5.8</v>
      </c>
      <c r="L110" s="8">
        <v>6</v>
      </c>
      <c r="M110" s="8">
        <v>6</v>
      </c>
      <c r="N110" s="8">
        <v>5.8</v>
      </c>
    </row>
    <row r="111" spans="1:14" s="43" customFormat="1" ht="13.5">
      <c r="A111" s="34" t="s">
        <v>10</v>
      </c>
      <c r="B111" s="1" t="s">
        <v>0</v>
      </c>
      <c r="C111" s="1" t="s">
        <v>0</v>
      </c>
      <c r="D111" s="1" t="s">
        <v>0</v>
      </c>
      <c r="E111" s="1" t="s">
        <v>0</v>
      </c>
      <c r="F111" s="1">
        <v>23.7</v>
      </c>
      <c r="G111" s="1">
        <v>24</v>
      </c>
      <c r="H111" s="1">
        <v>24</v>
      </c>
      <c r="I111" s="1">
        <v>23</v>
      </c>
      <c r="J111" s="8">
        <v>23</v>
      </c>
      <c r="K111" s="8">
        <v>22.1</v>
      </c>
      <c r="L111" s="8">
        <v>23</v>
      </c>
      <c r="M111" s="8">
        <v>22.8</v>
      </c>
      <c r="N111" s="8">
        <v>22.9</v>
      </c>
    </row>
    <row r="112" spans="1:14" s="43" customFormat="1" ht="13.5">
      <c r="A112" s="34" t="s">
        <v>4</v>
      </c>
      <c r="B112" s="1" t="s">
        <v>0</v>
      </c>
      <c r="C112" s="1" t="s">
        <v>0</v>
      </c>
      <c r="D112" s="1" t="s">
        <v>0</v>
      </c>
      <c r="E112" s="1" t="s">
        <v>0</v>
      </c>
      <c r="F112" s="1">
        <v>32.4</v>
      </c>
      <c r="G112" s="1">
        <v>35</v>
      </c>
      <c r="H112" s="1">
        <v>34</v>
      </c>
      <c r="I112" s="1">
        <v>33</v>
      </c>
      <c r="J112" s="8">
        <v>36</v>
      </c>
      <c r="K112" s="8">
        <v>34.4</v>
      </c>
      <c r="L112" s="8">
        <v>35</v>
      </c>
      <c r="M112" s="8">
        <v>32.9</v>
      </c>
      <c r="N112" s="8">
        <v>37.2</v>
      </c>
    </row>
    <row r="113" spans="1:14" s="43" customFormat="1" ht="15.75">
      <c r="A113" s="32" t="s">
        <v>36</v>
      </c>
      <c r="B113" s="1" t="s">
        <v>0</v>
      </c>
      <c r="C113" s="1" t="s">
        <v>0</v>
      </c>
      <c r="D113" s="1" t="s">
        <v>0</v>
      </c>
      <c r="E113" s="1" t="s">
        <v>0</v>
      </c>
      <c r="F113" s="1">
        <v>1</v>
      </c>
      <c r="G113" s="1">
        <v>1</v>
      </c>
      <c r="H113" s="1">
        <v>1</v>
      </c>
      <c r="I113" s="1">
        <v>1</v>
      </c>
      <c r="J113" s="8">
        <v>1</v>
      </c>
      <c r="K113" s="8">
        <v>1</v>
      </c>
      <c r="L113" s="8">
        <v>1</v>
      </c>
      <c r="M113" s="8">
        <v>1</v>
      </c>
      <c r="N113" s="8">
        <v>1</v>
      </c>
    </row>
    <row r="114" spans="1:14" s="43" customFormat="1" ht="15.75">
      <c r="A114" s="21" t="s">
        <v>52</v>
      </c>
      <c r="B114" s="1" t="s">
        <v>0</v>
      </c>
      <c r="C114" s="1" t="s">
        <v>0</v>
      </c>
      <c r="D114" s="1" t="s">
        <v>0</v>
      </c>
      <c r="E114" s="1" t="s">
        <v>0</v>
      </c>
      <c r="F114" s="1">
        <v>14.7</v>
      </c>
      <c r="G114" s="1">
        <v>15</v>
      </c>
      <c r="H114" s="1">
        <v>15</v>
      </c>
      <c r="I114" s="1">
        <v>15</v>
      </c>
      <c r="J114" s="8">
        <v>15</v>
      </c>
      <c r="K114" s="13">
        <v>15</v>
      </c>
      <c r="L114" s="13">
        <v>15</v>
      </c>
      <c r="M114" s="15">
        <v>14.7</v>
      </c>
      <c r="N114" s="15">
        <v>14.8</v>
      </c>
    </row>
    <row r="115" spans="1:14" s="43" customFormat="1" ht="13.5">
      <c r="A115" s="34" t="s">
        <v>11</v>
      </c>
      <c r="B115" s="1" t="s">
        <v>0</v>
      </c>
      <c r="C115" s="1" t="s">
        <v>0</v>
      </c>
      <c r="D115" s="1" t="s">
        <v>0</v>
      </c>
      <c r="E115" s="1" t="s">
        <v>0</v>
      </c>
      <c r="F115" s="1">
        <v>13</v>
      </c>
      <c r="G115" s="1">
        <v>13</v>
      </c>
      <c r="H115" s="1">
        <v>13</v>
      </c>
      <c r="I115" s="1">
        <v>13</v>
      </c>
      <c r="J115" s="8">
        <v>13</v>
      </c>
      <c r="K115" s="13">
        <v>13</v>
      </c>
      <c r="L115" s="13">
        <v>13</v>
      </c>
      <c r="M115" s="15">
        <v>12.8</v>
      </c>
      <c r="N115" s="15">
        <v>12.8</v>
      </c>
    </row>
    <row r="116" spans="1:14" s="43" customFormat="1" ht="13.5">
      <c r="A116" s="34" t="s">
        <v>8</v>
      </c>
      <c r="B116" s="1" t="s">
        <v>0</v>
      </c>
      <c r="C116" s="1" t="s">
        <v>0</v>
      </c>
      <c r="D116" s="1" t="s">
        <v>0</v>
      </c>
      <c r="E116" s="1" t="s">
        <v>0</v>
      </c>
      <c r="F116" s="1">
        <v>20.7</v>
      </c>
      <c r="G116" s="1">
        <v>21</v>
      </c>
      <c r="H116" s="1">
        <v>21</v>
      </c>
      <c r="I116" s="1">
        <v>21</v>
      </c>
      <c r="J116" s="8">
        <v>21</v>
      </c>
      <c r="K116" s="13">
        <v>21</v>
      </c>
      <c r="L116" s="13">
        <v>21</v>
      </c>
      <c r="M116" s="15">
        <v>20.4</v>
      </c>
      <c r="N116" s="15">
        <v>20.2</v>
      </c>
    </row>
    <row r="117" spans="1:14" s="43" customFormat="1" ht="13.5">
      <c r="A117" s="34" t="s">
        <v>9</v>
      </c>
      <c r="B117" s="1" t="s">
        <v>0</v>
      </c>
      <c r="C117" s="1" t="s">
        <v>0</v>
      </c>
      <c r="D117" s="1" t="s">
        <v>0</v>
      </c>
      <c r="E117" s="1" t="s">
        <v>0</v>
      </c>
      <c r="F117" s="1">
        <v>14.4</v>
      </c>
      <c r="G117" s="1">
        <v>14</v>
      </c>
      <c r="H117" s="1">
        <v>14</v>
      </c>
      <c r="I117" s="1">
        <v>16</v>
      </c>
      <c r="J117" s="8">
        <v>16</v>
      </c>
      <c r="K117" s="13">
        <v>15</v>
      </c>
      <c r="L117" s="13">
        <v>15</v>
      </c>
      <c r="M117" s="15">
        <v>15.1</v>
      </c>
      <c r="N117" s="15">
        <v>15.3</v>
      </c>
    </row>
    <row r="118" spans="1:14" s="43" customFormat="1" ht="13.5">
      <c r="A118" s="34" t="s">
        <v>12</v>
      </c>
      <c r="B118" s="1" t="s">
        <v>0</v>
      </c>
      <c r="C118" s="1" t="s">
        <v>0</v>
      </c>
      <c r="D118" s="1" t="s">
        <v>0</v>
      </c>
      <c r="E118" s="1" t="s">
        <v>0</v>
      </c>
      <c r="F118" s="1">
        <v>8.2</v>
      </c>
      <c r="G118" s="1">
        <v>8</v>
      </c>
      <c r="H118" s="1">
        <v>8</v>
      </c>
      <c r="I118" s="1">
        <v>8</v>
      </c>
      <c r="J118" s="8">
        <v>8</v>
      </c>
      <c r="K118" s="13">
        <v>7</v>
      </c>
      <c r="L118" s="13">
        <v>7</v>
      </c>
      <c r="M118" s="15">
        <v>7.1</v>
      </c>
      <c r="N118" s="15">
        <v>7.4</v>
      </c>
    </row>
    <row r="119" spans="1:14" s="43" customFormat="1" ht="13.5">
      <c r="A119" s="34" t="s">
        <v>19</v>
      </c>
      <c r="B119" s="1" t="s">
        <v>0</v>
      </c>
      <c r="C119" s="1" t="s">
        <v>0</v>
      </c>
      <c r="D119" s="1" t="s">
        <v>0</v>
      </c>
      <c r="E119" s="1" t="s">
        <v>0</v>
      </c>
      <c r="F119" s="1">
        <v>14</v>
      </c>
      <c r="G119" s="1">
        <v>15</v>
      </c>
      <c r="H119" s="1">
        <v>15</v>
      </c>
      <c r="I119" s="1">
        <v>15</v>
      </c>
      <c r="J119" s="8">
        <v>17</v>
      </c>
      <c r="K119" s="13">
        <v>15</v>
      </c>
      <c r="L119" s="13">
        <v>15</v>
      </c>
      <c r="M119" s="15">
        <v>14.5</v>
      </c>
      <c r="N119" s="15">
        <v>14.7</v>
      </c>
    </row>
    <row r="120" spans="1:14" s="43" customFormat="1" ht="15.75">
      <c r="A120" s="32" t="s">
        <v>33</v>
      </c>
      <c r="B120" s="1" t="s">
        <v>0</v>
      </c>
      <c r="C120" s="1" t="s">
        <v>0</v>
      </c>
      <c r="D120" s="1" t="s">
        <v>0</v>
      </c>
      <c r="E120" s="1" t="s">
        <v>0</v>
      </c>
      <c r="F120" s="1">
        <v>8.4</v>
      </c>
      <c r="G120" s="1">
        <v>6</v>
      </c>
      <c r="H120" s="1">
        <v>7</v>
      </c>
      <c r="I120" s="1">
        <v>7</v>
      </c>
      <c r="J120" s="8">
        <v>8</v>
      </c>
      <c r="K120" s="13">
        <v>8</v>
      </c>
      <c r="L120" s="13">
        <v>8</v>
      </c>
      <c r="M120" s="15">
        <v>8</v>
      </c>
      <c r="N120" s="15">
        <v>8.3</v>
      </c>
    </row>
    <row r="121" spans="1:14" s="43" customFormat="1" ht="13.5">
      <c r="A121" s="34" t="s">
        <v>10</v>
      </c>
      <c r="B121" s="1" t="s">
        <v>0</v>
      </c>
      <c r="C121" s="1" t="s">
        <v>0</v>
      </c>
      <c r="D121" s="1" t="s">
        <v>0</v>
      </c>
      <c r="E121" s="1" t="s">
        <v>0</v>
      </c>
      <c r="F121" s="1">
        <v>33.8</v>
      </c>
      <c r="G121" s="1">
        <v>34</v>
      </c>
      <c r="H121" s="1">
        <v>33</v>
      </c>
      <c r="I121" s="1">
        <v>34</v>
      </c>
      <c r="J121" s="8">
        <v>32</v>
      </c>
      <c r="K121" s="13">
        <v>33</v>
      </c>
      <c r="L121" s="13">
        <v>29</v>
      </c>
      <c r="M121" s="15">
        <v>31.6</v>
      </c>
      <c r="N121" s="15">
        <v>31.7</v>
      </c>
    </row>
    <row r="122" spans="1:14" s="43" customFormat="1" ht="13.5">
      <c r="A122" s="34" t="s">
        <v>4</v>
      </c>
      <c r="B122" s="1" t="s">
        <v>0</v>
      </c>
      <c r="C122" s="1" t="s">
        <v>0</v>
      </c>
      <c r="D122" s="1" t="s">
        <v>0</v>
      </c>
      <c r="E122" s="1" t="s">
        <v>0</v>
      </c>
      <c r="F122" s="1">
        <v>32.6</v>
      </c>
      <c r="G122" s="1">
        <v>35</v>
      </c>
      <c r="H122" s="1">
        <v>37</v>
      </c>
      <c r="I122" s="1">
        <v>36</v>
      </c>
      <c r="J122" s="8">
        <v>37</v>
      </c>
      <c r="K122" s="13">
        <v>38</v>
      </c>
      <c r="L122" s="13">
        <v>31</v>
      </c>
      <c r="M122" s="15">
        <v>38.8</v>
      </c>
      <c r="N122" s="15">
        <v>38.2</v>
      </c>
    </row>
    <row r="123" spans="1:14" s="43" customFormat="1" ht="15.75">
      <c r="A123" s="32" t="s">
        <v>57</v>
      </c>
      <c r="B123" s="1" t="s">
        <v>0</v>
      </c>
      <c r="C123" s="1" t="s">
        <v>0</v>
      </c>
      <c r="D123" s="1" t="s">
        <v>0</v>
      </c>
      <c r="E123" s="1" t="s">
        <v>0</v>
      </c>
      <c r="F123" s="1">
        <v>5.7</v>
      </c>
      <c r="G123" s="1">
        <v>6</v>
      </c>
      <c r="H123" s="1">
        <v>7</v>
      </c>
      <c r="I123" s="1">
        <v>7</v>
      </c>
      <c r="J123" s="8">
        <v>7</v>
      </c>
      <c r="K123" s="13">
        <v>7</v>
      </c>
      <c r="L123" s="13">
        <v>8</v>
      </c>
      <c r="M123" s="15">
        <v>7.8</v>
      </c>
      <c r="N123" s="15">
        <v>7.5</v>
      </c>
    </row>
    <row r="124" spans="1:14" s="43" customFormat="1" ht="15.75">
      <c r="A124" s="21" t="s">
        <v>53</v>
      </c>
      <c r="B124" s="7">
        <v>208</v>
      </c>
      <c r="C124" s="7">
        <v>271</v>
      </c>
      <c r="D124" s="7">
        <v>431</v>
      </c>
      <c r="E124" s="7">
        <v>651</v>
      </c>
      <c r="F124" s="7">
        <v>678</v>
      </c>
      <c r="G124" s="7">
        <v>678</v>
      </c>
      <c r="H124" s="7">
        <v>693</v>
      </c>
      <c r="I124" s="7">
        <v>717</v>
      </c>
      <c r="J124" s="7">
        <v>740</v>
      </c>
      <c r="K124" s="8">
        <v>763</v>
      </c>
      <c r="L124" s="8">
        <v>786</v>
      </c>
      <c r="M124" s="8">
        <v>745</v>
      </c>
      <c r="N124" s="8">
        <v>724.535</v>
      </c>
    </row>
    <row r="125" spans="1:14" s="43" customFormat="1" ht="13.5">
      <c r="A125" s="34" t="s">
        <v>11</v>
      </c>
      <c r="B125" s="1" t="s">
        <v>0</v>
      </c>
      <c r="C125" s="7" t="s">
        <v>0</v>
      </c>
      <c r="D125" s="7" t="s">
        <v>0</v>
      </c>
      <c r="E125" s="7">
        <v>563</v>
      </c>
      <c r="F125" s="7">
        <v>565</v>
      </c>
      <c r="G125" s="7">
        <v>564</v>
      </c>
      <c r="H125" s="7">
        <v>578</v>
      </c>
      <c r="I125" s="7">
        <v>598</v>
      </c>
      <c r="J125" s="7">
        <v>607</v>
      </c>
      <c r="K125" s="8">
        <v>618</v>
      </c>
      <c r="L125" s="8">
        <v>635</v>
      </c>
      <c r="M125" s="8">
        <v>587</v>
      </c>
      <c r="N125" s="8">
        <v>558.99</v>
      </c>
    </row>
    <row r="126" spans="1:14" s="43" customFormat="1" ht="13.5">
      <c r="A126" s="34" t="s">
        <v>8</v>
      </c>
      <c r="B126" s="1" t="s">
        <v>7</v>
      </c>
      <c r="C126" s="7" t="s">
        <v>7</v>
      </c>
      <c r="D126" s="7" t="s">
        <v>7</v>
      </c>
      <c r="E126" s="7" t="s">
        <v>7</v>
      </c>
      <c r="F126" s="7" t="s">
        <v>7</v>
      </c>
      <c r="G126" s="7" t="s">
        <v>7</v>
      </c>
      <c r="H126" s="7" t="s">
        <v>7</v>
      </c>
      <c r="I126" s="7" t="s">
        <v>7</v>
      </c>
      <c r="J126" s="8" t="s">
        <v>7</v>
      </c>
      <c r="K126" s="8" t="s">
        <v>7</v>
      </c>
      <c r="L126" s="8" t="s">
        <v>7</v>
      </c>
      <c r="M126" s="8" t="s">
        <v>7</v>
      </c>
      <c r="N126" s="8" t="s">
        <v>7</v>
      </c>
    </row>
    <row r="127" spans="1:14" s="43" customFormat="1" ht="13.5">
      <c r="A127" s="34" t="s">
        <v>9</v>
      </c>
      <c r="B127" s="1" t="s">
        <v>7</v>
      </c>
      <c r="C127" s="7" t="s">
        <v>7</v>
      </c>
      <c r="D127" s="7" t="s">
        <v>7</v>
      </c>
      <c r="E127" s="7" t="s">
        <v>7</v>
      </c>
      <c r="F127" s="7" t="s">
        <v>7</v>
      </c>
      <c r="G127" s="7" t="s">
        <v>7</v>
      </c>
      <c r="H127" s="7" t="s">
        <v>7</v>
      </c>
      <c r="I127" s="7" t="s">
        <v>7</v>
      </c>
      <c r="J127" s="8" t="s">
        <v>7</v>
      </c>
      <c r="K127" s="8" t="s">
        <v>7</v>
      </c>
      <c r="L127" s="8" t="s">
        <v>7</v>
      </c>
      <c r="M127" s="8" t="s">
        <v>7</v>
      </c>
      <c r="N127" s="8" t="s">
        <v>7</v>
      </c>
    </row>
    <row r="128" spans="1:14" s="43" customFormat="1" ht="13.5">
      <c r="A128" s="34" t="s">
        <v>12</v>
      </c>
      <c r="B128" s="1" t="s">
        <v>7</v>
      </c>
      <c r="C128" s="7" t="s">
        <v>7</v>
      </c>
      <c r="D128" s="7" t="s">
        <v>7</v>
      </c>
      <c r="E128" s="7" t="s">
        <v>7</v>
      </c>
      <c r="F128" s="7" t="s">
        <v>7</v>
      </c>
      <c r="G128" s="7" t="s">
        <v>7</v>
      </c>
      <c r="H128" s="7" t="s">
        <v>7</v>
      </c>
      <c r="I128" s="7" t="s">
        <v>7</v>
      </c>
      <c r="J128" s="8" t="s">
        <v>7</v>
      </c>
      <c r="K128" s="8" t="s">
        <v>7</v>
      </c>
      <c r="L128" s="8" t="s">
        <v>7</v>
      </c>
      <c r="M128" s="8" t="s">
        <v>7</v>
      </c>
      <c r="N128" s="8" t="s">
        <v>7</v>
      </c>
    </row>
    <row r="129" spans="1:14" s="43" customFormat="1" ht="13.5">
      <c r="A129" s="34" t="s">
        <v>19</v>
      </c>
      <c r="B129" s="1" t="s">
        <v>0</v>
      </c>
      <c r="C129" s="7" t="s">
        <v>0</v>
      </c>
      <c r="D129" s="7" t="s">
        <v>0</v>
      </c>
      <c r="E129" s="7">
        <v>15</v>
      </c>
      <c r="F129" s="7">
        <v>30</v>
      </c>
      <c r="G129" s="7">
        <v>29</v>
      </c>
      <c r="H129" s="7">
        <v>31</v>
      </c>
      <c r="I129" s="7">
        <v>32</v>
      </c>
      <c r="J129" s="7">
        <v>38</v>
      </c>
      <c r="K129" s="8">
        <v>43</v>
      </c>
      <c r="L129" s="8">
        <v>48</v>
      </c>
      <c r="M129" s="8">
        <v>55</v>
      </c>
      <c r="N129" s="8">
        <v>61.569</v>
      </c>
    </row>
    <row r="130" spans="1:14" s="43" customFormat="1" ht="15.75">
      <c r="A130" s="32" t="s">
        <v>33</v>
      </c>
      <c r="B130" s="1" t="s">
        <v>0</v>
      </c>
      <c r="C130" s="7" t="s">
        <v>0</v>
      </c>
      <c r="D130" s="7" t="s">
        <v>0</v>
      </c>
      <c r="E130" s="7">
        <v>20</v>
      </c>
      <c r="F130" s="7">
        <v>21</v>
      </c>
      <c r="G130" s="7">
        <v>22</v>
      </c>
      <c r="H130" s="7">
        <v>22</v>
      </c>
      <c r="I130" s="7">
        <v>24</v>
      </c>
      <c r="J130" s="7">
        <v>25</v>
      </c>
      <c r="K130" s="8">
        <v>29</v>
      </c>
      <c r="L130" s="8">
        <v>32</v>
      </c>
      <c r="M130" s="8">
        <v>30</v>
      </c>
      <c r="N130" s="8">
        <v>30.993</v>
      </c>
    </row>
    <row r="131" spans="1:14" s="43" customFormat="1" ht="13.5">
      <c r="A131" s="34" t="s">
        <v>10</v>
      </c>
      <c r="B131" s="1" t="s">
        <v>0</v>
      </c>
      <c r="C131" s="7" t="s">
        <v>0</v>
      </c>
      <c r="D131" s="7" t="s">
        <v>0</v>
      </c>
      <c r="E131" s="7">
        <v>53</v>
      </c>
      <c r="F131" s="7">
        <v>62</v>
      </c>
      <c r="G131" s="7">
        <v>63</v>
      </c>
      <c r="H131" s="7">
        <v>62</v>
      </c>
      <c r="I131" s="7">
        <v>63</v>
      </c>
      <c r="J131" s="7">
        <v>69</v>
      </c>
      <c r="K131" s="8">
        <v>73</v>
      </c>
      <c r="L131" s="8">
        <v>71</v>
      </c>
      <c r="M131" s="8">
        <v>72</v>
      </c>
      <c r="N131" s="8">
        <v>72.847</v>
      </c>
    </row>
    <row r="132" spans="1:14" s="43" customFormat="1" ht="15.75">
      <c r="A132" s="32" t="s">
        <v>32</v>
      </c>
      <c r="B132" s="1" t="s">
        <v>0</v>
      </c>
      <c r="C132" s="1" t="s">
        <v>0</v>
      </c>
      <c r="D132" s="1" t="s">
        <v>0</v>
      </c>
      <c r="E132" s="8" t="s">
        <v>18</v>
      </c>
      <c r="F132" s="1" t="s">
        <v>6</v>
      </c>
      <c r="G132" s="1" t="s">
        <v>6</v>
      </c>
      <c r="H132" s="1" t="s">
        <v>6</v>
      </c>
      <c r="I132" s="1" t="s">
        <v>6</v>
      </c>
      <c r="J132" s="8" t="s">
        <v>18</v>
      </c>
      <c r="K132" s="8" t="s">
        <v>18</v>
      </c>
      <c r="L132" s="8" t="s">
        <v>18</v>
      </c>
      <c r="M132" s="8" t="s">
        <v>18</v>
      </c>
      <c r="N132" s="8" t="s">
        <v>18</v>
      </c>
    </row>
    <row r="133" spans="1:14" s="43" customFormat="1" ht="15.75">
      <c r="A133" s="21" t="s">
        <v>54</v>
      </c>
      <c r="B133" s="7">
        <v>192</v>
      </c>
      <c r="C133" s="7">
        <v>69</v>
      </c>
      <c r="D133" s="7">
        <v>11</v>
      </c>
      <c r="E133" s="7">
        <v>34</v>
      </c>
      <c r="F133" s="7">
        <v>65</v>
      </c>
      <c r="G133" s="7">
        <v>71</v>
      </c>
      <c r="H133" s="7">
        <v>76</v>
      </c>
      <c r="I133" s="7">
        <v>83</v>
      </c>
      <c r="J133" s="7">
        <v>90</v>
      </c>
      <c r="K133" s="8">
        <v>93</v>
      </c>
      <c r="L133" s="8">
        <v>103</v>
      </c>
      <c r="M133" s="8">
        <v>112</v>
      </c>
      <c r="N133" s="8">
        <v>138.175</v>
      </c>
    </row>
    <row r="134" spans="1:14" s="43" customFormat="1" ht="15.75">
      <c r="A134" s="23" t="s">
        <v>56</v>
      </c>
      <c r="B134" s="7">
        <v>192</v>
      </c>
      <c r="C134" s="7">
        <v>68</v>
      </c>
      <c r="D134" s="7">
        <v>11</v>
      </c>
      <c r="E134" s="7">
        <v>33</v>
      </c>
      <c r="F134" s="7">
        <v>60</v>
      </c>
      <c r="G134" s="7">
        <v>61</v>
      </c>
      <c r="H134" s="7">
        <v>61</v>
      </c>
      <c r="I134" s="7">
        <v>59</v>
      </c>
      <c r="J134" s="7">
        <v>53</v>
      </c>
      <c r="K134" s="8">
        <v>49</v>
      </c>
      <c r="L134" s="8">
        <v>48</v>
      </c>
      <c r="M134" s="8">
        <v>46</v>
      </c>
      <c r="N134" s="8">
        <v>57.124</v>
      </c>
    </row>
    <row r="135" spans="1:14" s="43" customFormat="1" ht="13.5">
      <c r="A135" s="12" t="s">
        <v>15</v>
      </c>
      <c r="B135" s="7" t="s">
        <v>5</v>
      </c>
      <c r="C135" s="7" t="s">
        <v>5</v>
      </c>
      <c r="D135" s="7" t="s">
        <v>5</v>
      </c>
      <c r="E135" s="7" t="s">
        <v>5</v>
      </c>
      <c r="F135" s="7">
        <v>5</v>
      </c>
      <c r="G135" s="7">
        <v>11</v>
      </c>
      <c r="H135" s="7">
        <v>15</v>
      </c>
      <c r="I135" s="7">
        <v>24</v>
      </c>
      <c r="J135" s="7">
        <v>37</v>
      </c>
      <c r="K135" s="8">
        <v>44</v>
      </c>
      <c r="L135" s="8">
        <v>55</v>
      </c>
      <c r="M135" s="8">
        <v>66</v>
      </c>
      <c r="N135" s="8">
        <v>81.051</v>
      </c>
    </row>
    <row r="136" spans="1:14" s="43" customFormat="1" ht="15.75">
      <c r="A136" s="21" t="s">
        <v>55</v>
      </c>
      <c r="B136" s="7">
        <v>2908</v>
      </c>
      <c r="C136" s="7">
        <v>2561</v>
      </c>
      <c r="D136" s="7">
        <v>2446</v>
      </c>
      <c r="E136" s="1">
        <v>4837</v>
      </c>
      <c r="F136" s="1">
        <v>5081</v>
      </c>
      <c r="G136" s="1">
        <v>5068</v>
      </c>
      <c r="H136" s="1">
        <v>5007</v>
      </c>
      <c r="I136" s="7">
        <v>4988</v>
      </c>
      <c r="J136" s="7">
        <v>5073</v>
      </c>
      <c r="K136" s="8">
        <v>5237</v>
      </c>
      <c r="L136" s="8">
        <v>5510</v>
      </c>
      <c r="M136" s="8">
        <v>5610</v>
      </c>
      <c r="N136" s="8">
        <v>5649</v>
      </c>
    </row>
    <row r="137" spans="1:14" s="43" customFormat="1" ht="13.5">
      <c r="A137" s="34" t="s">
        <v>11</v>
      </c>
      <c r="B137" s="1" t="s">
        <v>7</v>
      </c>
      <c r="C137" s="1" t="s">
        <v>7</v>
      </c>
      <c r="D137" s="1" t="s">
        <v>7</v>
      </c>
      <c r="E137" s="1" t="s">
        <v>7</v>
      </c>
      <c r="F137" s="1" t="s">
        <v>7</v>
      </c>
      <c r="G137" s="1" t="s">
        <v>7</v>
      </c>
      <c r="H137" s="1" t="s">
        <v>7</v>
      </c>
      <c r="I137" s="1" t="s">
        <v>7</v>
      </c>
      <c r="J137" s="1" t="s">
        <v>7</v>
      </c>
      <c r="K137" s="2" t="s">
        <v>7</v>
      </c>
      <c r="L137" s="2" t="s">
        <v>7</v>
      </c>
      <c r="M137" s="2" t="s">
        <v>7</v>
      </c>
      <c r="N137" s="2" t="s">
        <v>7</v>
      </c>
    </row>
    <row r="138" spans="1:14" s="43" customFormat="1" ht="13.5">
      <c r="A138" s="34" t="s">
        <v>8</v>
      </c>
      <c r="B138" s="1" t="s">
        <v>0</v>
      </c>
      <c r="C138" s="1" t="s">
        <v>0</v>
      </c>
      <c r="D138" s="1" t="s">
        <v>0</v>
      </c>
      <c r="E138" s="1">
        <v>3284</v>
      </c>
      <c r="F138" s="1">
        <v>3431</v>
      </c>
      <c r="G138" s="1">
        <v>3401</v>
      </c>
      <c r="H138" s="1">
        <v>3332</v>
      </c>
      <c r="I138" s="7">
        <v>3253</v>
      </c>
      <c r="J138" s="8">
        <v>3280</v>
      </c>
      <c r="K138" s="8">
        <v>3385</v>
      </c>
      <c r="L138" s="8">
        <v>3549</v>
      </c>
      <c r="M138" s="8">
        <v>3646</v>
      </c>
      <c r="N138" s="8">
        <v>3683</v>
      </c>
    </row>
    <row r="139" spans="1:14" s="43" customFormat="1" ht="13.5">
      <c r="A139" s="34" t="s">
        <v>9</v>
      </c>
      <c r="B139" s="1" t="s">
        <v>0</v>
      </c>
      <c r="C139" s="1" t="s">
        <v>0</v>
      </c>
      <c r="D139" s="1" t="s">
        <v>0</v>
      </c>
      <c r="E139" s="1">
        <v>239</v>
      </c>
      <c r="F139" s="1">
        <v>282</v>
      </c>
      <c r="G139" s="1">
        <v>288</v>
      </c>
      <c r="H139" s="1">
        <v>321</v>
      </c>
      <c r="I139" s="7">
        <v>361</v>
      </c>
      <c r="J139" s="7">
        <v>381</v>
      </c>
      <c r="K139" s="8">
        <v>416</v>
      </c>
      <c r="L139" s="8">
        <v>463</v>
      </c>
      <c r="M139" s="8">
        <v>487</v>
      </c>
      <c r="N139" s="8">
        <v>510</v>
      </c>
    </row>
    <row r="140" spans="1:14" s="43" customFormat="1" ht="13.5">
      <c r="A140" s="34" t="s">
        <v>12</v>
      </c>
      <c r="B140" s="1" t="s">
        <v>0</v>
      </c>
      <c r="C140" s="1" t="s">
        <v>0</v>
      </c>
      <c r="D140" s="1" t="s">
        <v>0</v>
      </c>
      <c r="E140" s="1">
        <v>69</v>
      </c>
      <c r="F140" s="1">
        <v>103</v>
      </c>
      <c r="G140" s="1">
        <v>100</v>
      </c>
      <c r="H140" s="1">
        <v>69</v>
      </c>
      <c r="I140" s="7">
        <v>78</v>
      </c>
      <c r="J140" s="8">
        <v>74</v>
      </c>
      <c r="K140" s="8">
        <v>75</v>
      </c>
      <c r="L140" s="8">
        <v>77</v>
      </c>
      <c r="M140" s="8">
        <v>74</v>
      </c>
      <c r="N140" s="8">
        <v>73</v>
      </c>
    </row>
    <row r="141" spans="1:14" s="43" customFormat="1" ht="13.5">
      <c r="A141" s="34" t="s">
        <v>19</v>
      </c>
      <c r="B141" s="1" t="s">
        <v>7</v>
      </c>
      <c r="C141" s="1" t="s">
        <v>7</v>
      </c>
      <c r="D141" s="1" t="s">
        <v>7</v>
      </c>
      <c r="E141" s="1" t="s">
        <v>7</v>
      </c>
      <c r="F141" s="1" t="s">
        <v>7</v>
      </c>
      <c r="G141" s="1" t="s">
        <v>7</v>
      </c>
      <c r="H141" s="1" t="s">
        <v>7</v>
      </c>
      <c r="I141" s="1" t="s">
        <v>7</v>
      </c>
      <c r="J141" s="8" t="s">
        <v>7</v>
      </c>
      <c r="K141" s="8" t="s">
        <v>7</v>
      </c>
      <c r="L141" s="8" t="s">
        <v>7</v>
      </c>
      <c r="M141" s="8" t="s">
        <v>7</v>
      </c>
      <c r="N141" s="8" t="s">
        <v>7</v>
      </c>
    </row>
    <row r="142" spans="1:14" s="43" customFormat="1" ht="15.75">
      <c r="A142" s="32" t="s">
        <v>33</v>
      </c>
      <c r="B142" s="1" t="s">
        <v>7</v>
      </c>
      <c r="C142" s="1" t="s">
        <v>7</v>
      </c>
      <c r="D142" s="1" t="s">
        <v>7</v>
      </c>
      <c r="E142" s="1" t="s">
        <v>7</v>
      </c>
      <c r="F142" s="1" t="s">
        <v>7</v>
      </c>
      <c r="G142" s="1" t="s">
        <v>7</v>
      </c>
      <c r="H142" s="1" t="s">
        <v>7</v>
      </c>
      <c r="I142" s="1" t="s">
        <v>7</v>
      </c>
      <c r="J142" s="8" t="s">
        <v>7</v>
      </c>
      <c r="K142" s="8" t="s">
        <v>7</v>
      </c>
      <c r="L142" s="8" t="s">
        <v>7</v>
      </c>
      <c r="M142" s="8" t="s">
        <v>7</v>
      </c>
      <c r="N142" s="8" t="s">
        <v>7</v>
      </c>
    </row>
    <row r="143" spans="1:14" s="43" customFormat="1" ht="13.5">
      <c r="A143" s="34" t="s">
        <v>10</v>
      </c>
      <c r="B143" s="1" t="s">
        <v>0</v>
      </c>
      <c r="C143" s="1" t="s">
        <v>0</v>
      </c>
      <c r="D143" s="1" t="s">
        <v>0</v>
      </c>
      <c r="E143" s="1">
        <v>1226</v>
      </c>
      <c r="F143" s="1">
        <v>1244</v>
      </c>
      <c r="G143" s="1">
        <v>1253</v>
      </c>
      <c r="H143" s="1">
        <v>1255</v>
      </c>
      <c r="I143" s="7">
        <v>1270</v>
      </c>
      <c r="J143" s="7">
        <v>1299</v>
      </c>
      <c r="K143" s="8">
        <v>1322</v>
      </c>
      <c r="L143" s="8">
        <v>1370</v>
      </c>
      <c r="M143" s="8">
        <v>1354</v>
      </c>
      <c r="N143" s="8">
        <v>1334</v>
      </c>
    </row>
    <row r="144" spans="1:14" s="43" customFormat="1" ht="15.75">
      <c r="A144" s="32" t="s">
        <v>32</v>
      </c>
      <c r="B144" s="1" t="s">
        <v>0</v>
      </c>
      <c r="C144" s="1" t="s">
        <v>0</v>
      </c>
      <c r="D144" s="1" t="s">
        <v>0</v>
      </c>
      <c r="E144" s="1">
        <v>19</v>
      </c>
      <c r="F144" s="1">
        <v>21</v>
      </c>
      <c r="G144" s="1">
        <v>26</v>
      </c>
      <c r="H144" s="1">
        <v>30</v>
      </c>
      <c r="I144" s="7">
        <v>26</v>
      </c>
      <c r="J144" s="7">
        <v>39</v>
      </c>
      <c r="K144" s="8">
        <v>39</v>
      </c>
      <c r="L144" s="8">
        <v>51</v>
      </c>
      <c r="M144" s="8">
        <v>49</v>
      </c>
      <c r="N144" s="8">
        <v>49</v>
      </c>
    </row>
    <row r="145" spans="1:14" s="43" customFormat="1" ht="13.5">
      <c r="A145" s="27" t="s">
        <v>87</v>
      </c>
      <c r="B145" s="9"/>
      <c r="C145" s="4"/>
      <c r="D145" s="4"/>
      <c r="E145" s="4"/>
      <c r="F145" s="4"/>
      <c r="G145" s="4"/>
      <c r="H145" s="4"/>
      <c r="I145" s="4"/>
      <c r="J145" s="6"/>
      <c r="K145" s="5"/>
      <c r="L145" s="51"/>
      <c r="M145" s="51"/>
      <c r="N145" s="51"/>
    </row>
    <row r="146" spans="1:14" s="43" customFormat="1" ht="15.75">
      <c r="A146" s="38" t="s">
        <v>89</v>
      </c>
      <c r="B146" s="1" t="s">
        <v>0</v>
      </c>
      <c r="C146" s="1" t="s">
        <v>0</v>
      </c>
      <c r="D146" s="1" t="s">
        <v>0</v>
      </c>
      <c r="E146" s="7">
        <v>339</v>
      </c>
      <c r="F146" s="7">
        <v>320</v>
      </c>
      <c r="G146" s="7">
        <v>274</v>
      </c>
      <c r="H146" s="7">
        <v>264</v>
      </c>
      <c r="I146" s="7">
        <v>275</v>
      </c>
      <c r="J146" s="8">
        <v>286</v>
      </c>
      <c r="K146" s="8">
        <v>299</v>
      </c>
      <c r="L146" s="8">
        <v>295</v>
      </c>
      <c r="M146" s="8">
        <v>267</v>
      </c>
      <c r="N146" s="8">
        <v>260</v>
      </c>
    </row>
    <row r="147" spans="1:14" s="43" customFormat="1" ht="15.75">
      <c r="A147" s="39" t="s">
        <v>88</v>
      </c>
      <c r="B147" s="1" t="s">
        <v>0</v>
      </c>
      <c r="C147" s="1" t="s">
        <v>0</v>
      </c>
      <c r="D147" s="1" t="s">
        <v>0</v>
      </c>
      <c r="E147" s="7">
        <v>54556</v>
      </c>
      <c r="F147" s="7">
        <v>58193</v>
      </c>
      <c r="G147" s="7">
        <v>57196</v>
      </c>
      <c r="H147" s="7">
        <v>55288</v>
      </c>
      <c r="I147" s="7">
        <v>56132</v>
      </c>
      <c r="J147" s="8">
        <v>55990</v>
      </c>
      <c r="K147" s="8">
        <v>55325</v>
      </c>
      <c r="L147" s="8">
        <v>56697</v>
      </c>
      <c r="M147" s="8">
        <v>53945</v>
      </c>
      <c r="N147" s="8">
        <f>5206+16098</f>
        <v>21304</v>
      </c>
    </row>
    <row r="148" spans="1:14" s="43" customFormat="1" ht="15.75">
      <c r="A148" s="39" t="s">
        <v>90</v>
      </c>
      <c r="B148" s="1" t="s">
        <v>0</v>
      </c>
      <c r="C148" s="1" t="s">
        <v>0</v>
      </c>
      <c r="D148" s="1" t="s">
        <v>0</v>
      </c>
      <c r="E148" s="7">
        <v>90163</v>
      </c>
      <c r="F148" s="7">
        <v>70693</v>
      </c>
      <c r="G148" s="7">
        <v>62471</v>
      </c>
      <c r="H148" s="7">
        <v>59392</v>
      </c>
      <c r="I148" s="7">
        <v>61561</v>
      </c>
      <c r="J148" s="8">
        <v>60094</v>
      </c>
      <c r="K148" s="8">
        <v>58703</v>
      </c>
      <c r="L148" s="8">
        <v>59898</v>
      </c>
      <c r="M148" s="8">
        <v>58149</v>
      </c>
      <c r="N148" s="8" t="s">
        <v>5</v>
      </c>
    </row>
    <row r="149" spans="1:14" s="43" customFormat="1" ht="16.5" thickBot="1">
      <c r="A149" s="80" t="s">
        <v>85</v>
      </c>
      <c r="B149" s="2" t="s">
        <v>0</v>
      </c>
      <c r="C149" s="1" t="s">
        <v>0</v>
      </c>
      <c r="D149" s="1" t="s">
        <v>0</v>
      </c>
      <c r="E149" s="1" t="s">
        <v>0</v>
      </c>
      <c r="F149" s="1" t="s">
        <v>0</v>
      </c>
      <c r="G149" s="1" t="s">
        <v>0</v>
      </c>
      <c r="H149" s="1" t="s">
        <v>0</v>
      </c>
      <c r="I149" s="1" t="s">
        <v>0</v>
      </c>
      <c r="J149" s="1" t="s">
        <v>0</v>
      </c>
      <c r="K149" s="1" t="s">
        <v>0</v>
      </c>
      <c r="L149" s="1" t="s">
        <v>0</v>
      </c>
      <c r="M149" s="1" t="s">
        <v>0</v>
      </c>
      <c r="N149" s="8">
        <v>2126</v>
      </c>
    </row>
    <row r="150" spans="1:14" s="43" customFormat="1" ht="27.75" customHeight="1">
      <c r="A150" s="69" t="s">
        <v>63</v>
      </c>
      <c r="B150" s="70"/>
      <c r="C150" s="70"/>
      <c r="D150" s="70"/>
      <c r="E150" s="70"/>
      <c r="F150" s="59"/>
      <c r="G150" s="59"/>
      <c r="H150" s="59"/>
      <c r="I150" s="59"/>
      <c r="J150" s="60"/>
      <c r="K150" s="60"/>
      <c r="L150" s="60"/>
      <c r="M150" s="60"/>
      <c r="N150" s="60"/>
    </row>
    <row r="151" spans="1:9" s="43" customFormat="1" ht="10.5" customHeight="1">
      <c r="A151" s="71"/>
      <c r="B151" s="72"/>
      <c r="C151" s="72"/>
      <c r="D151" s="72"/>
      <c r="E151" s="72"/>
      <c r="F151" s="52"/>
      <c r="G151" s="52"/>
      <c r="H151" s="52"/>
      <c r="I151" s="52"/>
    </row>
    <row r="152" spans="1:10" s="46" customFormat="1" ht="13.5" customHeight="1">
      <c r="A152" s="66" t="s">
        <v>64</v>
      </c>
      <c r="B152" s="67"/>
      <c r="C152" s="67"/>
      <c r="D152" s="67"/>
      <c r="E152" s="67"/>
      <c r="F152" s="61"/>
      <c r="G152" s="61"/>
      <c r="H152" s="61"/>
      <c r="I152" s="61"/>
      <c r="J152" s="61"/>
    </row>
    <row r="153" spans="1:10" s="46" customFormat="1" ht="13.5" customHeight="1">
      <c r="A153" s="66" t="s">
        <v>65</v>
      </c>
      <c r="B153" s="67"/>
      <c r="C153" s="67"/>
      <c r="D153" s="67"/>
      <c r="E153" s="67"/>
      <c r="F153" s="61"/>
      <c r="G153" s="61"/>
      <c r="H153" s="61"/>
      <c r="I153" s="61"/>
      <c r="J153" s="61"/>
    </row>
    <row r="154" spans="1:10" s="46" customFormat="1" ht="57.75" customHeight="1">
      <c r="A154" s="66" t="s">
        <v>66</v>
      </c>
      <c r="B154" s="67"/>
      <c r="C154" s="67"/>
      <c r="D154" s="67"/>
      <c r="E154" s="67"/>
      <c r="F154" s="61"/>
      <c r="G154" s="61"/>
      <c r="H154" s="61"/>
      <c r="I154" s="61"/>
      <c r="J154" s="61"/>
    </row>
    <row r="155" spans="1:10" s="46" customFormat="1" ht="30" customHeight="1">
      <c r="A155" s="66" t="s">
        <v>67</v>
      </c>
      <c r="B155" s="67"/>
      <c r="C155" s="67"/>
      <c r="D155" s="67"/>
      <c r="E155" s="67"/>
      <c r="F155" s="61"/>
      <c r="G155" s="61"/>
      <c r="H155" s="61"/>
      <c r="I155" s="61"/>
      <c r="J155" s="61"/>
    </row>
    <row r="156" spans="1:10" s="46" customFormat="1" ht="27" customHeight="1">
      <c r="A156" s="66" t="s">
        <v>68</v>
      </c>
      <c r="B156" s="67"/>
      <c r="C156" s="67"/>
      <c r="D156" s="67"/>
      <c r="E156" s="67"/>
      <c r="F156" s="61"/>
      <c r="G156" s="61"/>
      <c r="H156" s="61"/>
      <c r="I156" s="61"/>
      <c r="J156" s="61"/>
    </row>
    <row r="157" spans="1:10" s="46" customFormat="1" ht="13.5" customHeight="1">
      <c r="A157" s="66" t="s">
        <v>69</v>
      </c>
      <c r="B157" s="67"/>
      <c r="C157" s="67"/>
      <c r="D157" s="67"/>
      <c r="E157" s="67"/>
      <c r="F157" s="61"/>
      <c r="G157" s="61"/>
      <c r="H157" s="61"/>
      <c r="I157" s="61"/>
      <c r="J157" s="61"/>
    </row>
    <row r="158" spans="1:10" s="46" customFormat="1" ht="27.75" customHeight="1">
      <c r="A158" s="66" t="s">
        <v>70</v>
      </c>
      <c r="B158" s="67"/>
      <c r="C158" s="67"/>
      <c r="D158" s="67"/>
      <c r="E158" s="67"/>
      <c r="F158" s="62"/>
      <c r="G158" s="62"/>
      <c r="H158" s="62"/>
      <c r="I158" s="61"/>
      <c r="J158" s="61"/>
    </row>
    <row r="159" spans="1:5" s="46" customFormat="1" ht="56.25" customHeight="1">
      <c r="A159" s="81" t="s">
        <v>94</v>
      </c>
      <c r="B159" s="83"/>
      <c r="C159" s="83"/>
      <c r="D159" s="83"/>
      <c r="E159" s="83"/>
    </row>
    <row r="160" spans="1:5" s="46" customFormat="1" ht="69.75" customHeight="1">
      <c r="A160" s="81" t="s">
        <v>86</v>
      </c>
      <c r="B160" s="82"/>
      <c r="C160" s="82"/>
      <c r="D160" s="82"/>
      <c r="E160" s="82"/>
    </row>
    <row r="161" spans="1:5" s="43" customFormat="1" ht="3.75" customHeight="1">
      <c r="A161" s="68" t="s">
        <v>21</v>
      </c>
      <c r="B161" s="54"/>
      <c r="C161" s="54"/>
      <c r="D161" s="54"/>
      <c r="E161" s="54"/>
    </row>
    <row r="162" spans="1:9" s="43" customFormat="1" ht="13.5" customHeight="1">
      <c r="A162" s="68"/>
      <c r="B162" s="53"/>
      <c r="C162" s="53"/>
      <c r="D162" s="53"/>
      <c r="E162" s="53"/>
      <c r="F162" s="52"/>
      <c r="G162" s="52"/>
      <c r="H162" s="52"/>
      <c r="I162" s="52"/>
    </row>
    <row r="163" spans="1:9" s="43" customFormat="1" ht="13.5" customHeight="1">
      <c r="A163" s="73" t="s">
        <v>20</v>
      </c>
      <c r="B163" s="73"/>
      <c r="C163" s="73"/>
      <c r="D163" s="53"/>
      <c r="E163" s="53"/>
      <c r="F163" s="52"/>
      <c r="G163" s="52"/>
      <c r="H163" s="52"/>
      <c r="I163" s="52"/>
    </row>
    <row r="164" spans="1:9" s="43" customFormat="1" ht="27.75" customHeight="1">
      <c r="A164" s="74" t="s">
        <v>91</v>
      </c>
      <c r="B164" s="72"/>
      <c r="C164" s="72"/>
      <c r="D164" s="72"/>
      <c r="E164" s="72"/>
      <c r="F164" s="52"/>
      <c r="G164" s="52"/>
      <c r="H164" s="52"/>
      <c r="I164" s="52"/>
    </row>
    <row r="165" spans="1:9" s="43" customFormat="1" ht="13.5" customHeight="1">
      <c r="A165" s="74" t="s">
        <v>71</v>
      </c>
      <c r="B165" s="72"/>
      <c r="C165" s="72"/>
      <c r="D165" s="72"/>
      <c r="E165" s="72"/>
      <c r="F165" s="52"/>
      <c r="G165" s="52"/>
      <c r="H165" s="52"/>
      <c r="I165" s="52"/>
    </row>
    <row r="166" spans="1:9" s="43" customFormat="1" ht="13.5">
      <c r="A166" s="74" t="s">
        <v>72</v>
      </c>
      <c r="B166" s="72"/>
      <c r="C166" s="72"/>
      <c r="D166" s="72"/>
      <c r="E166" s="72"/>
      <c r="F166" s="52"/>
      <c r="G166" s="52"/>
      <c r="H166" s="52"/>
      <c r="I166" s="52"/>
    </row>
    <row r="167" spans="1:9" s="43" customFormat="1" ht="13.5">
      <c r="A167" s="74" t="s">
        <v>73</v>
      </c>
      <c r="B167" s="72"/>
      <c r="C167" s="72"/>
      <c r="D167" s="72"/>
      <c r="E167" s="72"/>
      <c r="F167" s="52"/>
      <c r="G167" s="52"/>
      <c r="H167" s="52"/>
      <c r="I167" s="52"/>
    </row>
    <row r="168" spans="1:9" s="43" customFormat="1" ht="13.5" customHeight="1">
      <c r="A168" s="74" t="s">
        <v>74</v>
      </c>
      <c r="B168" s="72"/>
      <c r="C168" s="72"/>
      <c r="D168" s="72"/>
      <c r="E168" s="72"/>
      <c r="F168" s="52"/>
      <c r="G168" s="52"/>
      <c r="H168" s="52"/>
      <c r="I168" s="52"/>
    </row>
    <row r="169" spans="1:9" s="43" customFormat="1" ht="13.5">
      <c r="A169" s="74" t="s">
        <v>75</v>
      </c>
      <c r="B169" s="72"/>
      <c r="C169" s="72"/>
      <c r="D169" s="72"/>
      <c r="E169" s="72"/>
      <c r="F169" s="52"/>
      <c r="G169" s="52"/>
      <c r="H169" s="52"/>
      <c r="I169" s="52"/>
    </row>
    <row r="170" spans="1:9" s="43" customFormat="1" ht="13.5">
      <c r="A170" s="74" t="s">
        <v>76</v>
      </c>
      <c r="B170" s="72"/>
      <c r="C170" s="72"/>
      <c r="D170" s="72"/>
      <c r="E170" s="72"/>
      <c r="F170" s="52"/>
      <c r="G170" s="52"/>
      <c r="H170" s="52"/>
      <c r="I170" s="52"/>
    </row>
    <row r="171" spans="1:9" s="43" customFormat="1" ht="13.5">
      <c r="A171" s="74" t="s">
        <v>77</v>
      </c>
      <c r="B171" s="72"/>
      <c r="C171" s="72"/>
      <c r="D171" s="72"/>
      <c r="E171" s="72"/>
      <c r="F171" s="52"/>
      <c r="G171" s="52"/>
      <c r="H171" s="52"/>
      <c r="I171" s="52"/>
    </row>
    <row r="172" spans="1:9" s="43" customFormat="1" ht="13.5">
      <c r="A172" s="74" t="s">
        <v>78</v>
      </c>
      <c r="B172" s="72"/>
      <c r="C172" s="72"/>
      <c r="D172" s="72"/>
      <c r="E172" s="72"/>
      <c r="F172" s="52"/>
      <c r="G172" s="52"/>
      <c r="H172" s="52"/>
      <c r="I172" s="52"/>
    </row>
    <row r="173" spans="1:9" s="43" customFormat="1" ht="13.5">
      <c r="A173" s="74" t="s">
        <v>79</v>
      </c>
      <c r="B173" s="72"/>
      <c r="C173" s="72"/>
      <c r="D173" s="72"/>
      <c r="E173" s="72"/>
      <c r="F173" s="52"/>
      <c r="G173" s="52"/>
      <c r="H173" s="52"/>
      <c r="I173" s="52"/>
    </row>
    <row r="174" spans="1:9" s="43" customFormat="1" ht="15.75">
      <c r="A174" s="74" t="s">
        <v>80</v>
      </c>
      <c r="B174" s="74"/>
      <c r="C174" s="74"/>
      <c r="D174" s="74"/>
      <c r="E174" s="74"/>
      <c r="F174" s="52"/>
      <c r="G174" s="52"/>
      <c r="H174" s="52"/>
      <c r="I174" s="52"/>
    </row>
    <row r="175" spans="1:9" s="43" customFormat="1" ht="15.75">
      <c r="A175" s="74" t="s">
        <v>81</v>
      </c>
      <c r="B175" s="74"/>
      <c r="C175" s="74"/>
      <c r="D175" s="74"/>
      <c r="E175" s="74"/>
      <c r="F175" s="52"/>
      <c r="G175" s="52"/>
      <c r="H175" s="52"/>
      <c r="I175" s="52"/>
    </row>
    <row r="176" spans="1:9" s="43" customFormat="1" ht="15.75">
      <c r="A176" s="74" t="s">
        <v>82</v>
      </c>
      <c r="B176" s="74"/>
      <c r="C176" s="74"/>
      <c r="D176" s="74"/>
      <c r="E176" s="74"/>
      <c r="F176" s="52"/>
      <c r="G176" s="52"/>
      <c r="H176" s="52"/>
      <c r="I176" s="52"/>
    </row>
    <row r="177" spans="1:9" s="43" customFormat="1" ht="15.75">
      <c r="A177" s="74" t="s">
        <v>83</v>
      </c>
      <c r="B177" s="74"/>
      <c r="C177" s="74"/>
      <c r="D177" s="74"/>
      <c r="E177" s="74"/>
      <c r="F177" s="52"/>
      <c r="G177" s="52"/>
      <c r="H177" s="52"/>
      <c r="I177" s="52"/>
    </row>
    <row r="178" spans="1:9" s="43" customFormat="1" ht="15.75">
      <c r="A178" s="74" t="s">
        <v>84</v>
      </c>
      <c r="B178" s="74"/>
      <c r="C178" s="74"/>
      <c r="D178" s="74"/>
      <c r="E178" s="74"/>
      <c r="F178" s="52"/>
      <c r="G178" s="52"/>
      <c r="H178" s="52"/>
      <c r="I178" s="52"/>
    </row>
    <row r="179" spans="1:5" s="43" customFormat="1" ht="72" customHeight="1">
      <c r="A179" s="74" t="s">
        <v>93</v>
      </c>
      <c r="B179" s="72"/>
      <c r="C179" s="72"/>
      <c r="D179" s="72"/>
      <c r="E179" s="72"/>
    </row>
    <row r="180" spans="1:5" s="43" customFormat="1" ht="75" customHeight="1">
      <c r="A180" s="74" t="s">
        <v>92</v>
      </c>
      <c r="B180" s="72"/>
      <c r="C180" s="72"/>
      <c r="D180" s="72"/>
      <c r="E180" s="72"/>
    </row>
    <row r="181" s="43" customFormat="1" ht="13.5" customHeight="1">
      <c r="A181" s="55"/>
    </row>
    <row r="182" s="43" customFormat="1" ht="13.5" customHeight="1"/>
    <row r="183" s="43" customFormat="1" ht="13.5" customHeight="1"/>
    <row r="184" s="43" customFormat="1" ht="13.5" customHeight="1"/>
    <row r="185" s="43" customFormat="1" ht="13.5" customHeight="1"/>
    <row r="186" spans="1:2" ht="9.75" customHeight="1">
      <c r="A186" s="75"/>
      <c r="B186" s="75"/>
    </row>
    <row r="187" ht="9.75" customHeight="1"/>
    <row r="188" ht="13.5"/>
  </sheetData>
  <mergeCells count="32">
    <mergeCell ref="A186:B186"/>
    <mergeCell ref="A1:K1"/>
    <mergeCell ref="A165:E165"/>
    <mergeCell ref="A175:E175"/>
    <mergeCell ref="A174:E174"/>
    <mergeCell ref="A176:E176"/>
    <mergeCell ref="A177:E177"/>
    <mergeCell ref="A178:E178"/>
    <mergeCell ref="A179:E179"/>
    <mergeCell ref="A173:E173"/>
    <mergeCell ref="A172:E172"/>
    <mergeCell ref="A163:C163"/>
    <mergeCell ref="A168:E168"/>
    <mergeCell ref="A166:E166"/>
    <mergeCell ref="A167:E167"/>
    <mergeCell ref="A164:E164"/>
    <mergeCell ref="A171:E171"/>
    <mergeCell ref="A160:E160"/>
    <mergeCell ref="A150:E150"/>
    <mergeCell ref="A151:E151"/>
    <mergeCell ref="A152:E152"/>
    <mergeCell ref="A153:E153"/>
    <mergeCell ref="A180:E180"/>
    <mergeCell ref="A154:E154"/>
    <mergeCell ref="A157:E157"/>
    <mergeCell ref="A170:E170"/>
    <mergeCell ref="A155:E155"/>
    <mergeCell ref="A156:E156"/>
    <mergeCell ref="A158:E158"/>
    <mergeCell ref="A161:A162"/>
    <mergeCell ref="A159:E159"/>
    <mergeCell ref="A169:E169"/>
  </mergeCells>
  <printOptions/>
  <pageMargins left="0.5" right="0.5" top="0.5" bottom="0.5" header="0.25" footer="0.25"/>
  <pageSetup fitToHeight="0" horizontalDpi="300" verticalDpi="300" orientation="portrait" scale="54" r:id="rId1"/>
  <rowBreaks count="2" manualBreakCount="2">
    <brk id="75" max="13" man="1"/>
    <brk id="150" max="13" man="1"/>
  </rowBreaks>
  <colBreaks count="1" manualBreakCount="1">
    <brk id="14" max="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 Profile</dc:title>
  <dc:subject/>
  <dc:creator>RT</dc:creator>
  <cp:keywords/>
  <dc:description/>
  <cp:lastModifiedBy>lnguyen</cp:lastModifiedBy>
  <cp:lastPrinted>2004-08-25T20:01:32Z</cp:lastPrinted>
  <dcterms:created xsi:type="dcterms:W3CDTF">1999-07-02T15:13:33Z</dcterms:created>
  <dcterms:modified xsi:type="dcterms:W3CDTF">2004-09-13T17:37:37Z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99911859</vt:i4>
  </property>
  <property fmtid="{D5CDD505-2E9C-101B-9397-08002B2CF9AE}" pid="3" name="_EmailSubject">
    <vt:lpwstr>NTS Batch from 7-30</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1916418135</vt:i4>
  </property>
  <property fmtid="{D5CDD505-2E9C-101B-9397-08002B2CF9AE}" pid="7" name="_ReviewingToolsShownOnce">
    <vt:lpwstr/>
  </property>
</Properties>
</file>