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96" windowWidth="9696" windowHeight="7296" activeTab="0"/>
  </bookViews>
  <sheets>
    <sheet name="Rail profile" sheetId="1" r:id="rId1"/>
  </sheets>
  <definedNames>
    <definedName name="_xlnm.Print_Area" localSheetId="0">'Rail profile'!$A$1:$M$86</definedName>
  </definedNames>
  <calcPr fullCalcOnLoad="1"/>
</workbook>
</file>

<file path=xl/sharedStrings.xml><?xml version="1.0" encoding="utf-8"?>
<sst xmlns="http://schemas.openxmlformats.org/spreadsheetml/2006/main" count="153" uniqueCount="106">
  <si>
    <t>Freight</t>
  </si>
  <si>
    <t>Other</t>
  </si>
  <si>
    <t>N</t>
  </si>
  <si>
    <t>Locomotives</t>
  </si>
  <si>
    <t>U</t>
  </si>
  <si>
    <t xml:space="preserve"> </t>
  </si>
  <si>
    <t xml:space="preserve"> Trespassers</t>
  </si>
  <si>
    <t>Total revenue ($ millions)</t>
  </si>
  <si>
    <t>Total expenses ($ millions)</t>
  </si>
  <si>
    <t>Number of companies</t>
  </si>
  <si>
    <t>Number of employees</t>
  </si>
  <si>
    <t>Miles of road owned</t>
  </si>
  <si>
    <t>Train and yard switching</t>
  </si>
  <si>
    <t>Average miles traveled per vehicle</t>
  </si>
  <si>
    <t>Average miles traveled per gallon</t>
  </si>
  <si>
    <t xml:space="preserve"> Employees on duty</t>
  </si>
  <si>
    <t xml:space="preserve"> Employees not on duty</t>
  </si>
  <si>
    <t xml:space="preserve"> Contractor employees</t>
  </si>
  <si>
    <t>Rail Profile</t>
  </si>
  <si>
    <t>Amtrak</t>
  </si>
  <si>
    <t>Class I freight cars</t>
  </si>
  <si>
    <t>Other nonclass I freight cars</t>
  </si>
  <si>
    <t xml:space="preserve"> Nontrespassers</t>
  </si>
  <si>
    <t xml:space="preserve">1994    </t>
  </si>
  <si>
    <t>Unless otherwise noted, refer to chapter tables for sources.</t>
  </si>
  <si>
    <t>Amtrak figures are based on Amtrak fiscal year (October 1-September 30).</t>
  </si>
  <si>
    <t xml:space="preserve"> Passengers on trains</t>
  </si>
  <si>
    <t>1960</t>
  </si>
  <si>
    <t>1980</t>
  </si>
  <si>
    <t>1990</t>
  </si>
  <si>
    <t>1995</t>
  </si>
  <si>
    <t>1996</t>
  </si>
  <si>
    <t>1997</t>
  </si>
  <si>
    <t>1998</t>
  </si>
  <si>
    <t>1999</t>
  </si>
  <si>
    <t>2000</t>
  </si>
  <si>
    <r>
      <t>1970</t>
    </r>
    <r>
      <rPr>
        <b/>
        <vertAlign val="superscript"/>
        <sz val="11"/>
        <rFont val="Arial Narrow"/>
        <family val="2"/>
      </rPr>
      <t>e</t>
    </r>
  </si>
  <si>
    <r>
      <t>Class I</t>
    </r>
    <r>
      <rPr>
        <b/>
        <vertAlign val="superscript"/>
        <sz val="11"/>
        <rFont val="Arial Narrow"/>
        <family val="2"/>
      </rPr>
      <t>a</t>
    </r>
  </si>
  <si>
    <r>
      <t>Operating expenses ($ millions)</t>
    </r>
    <r>
      <rPr>
        <vertAlign val="superscript"/>
        <sz val="11"/>
        <rFont val="Arial Narrow"/>
        <family val="2"/>
      </rPr>
      <t>b</t>
    </r>
  </si>
  <si>
    <t>Number of vehicles, total</t>
  </si>
  <si>
    <t>Train-cars</t>
  </si>
  <si>
    <r>
      <t>Car mileage, freight (thousands)</t>
    </r>
    <r>
      <rPr>
        <vertAlign val="superscript"/>
        <sz val="11"/>
        <rFont val="Arial Narrow"/>
        <family val="2"/>
      </rPr>
      <t>1</t>
    </r>
  </si>
  <si>
    <r>
      <t>Revenue ton-miles of freight (millions)</t>
    </r>
    <r>
      <rPr>
        <vertAlign val="superscript"/>
        <sz val="11"/>
        <rFont val="Arial Narrow"/>
        <family val="2"/>
      </rPr>
      <t>1</t>
    </r>
  </si>
  <si>
    <t>Locomotive</t>
  </si>
  <si>
    <t>Car</t>
  </si>
  <si>
    <t>Train</t>
  </si>
  <si>
    <t>Diesel (million gallons)</t>
  </si>
  <si>
    <t>Electric kWh (millions)</t>
  </si>
  <si>
    <t>Number of fatalities, railroads and grade crossings, total</t>
  </si>
  <si>
    <t>Grade crossing only</t>
  </si>
  <si>
    <r>
      <t>KEY:</t>
    </r>
    <r>
      <rPr>
        <sz val="9"/>
        <rFont val="Arial"/>
        <family val="2"/>
      </rPr>
      <t xml:space="preserve">  kWh = kilowatt-hour; N = data do not exist; R = revised; U = data are not available.</t>
    </r>
  </si>
  <si>
    <r>
      <t xml:space="preserve">a </t>
    </r>
    <r>
      <rPr>
        <sz val="9"/>
        <rFont val="Arial"/>
        <family val="2"/>
      </rPr>
      <t xml:space="preserve"> Excluding Amtrak and all non-Class I railroads, except for Section IV.</t>
    </r>
  </si>
  <si>
    <r>
      <t xml:space="preserve">b </t>
    </r>
    <r>
      <rPr>
        <sz val="9"/>
        <rFont val="Arial"/>
        <family val="2"/>
      </rPr>
      <t xml:space="preserve"> Operating expenses include equipment, joint facility rents, leased roads and equipment, and all taxes except Federal income.</t>
    </r>
  </si>
  <si>
    <r>
      <t>c</t>
    </r>
    <r>
      <rPr>
        <sz val="9"/>
        <rFont val="Arial"/>
        <family val="2"/>
      </rPr>
      <t xml:space="preserve">  Safety figures from U.S. Department of Transportation, Federal Railroad Administration are for all railroads.</t>
    </r>
  </si>
  <si>
    <r>
      <t xml:space="preserve">d  </t>
    </r>
    <r>
      <rPr>
        <sz val="9"/>
        <rFont val="Arial"/>
        <family val="2"/>
      </rPr>
      <t>Figures may not appear directly in data source.</t>
    </r>
  </si>
  <si>
    <r>
      <t xml:space="preserve">e  </t>
    </r>
    <r>
      <rPr>
        <sz val="9"/>
        <rFont val="Arial"/>
        <family val="2"/>
      </rPr>
      <t>Amtrak data in this column are for 1972, Amtrak's first full year of operation.</t>
    </r>
  </si>
  <si>
    <r>
      <t>NOTE</t>
    </r>
    <r>
      <rPr>
        <sz val="9"/>
        <rFont val="Arial"/>
        <family val="2"/>
      </rPr>
      <t xml:space="preserve">  </t>
    </r>
  </si>
  <si>
    <r>
      <t>SOURCES</t>
    </r>
    <r>
      <rPr>
        <sz val="9"/>
        <rFont val="Arial"/>
        <family val="2"/>
      </rPr>
      <t xml:space="preserve">  </t>
    </r>
  </si>
  <si>
    <t>FINANCIAL</t>
  </si>
  <si>
    <t>INVENTORY</t>
  </si>
  <si>
    <t>PERFORMANCE</t>
  </si>
  <si>
    <r>
      <t>Railroad only</t>
    </r>
    <r>
      <rPr>
        <b/>
        <vertAlign val="superscript"/>
        <sz val="11"/>
        <rFont val="Arial Narrow"/>
        <family val="2"/>
      </rPr>
      <t>d</t>
    </r>
  </si>
  <si>
    <t>2001</t>
  </si>
  <si>
    <r>
      <t>R</t>
    </r>
    <r>
      <rPr>
        <sz val="11"/>
        <rFont val="Arial Narrow"/>
        <family val="2"/>
      </rPr>
      <t>937</t>
    </r>
  </si>
  <si>
    <r>
      <t>R</t>
    </r>
    <r>
      <rPr>
        <sz val="11"/>
        <rFont val="Arial Narrow"/>
        <family val="2"/>
      </rPr>
      <t>932</t>
    </r>
  </si>
  <si>
    <t>Number of Locomotives</t>
  </si>
  <si>
    <r>
      <t>R</t>
    </r>
    <r>
      <rPr>
        <sz val="11"/>
        <rFont val="Arial Narrow"/>
        <family val="2"/>
      </rPr>
      <t>39.10</t>
    </r>
  </si>
  <si>
    <r>
      <t>R</t>
    </r>
    <r>
      <rPr>
        <sz val="11"/>
        <rFont val="Arial Narrow"/>
        <family val="2"/>
      </rPr>
      <t>39.92</t>
    </r>
  </si>
  <si>
    <r>
      <t>R</t>
    </r>
    <r>
      <rPr>
        <sz val="11"/>
        <rFont val="Arial Narrow"/>
        <family val="2"/>
      </rPr>
      <t>43.31</t>
    </r>
  </si>
  <si>
    <r>
      <t>R</t>
    </r>
    <r>
      <rPr>
        <sz val="11"/>
        <rFont val="Arial Narrow"/>
        <family val="2"/>
      </rPr>
      <t>45.26</t>
    </r>
  </si>
  <si>
    <r>
      <t>R</t>
    </r>
    <r>
      <rPr>
        <sz val="11"/>
        <rFont val="Arial Narrow"/>
        <family val="2"/>
      </rPr>
      <t>44.75</t>
    </r>
  </si>
  <si>
    <r>
      <t>R</t>
    </r>
    <r>
      <rPr>
        <sz val="11"/>
        <rFont val="Arial Narrow"/>
        <family val="2"/>
      </rPr>
      <t>46.85</t>
    </r>
  </si>
  <si>
    <r>
      <t>R</t>
    </r>
    <r>
      <rPr>
        <sz val="11"/>
        <rFont val="Arial Narrow"/>
        <family val="2"/>
      </rPr>
      <t>1,063</t>
    </r>
  </si>
  <si>
    <r>
      <t>R</t>
    </r>
    <r>
      <rPr>
        <sz val="11"/>
        <rFont val="Arial Narrow"/>
        <family val="2"/>
      </rPr>
      <t>1,008</t>
    </r>
  </si>
  <si>
    <t>Passenger</t>
  </si>
  <si>
    <r>
      <t>Class I</t>
    </r>
    <r>
      <rPr>
        <b/>
        <vertAlign val="superscript"/>
        <sz val="11"/>
        <rFont val="Arial Narrow"/>
        <family val="2"/>
      </rPr>
      <t>a, 1</t>
    </r>
  </si>
  <si>
    <r>
      <t>Freight</t>
    </r>
    <r>
      <rPr>
        <vertAlign val="superscript"/>
        <sz val="11"/>
        <rFont val="Arial Narrow"/>
        <family val="2"/>
      </rPr>
      <t xml:space="preserve"> </t>
    </r>
  </si>
  <si>
    <r>
      <t xml:space="preserve">1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 xml:space="preserve">Railroad Facts, </t>
    </r>
    <r>
      <rPr>
        <sz val="9"/>
        <rFont val="Arial"/>
        <family val="2"/>
      </rPr>
      <t>Annual issues, pp. 3, 10, 27, 33, 34, 36, 40, 49, 51, 77, and similar pages in earlier issues.</t>
    </r>
  </si>
  <si>
    <r>
      <t>Class I</t>
    </r>
    <r>
      <rPr>
        <b/>
        <vertAlign val="superscript"/>
        <sz val="11"/>
        <rFont val="Arial Narrow"/>
        <family val="2"/>
      </rPr>
      <t>a,1</t>
    </r>
  </si>
  <si>
    <r>
      <t>Operating revenues, total ($ millions)</t>
    </r>
    <r>
      <rPr>
        <vertAlign val="superscript"/>
        <sz val="11"/>
        <rFont val="Arial Narrow"/>
        <family val="2"/>
      </rPr>
      <t xml:space="preserve"> </t>
    </r>
  </si>
  <si>
    <r>
      <t>Amtrak</t>
    </r>
    <r>
      <rPr>
        <b/>
        <vertAlign val="superscript"/>
        <sz val="11"/>
        <rFont val="Arial Narrow"/>
        <family val="2"/>
      </rPr>
      <t>2</t>
    </r>
  </si>
  <si>
    <r>
      <t>Number of passenger vehicles</t>
    </r>
    <r>
      <rPr>
        <vertAlign val="superscript"/>
        <sz val="11"/>
        <rFont val="Arial Narrow"/>
        <family val="2"/>
      </rPr>
      <t>3</t>
    </r>
  </si>
  <si>
    <r>
      <t>Number of employees</t>
    </r>
    <r>
      <rPr>
        <vertAlign val="superscript"/>
        <sz val="11"/>
        <rFont val="Arial Narrow"/>
        <family val="2"/>
      </rPr>
      <t>4</t>
    </r>
  </si>
  <si>
    <r>
      <t>System route mileage</t>
    </r>
    <r>
      <rPr>
        <vertAlign val="superscript"/>
        <sz val="11"/>
        <rFont val="Arial Narrow"/>
        <family val="2"/>
      </rPr>
      <t>5</t>
    </r>
  </si>
  <si>
    <r>
      <t>Train mileage, freight (thousands)</t>
    </r>
    <r>
      <rPr>
        <vertAlign val="superscript"/>
        <sz val="11"/>
        <rFont val="Arial Narrow"/>
        <family val="2"/>
      </rPr>
      <t>1</t>
    </r>
  </si>
  <si>
    <r>
      <t>Average length of haul, freight (miles)</t>
    </r>
    <r>
      <rPr>
        <vertAlign val="superscript"/>
        <sz val="11"/>
        <rFont val="Arial Narrow"/>
        <family val="2"/>
      </rPr>
      <t>1</t>
    </r>
  </si>
  <si>
    <r>
      <t>Fuel consumed in freight service (million gallons)</t>
    </r>
    <r>
      <rPr>
        <vertAlign val="superscript"/>
        <sz val="11"/>
        <rFont val="Arial Narrow"/>
        <family val="2"/>
      </rPr>
      <t>1</t>
    </r>
  </si>
  <si>
    <r>
      <t>Passenger train-miles (millions)</t>
    </r>
    <r>
      <rPr>
        <vertAlign val="superscript"/>
        <sz val="11"/>
        <rFont val="Arial Narrow"/>
        <family val="2"/>
      </rPr>
      <t>2</t>
    </r>
  </si>
  <si>
    <r>
      <t>Passenger locomotive-miles (millions)</t>
    </r>
    <r>
      <rPr>
        <vertAlign val="superscript"/>
        <sz val="11"/>
        <rFont val="Arial Narrow"/>
        <family val="2"/>
      </rPr>
      <t>2</t>
    </r>
  </si>
  <si>
    <r>
      <t>Revenue passengers carried (millions)</t>
    </r>
    <r>
      <rPr>
        <vertAlign val="superscript"/>
        <sz val="11"/>
        <rFont val="Arial Narrow"/>
        <family val="2"/>
      </rPr>
      <t>2</t>
    </r>
  </si>
  <si>
    <r>
      <t>Revenue passenger-miles  (millions)</t>
    </r>
    <r>
      <rPr>
        <vertAlign val="superscript"/>
        <sz val="11"/>
        <rFont val="Arial Narrow"/>
        <family val="2"/>
      </rPr>
      <t>2</t>
    </r>
  </si>
  <si>
    <r>
      <t>Average passenger fare (dollars)</t>
    </r>
    <r>
      <rPr>
        <vertAlign val="superscript"/>
        <sz val="11"/>
        <rFont val="Arial Narrow"/>
        <family val="2"/>
      </rPr>
      <t>2</t>
    </r>
  </si>
  <si>
    <r>
      <t>Average passenger revenue / passenger-mile (cents)</t>
    </r>
    <r>
      <rPr>
        <vertAlign val="superscript"/>
        <sz val="11"/>
        <rFont val="Arial Narrow"/>
        <family val="2"/>
      </rPr>
      <t>2</t>
    </r>
  </si>
  <si>
    <r>
      <t>Average passenger trip length (miles)</t>
    </r>
    <r>
      <rPr>
        <vertAlign val="superscript"/>
        <sz val="11"/>
        <rFont val="Arial Narrow"/>
        <family val="2"/>
      </rPr>
      <t>2</t>
    </r>
  </si>
  <si>
    <r>
      <t xml:space="preserve">SAFETY </t>
    </r>
    <r>
      <rPr>
        <b/>
        <vertAlign val="superscript"/>
        <sz val="11"/>
        <rFont val="Arial Narrow"/>
        <family val="2"/>
      </rPr>
      <t>c,9</t>
    </r>
  </si>
  <si>
    <r>
      <t>Locomotive fuel consumed</t>
    </r>
    <r>
      <rPr>
        <vertAlign val="superscript"/>
        <sz val="11"/>
        <rFont val="Arial Narrow"/>
        <family val="2"/>
      </rPr>
      <t>8</t>
    </r>
  </si>
  <si>
    <r>
      <t>Passenger train car-miles (millions)</t>
    </r>
    <r>
      <rPr>
        <vertAlign val="superscript"/>
        <sz val="11"/>
        <rFont val="Arial Narrow"/>
        <family val="2"/>
      </rPr>
      <t>7</t>
    </r>
  </si>
  <si>
    <r>
      <t>Locomotive mileage, total (thousands)</t>
    </r>
    <r>
      <rPr>
        <vertAlign val="superscript"/>
        <sz val="11"/>
        <rFont val="Arial Narrow"/>
        <family val="2"/>
      </rPr>
      <t>6</t>
    </r>
  </si>
  <si>
    <r>
      <t xml:space="preserve">9  </t>
    </r>
    <r>
      <rPr>
        <sz val="9"/>
        <rFont val="Arial"/>
        <family val="2"/>
      </rPr>
      <t xml:space="preserve">1960-1980:  U.S. Department of Transportation, Federal Railroad Administration, Systems Support Division, RRS-22,  personal communication.  1990-1994:  Ibid., </t>
    </r>
    <r>
      <rPr>
        <i/>
        <sz val="9"/>
        <rFont val="Arial"/>
        <family val="2"/>
      </rPr>
      <t>Accident / Incident Bulletin,</t>
    </r>
    <r>
      <rPr>
        <sz val="9"/>
        <rFont val="Arial"/>
        <family val="2"/>
      </rPr>
      <t xml:space="preserve"> Annual issues, tables 7 and 9.  1995-2001:  Ibid., </t>
    </r>
    <r>
      <rPr>
        <i/>
        <sz val="9"/>
        <rFont val="Arial"/>
        <family val="2"/>
      </rPr>
      <t>Railroad Safety Statistics, Annual Report 2001</t>
    </r>
    <r>
      <rPr>
        <sz val="9"/>
        <rFont val="Arial"/>
        <family val="2"/>
      </rPr>
      <t>, table 1-3.</t>
    </r>
  </si>
  <si>
    <r>
      <t xml:space="preserve">2 </t>
    </r>
    <r>
      <rPr>
        <sz val="9"/>
        <rFont val="Arial"/>
        <family val="2"/>
      </rPr>
      <t xml:space="preserve"> Amtrak, </t>
    </r>
    <r>
      <rPr>
        <i/>
        <sz val="9"/>
        <rFont val="Arial"/>
        <family val="2"/>
      </rPr>
      <t>National Railroad Passenger Corporation Annual Report, Statistical Appendix to Amtrak Annual Report,</t>
    </r>
    <r>
      <rPr>
        <sz val="9"/>
        <rFont val="Arial"/>
        <family val="2"/>
      </rPr>
      <t xml:space="preserve"> Annual issues.</t>
    </r>
  </si>
  <si>
    <r>
      <t xml:space="preserve">4 </t>
    </r>
    <r>
      <rPr>
        <sz val="9"/>
        <rFont val="Arial"/>
        <family val="2"/>
      </rPr>
      <t xml:space="preserve"> 1970-1990: Amtrak, Public Affairs, personal communication.  1994-1997: Ibid., </t>
    </r>
    <r>
      <rPr>
        <i/>
        <sz val="9"/>
        <rFont val="Arial"/>
        <family val="2"/>
      </rPr>
      <t>National Railroad Passenger Corporation Annual Report,</t>
    </r>
    <r>
      <rPr>
        <sz val="9"/>
        <rFont val="Arial"/>
        <family val="2"/>
      </rPr>
      <t xml:space="preserve">1972, 1980, 1990, and 1993-95.  1998-2001: Association of American Railroads, </t>
    </r>
    <r>
      <rPr>
        <i/>
        <sz val="9"/>
        <rFont val="Arial"/>
        <family val="2"/>
      </rPr>
      <t>Railroad Facts,</t>
    </r>
    <r>
      <rPr>
        <sz val="9"/>
        <rFont val="Arial"/>
        <family val="2"/>
      </rPr>
      <t xml:space="preserve"> Annual Issues, p. 77 and similar pages in earlier issues.</t>
    </r>
  </si>
  <si>
    <r>
      <t>3</t>
    </r>
    <r>
      <rPr>
        <sz val="9"/>
        <rFont val="Arial"/>
        <family val="2"/>
      </rPr>
      <t xml:space="preserve">  1970-1980: Amtrak, </t>
    </r>
    <r>
      <rPr>
        <i/>
        <sz val="9"/>
        <rFont val="Arial"/>
        <family val="2"/>
      </rPr>
      <t>National Railroad Passenger Corporation Annual Report,</t>
    </r>
    <r>
      <rPr>
        <sz val="9"/>
        <rFont val="Arial"/>
        <family val="2"/>
      </rPr>
      <t xml:space="preserve">1972, 1980, 1990, and 1993-95.  1990-2000: Ibid., </t>
    </r>
    <r>
      <rPr>
        <i/>
        <sz val="9"/>
        <rFont val="Arial"/>
        <family val="2"/>
      </rPr>
      <t xml:space="preserve">National Railroad Passenger Corporation Annual Report, Statistical Appendix to Amtrak Annual Report, </t>
    </r>
    <r>
      <rPr>
        <sz val="9"/>
        <rFont val="Arial"/>
        <family val="2"/>
      </rPr>
      <t xml:space="preserve">Annual issues.  2001: Association of American Railroads, </t>
    </r>
    <r>
      <rPr>
        <i/>
        <sz val="9"/>
        <rFont val="Arial"/>
        <family val="2"/>
      </rPr>
      <t xml:space="preserve">Railroad Facts 2002 </t>
    </r>
    <r>
      <rPr>
        <sz val="9"/>
        <rFont val="Arial"/>
        <family val="2"/>
      </rPr>
      <t>(Washington, DC: 2002), p. 77.</t>
    </r>
  </si>
  <si>
    <r>
      <t xml:space="preserve">5  </t>
    </r>
    <r>
      <rPr>
        <sz val="9"/>
        <rFont val="Arial"/>
        <family val="2"/>
      </rPr>
      <t xml:space="preserve">1980-1990: Amtrak, Route Miles by Railroad, Corp. Planning &amp; Development.  1994-2001: Amtrak, </t>
    </r>
    <r>
      <rPr>
        <i/>
        <sz val="9"/>
        <rFont val="Arial"/>
        <family val="2"/>
      </rPr>
      <t>National Railroad Passenger Corporation Annual Report, Statistical Appendix to Amtrak Annual Report,</t>
    </r>
    <r>
      <rPr>
        <sz val="9"/>
        <rFont val="Arial"/>
        <family val="2"/>
      </rPr>
      <t xml:space="preserve"> Annual issues.</t>
    </r>
  </si>
  <si>
    <r>
      <t xml:space="preserve">7  </t>
    </r>
    <r>
      <rPr>
        <sz val="9"/>
        <rFont val="Arial"/>
        <family val="2"/>
      </rPr>
      <t xml:space="preserve">1970-1990: Amtrak, </t>
    </r>
    <r>
      <rPr>
        <i/>
        <sz val="9"/>
        <rFont val="Arial"/>
        <family val="2"/>
      </rPr>
      <t xml:space="preserve">Train Information System Reports. </t>
    </r>
    <r>
      <rPr>
        <sz val="9"/>
        <rFont val="Arial"/>
        <family val="2"/>
      </rPr>
      <t xml:space="preserve">1994-1999: Amtrak Corporate Reporting, Route Profitability System, Washington DC, personal communication, August 2001.  2000-2001: Association of American Railroads, </t>
    </r>
    <r>
      <rPr>
        <i/>
        <sz val="9"/>
        <rFont val="Arial"/>
        <family val="2"/>
      </rPr>
      <t>Railroad Facts,</t>
    </r>
    <r>
      <rPr>
        <sz val="9"/>
        <rFont val="Arial"/>
        <family val="2"/>
      </rPr>
      <t xml:space="preserve"> Annual Issues, p. 77 and similar pages in earlier issues.</t>
    </r>
  </si>
  <si>
    <r>
      <t xml:space="preserve">6 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Analysis of Class 1 Railroads,</t>
    </r>
    <r>
      <rPr>
        <sz val="9"/>
        <rFont val="Arial"/>
        <family val="2"/>
      </rPr>
      <t xml:space="preserve"> Annual issues.</t>
    </r>
  </si>
  <si>
    <r>
      <t xml:space="preserve">8  </t>
    </r>
    <r>
      <rPr>
        <sz val="9"/>
        <rFont val="Arial"/>
        <family val="2"/>
      </rPr>
      <t>Amtrak General Accounting, Pennsylvania, personal communication, June 1999.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</si>
</sst>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W"/>
    <numFmt numFmtId="165" formatCode="#,###_)"/>
    <numFmt numFmtId="166" formatCode="0.0"/>
    <numFmt numFmtId="167" formatCode="###0.00_)"/>
    <numFmt numFmtId="168" formatCode="#,##0.0"/>
    <numFmt numFmtId="169" formatCode="0.000"/>
    <numFmt numFmtId="170" formatCode="0.0000"/>
    <numFmt numFmtId="171" formatCode="#,##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4" fillId="0" borderId="1">
      <alignment horizontal="righ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2">
      <alignment horizontal="right"/>
      <protection/>
    </xf>
    <xf numFmtId="0" fontId="5" fillId="0" borderId="3">
      <alignment horizontal="left" vertical="center"/>
      <protection/>
    </xf>
    <xf numFmtId="0" fontId="5" fillId="2" borderId="4">
      <alignment horizontal="centerContinuous" wrapText="1"/>
      <protection/>
    </xf>
    <xf numFmtId="49" fontId="8" fillId="2" borderId="4">
      <alignment horizontal="left" vertical="center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49" fontId="6" fillId="0" borderId="0">
      <alignment horizontal="center"/>
      <protection/>
    </xf>
    <xf numFmtId="0" fontId="7" fillId="0" borderId="0">
      <alignment horizontal="right"/>
      <protection/>
    </xf>
    <xf numFmtId="0" fontId="6" fillId="0" borderId="0">
      <alignment horizontal="left"/>
      <protection/>
    </xf>
    <xf numFmtId="49" fontId="12" fillId="0" borderId="2" applyFill="0">
      <alignment horizontal="left"/>
      <protection/>
    </xf>
    <xf numFmtId="167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1">
      <alignment horizontal="left" vertical="center"/>
      <protection/>
    </xf>
    <xf numFmtId="0" fontId="9" fillId="0" borderId="0">
      <alignment horizontal="left" vertical="top"/>
      <protection/>
    </xf>
    <xf numFmtId="0" fontId="5" fillId="0" borderId="0">
      <alignment horizontal="left"/>
      <protection/>
    </xf>
    <xf numFmtId="0" fontId="10" fillId="0" borderId="0">
      <alignment horizontal="left"/>
      <protection/>
    </xf>
    <xf numFmtId="0" fontId="11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11" fillId="0" borderId="0">
      <alignment horizontal="left"/>
      <protection/>
    </xf>
    <xf numFmtId="49" fontId="6" fillId="0" borderId="2">
      <alignment horizontal="left"/>
      <protection/>
    </xf>
    <xf numFmtId="0" fontId="13" fillId="0" borderId="2">
      <alignment horizontal="left"/>
      <protection/>
    </xf>
    <xf numFmtId="0" fontId="5" fillId="0" borderId="0">
      <alignment horizontal="left" vertical="center"/>
      <protection/>
    </xf>
  </cellStyleXfs>
  <cellXfs count="69"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3" fontId="18" fillId="0" borderId="5" xfId="0" applyNumberFormat="1" applyFont="1" applyFill="1" applyBorder="1" applyAlignment="1">
      <alignment/>
    </xf>
    <xf numFmtId="3" fontId="18" fillId="0" borderId="5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49" fontId="17" fillId="0" borderId="6" xfId="23" applyNumberFormat="1" applyFont="1" applyFill="1" applyBorder="1" applyAlignment="1">
      <alignment horizontal="left"/>
      <protection/>
    </xf>
    <xf numFmtId="49" fontId="17" fillId="0" borderId="6" xfId="22" applyNumberFormat="1" applyFont="1" applyFill="1" applyBorder="1" applyAlignment="1">
      <alignment horizontal="center" wrapText="1"/>
      <protection/>
    </xf>
    <xf numFmtId="49" fontId="17" fillId="0" borderId="4" xfId="22" applyNumberFormat="1" applyFont="1" applyFill="1" applyBorder="1" applyAlignment="1">
      <alignment horizontal="center" vertical="top" wrapText="1"/>
      <protection/>
    </xf>
    <xf numFmtId="49" fontId="17" fillId="0" borderId="4" xfId="22" applyNumberFormat="1" applyFont="1" applyFill="1" applyBorder="1" applyAlignment="1">
      <alignment horizontal="center" wrapText="1"/>
      <protection/>
    </xf>
    <xf numFmtId="49" fontId="17" fillId="0" borderId="4" xfId="0" applyNumberFormat="1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49" fontId="17" fillId="0" borderId="7" xfId="40" applyFont="1" applyFill="1" applyBorder="1" applyAlignment="1">
      <alignment horizontal="left"/>
      <protection/>
    </xf>
    <xf numFmtId="3" fontId="17" fillId="0" borderId="0" xfId="20" applyFont="1" applyFill="1" applyBorder="1">
      <alignment horizontal="right"/>
      <protection/>
    </xf>
    <xf numFmtId="3" fontId="18" fillId="0" borderId="0" xfId="20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/>
    </xf>
    <xf numFmtId="49" fontId="18" fillId="0" borderId="0" xfId="40" applyFont="1" applyFill="1" applyBorder="1" applyAlignment="1">
      <alignment horizontal="left"/>
      <protection/>
    </xf>
    <xf numFmtId="3" fontId="18" fillId="0" borderId="0" xfId="20" applyFont="1" applyFill="1" applyBorder="1">
      <alignment horizontal="right"/>
      <protection/>
    </xf>
    <xf numFmtId="3" fontId="18" fillId="0" borderId="0" xfId="0" applyNumberFormat="1" applyFont="1" applyFill="1" applyBorder="1" applyAlignment="1">
      <alignment/>
    </xf>
    <xf numFmtId="49" fontId="18" fillId="0" borderId="0" xfId="40" applyFont="1" applyFill="1" applyBorder="1" applyAlignment="1">
      <alignment horizontal="left" indent="1"/>
      <protection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18" fillId="0" borderId="4" xfId="20" applyFont="1" applyFill="1" applyBorder="1" applyAlignment="1">
      <alignment horizontal="right"/>
      <protection/>
    </xf>
    <xf numFmtId="3" fontId="18" fillId="0" borderId="4" xfId="0" applyNumberFormat="1" applyFont="1" applyFill="1" applyBorder="1" applyAlignment="1">
      <alignment horizontal="right"/>
    </xf>
    <xf numFmtId="49" fontId="17" fillId="0" borderId="0" xfId="40" applyFont="1" applyFill="1" applyBorder="1" applyAlignment="1">
      <alignment horizontal="left"/>
      <protection/>
    </xf>
    <xf numFmtId="49" fontId="18" fillId="0" borderId="4" xfId="40" applyFont="1" applyFill="1" applyBorder="1" applyAlignment="1">
      <alignment horizontal="left"/>
      <protection/>
    </xf>
    <xf numFmtId="49" fontId="17" fillId="0" borderId="8" xfId="23" applyFont="1" applyFill="1" applyBorder="1" applyAlignment="1">
      <alignment horizontal="left"/>
      <protection/>
    </xf>
    <xf numFmtId="49" fontId="19" fillId="0" borderId="8" xfId="29" applyFont="1" applyFill="1" applyBorder="1">
      <alignment horizontal="left"/>
      <protection/>
    </xf>
    <xf numFmtId="49" fontId="19" fillId="0" borderId="8" xfId="29" applyFont="1" applyFill="1" applyBorder="1" applyAlignment="1">
      <alignment horizontal="left"/>
      <protection/>
    </xf>
    <xf numFmtId="3" fontId="18" fillId="0" borderId="8" xfId="0" applyNumberFormat="1" applyFont="1" applyFill="1" applyBorder="1" applyAlignment="1">
      <alignment/>
    </xf>
    <xf numFmtId="0" fontId="18" fillId="0" borderId="8" xfId="0" applyFont="1" applyFill="1" applyBorder="1" applyAlignment="1">
      <alignment horizontal="right"/>
    </xf>
    <xf numFmtId="3" fontId="18" fillId="0" borderId="7" xfId="20" applyFont="1" applyFill="1" applyBorder="1">
      <alignment horizontal="right"/>
      <protection/>
    </xf>
    <xf numFmtId="1" fontId="17" fillId="0" borderId="8" xfId="22" applyNumberFormat="1" applyFont="1" applyFill="1" applyBorder="1">
      <alignment horizontal="centerContinuous" wrapText="1"/>
      <protection/>
    </xf>
    <xf numFmtId="0" fontId="17" fillId="0" borderId="8" xfId="22" applyFont="1" applyFill="1" applyBorder="1">
      <alignment horizontal="centerContinuous" wrapText="1"/>
      <protection/>
    </xf>
    <xf numFmtId="0" fontId="17" fillId="0" borderId="8" xfId="22" applyFont="1" applyFill="1" applyBorder="1" applyAlignment="1">
      <alignment horizontal="center"/>
      <protection/>
    </xf>
    <xf numFmtId="2" fontId="18" fillId="0" borderId="0" xfId="20" applyNumberFormat="1" applyFont="1" applyFill="1" applyBorder="1" applyAlignment="1">
      <alignment horizontal="right"/>
      <protection/>
    </xf>
    <xf numFmtId="166" fontId="18" fillId="0" borderId="0" xfId="20" applyNumberFormat="1" applyFont="1" applyFill="1" applyBorder="1" applyAlignment="1">
      <alignment horizontal="right"/>
      <protection/>
    </xf>
    <xf numFmtId="168" fontId="18" fillId="0" borderId="0" xfId="20" applyNumberFormat="1" applyFont="1" applyFill="1" applyBorder="1" applyAlignment="1">
      <alignment horizontal="right"/>
      <protection/>
    </xf>
    <xf numFmtId="168" fontId="18" fillId="0" borderId="0" xfId="0" applyNumberFormat="1" applyFont="1" applyFill="1" applyBorder="1" applyAlignment="1">
      <alignment horizontal="right"/>
    </xf>
    <xf numFmtId="1" fontId="18" fillId="0" borderId="0" xfId="20" applyNumberFormat="1" applyFont="1" applyFill="1" applyBorder="1" applyAlignment="1">
      <alignment horizontal="right"/>
      <protection/>
    </xf>
    <xf numFmtId="1" fontId="18" fillId="0" borderId="4" xfId="20" applyNumberFormat="1" applyFont="1" applyFill="1" applyBorder="1" applyAlignment="1">
      <alignment horizontal="right"/>
      <protection/>
    </xf>
    <xf numFmtId="3" fontId="18" fillId="0" borderId="5" xfId="20" applyFont="1" applyFill="1" applyBorder="1" applyAlignment="1">
      <alignment horizontal="right"/>
      <protection/>
    </xf>
    <xf numFmtId="49" fontId="18" fillId="0" borderId="4" xfId="40" applyFont="1" applyFill="1" applyBorder="1" applyAlignment="1">
      <alignment horizontal="left" indent="1"/>
      <protection/>
    </xf>
    <xf numFmtId="3" fontId="14" fillId="0" borderId="0" xfId="20" applyFont="1" applyFill="1" applyBorder="1">
      <alignment horizontal="right"/>
      <protection/>
    </xf>
    <xf numFmtId="0" fontId="14" fillId="0" borderId="0" xfId="0" applyFont="1" applyFill="1" applyAlignment="1">
      <alignment/>
    </xf>
    <xf numFmtId="49" fontId="17" fillId="0" borderId="5" xfId="40" applyFont="1" applyFill="1" applyBorder="1" applyAlignment="1">
      <alignment horizontal="left" vertical="top"/>
      <protection/>
    </xf>
    <xf numFmtId="3" fontId="18" fillId="0" borderId="0" xfId="20" applyFont="1" applyFill="1" applyBorder="1" applyAlignment="1">
      <alignment horizontal="right" wrapText="1"/>
      <protection/>
    </xf>
    <xf numFmtId="3" fontId="18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28" applyNumberFormat="1" applyFont="1" applyFill="1" applyAlignment="1">
      <alignment horizontal="left" wrapText="1"/>
      <protection/>
    </xf>
    <xf numFmtId="0" fontId="16" fillId="0" borderId="0" xfId="28" applyFont="1" applyFill="1" applyAlignment="1">
      <alignment horizontal="left" wrapText="1"/>
      <protection/>
    </xf>
    <xf numFmtId="0" fontId="14" fillId="0" borderId="0" xfId="41" applyFont="1" applyFill="1" applyBorder="1" applyAlignment="1">
      <alignment horizontal="left" wrapText="1"/>
      <protection/>
    </xf>
    <xf numFmtId="0" fontId="21" fillId="0" borderId="9" xfId="28" applyFont="1" applyFill="1" applyBorder="1" applyAlignment="1">
      <alignment horizontal="left" wrapText="1"/>
      <protection/>
    </xf>
    <xf numFmtId="0" fontId="14" fillId="0" borderId="9" xfId="0" applyFont="1" applyFill="1" applyBorder="1" applyAlignment="1">
      <alignment wrapText="1"/>
    </xf>
    <xf numFmtId="0" fontId="21" fillId="0" borderId="0" xfId="28" applyFont="1" applyFill="1" applyAlignment="1">
      <alignment horizontal="left" wrapText="1"/>
      <protection/>
    </xf>
    <xf numFmtId="0" fontId="16" fillId="0" borderId="0" xfId="28" applyNumberFormat="1" applyFont="1" applyFill="1" applyAlignment="1">
      <alignment horizontal="left" wrapText="1"/>
      <protection/>
    </xf>
    <xf numFmtId="49" fontId="16" fillId="0" borderId="0" xfId="28" applyNumberFormat="1" applyFont="1" applyFill="1" applyAlignment="1">
      <alignment horizontal="left" wrapText="1"/>
      <protection/>
    </xf>
    <xf numFmtId="3" fontId="18" fillId="0" borderId="0" xfId="20" applyFont="1" applyFill="1" applyBorder="1" applyAlignment="1">
      <alignment horizontal="right" vertical="top"/>
      <protection/>
    </xf>
    <xf numFmtId="4" fontId="19" fillId="0" borderId="0" xfId="20" applyNumberFormat="1" applyFont="1" applyFill="1" applyBorder="1" applyAlignment="1">
      <alignment horizontal="right" vertical="top"/>
      <protection/>
    </xf>
    <xf numFmtId="2" fontId="19" fillId="0" borderId="0" xfId="0" applyNumberFormat="1" applyFont="1" applyFill="1" applyBorder="1" applyAlignment="1">
      <alignment horizontal="right" vertical="top"/>
    </xf>
    <xf numFmtId="2" fontId="18" fillId="0" borderId="0" xfId="0" applyNumberFormat="1" applyFont="1" applyFill="1" applyBorder="1" applyAlignment="1">
      <alignment horizontal="right"/>
    </xf>
    <xf numFmtId="3" fontId="19" fillId="0" borderId="0" xfId="20" applyFont="1" applyFill="1" applyBorder="1" applyAlignment="1">
      <alignment horizontal="right"/>
      <protection/>
    </xf>
    <xf numFmtId="3" fontId="18" fillId="0" borderId="0" xfId="0" applyNumberFormat="1" applyFont="1" applyFill="1" applyBorder="1" applyAlignment="1">
      <alignment horizontal="right" vertical="top"/>
    </xf>
    <xf numFmtId="3" fontId="18" fillId="0" borderId="5" xfId="20" applyFont="1" applyFill="1" applyBorder="1" applyAlignment="1">
      <alignment horizontal="right" vertical="top"/>
      <protection/>
    </xf>
    <xf numFmtId="0" fontId="16" fillId="0" borderId="0" xfId="28" applyFont="1" applyFill="1" applyBorder="1" applyAlignment="1">
      <alignment horizontal="left" wrapText="1"/>
      <protection/>
    </xf>
  </cellXfs>
  <cellStyles count="29">
    <cellStyle name="Normal" xfId="0"/>
    <cellStyle name="\" xfId="15"/>
    <cellStyle name="Comma" xfId="16"/>
    <cellStyle name="Comma [0]" xfId="17"/>
    <cellStyle name="Currency" xfId="18"/>
    <cellStyle name="Currency [0]" xfId="19"/>
    <cellStyle name="Data" xfId="20"/>
    <cellStyle name="Hed Side" xfId="21"/>
    <cellStyle name="Hed Top" xfId="22"/>
    <cellStyle name="Hed Top - SECTION" xfId="23"/>
    <cellStyle name="Percent" xfId="24"/>
    <cellStyle name="Source Hed" xfId="25"/>
    <cellStyle name="Source Letter" xfId="26"/>
    <cellStyle name="Source Superscript" xfId="27"/>
    <cellStyle name="Source Text" xfId="28"/>
    <cellStyle name="Superscript" xfId="29"/>
    <cellStyle name="Table Data" xfId="30"/>
    <cellStyle name="Table Head Top" xfId="31"/>
    <cellStyle name="Table Hed Side" xfId="32"/>
    <cellStyle name="Table Title" xfId="33"/>
    <cellStyle name="Title Text" xfId="34"/>
    <cellStyle name="Title Text 1" xfId="35"/>
    <cellStyle name="Title Text 2" xfId="36"/>
    <cellStyle name="Title-1" xfId="37"/>
    <cellStyle name="Title-2" xfId="38"/>
    <cellStyle name="Title-3" xfId="39"/>
    <cellStyle name="Wrap" xfId="40"/>
    <cellStyle name="Wrap Bold" xfId="41"/>
    <cellStyle name="Wrap Title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8" customWidth="1"/>
    <col min="2" max="5" width="11.00390625" style="8" customWidth="1"/>
    <col min="6" max="6" width="11.00390625" style="21" customWidth="1"/>
    <col min="7" max="7" width="10.8515625" style="21" customWidth="1"/>
    <col min="8" max="13" width="10.7109375" style="8" customWidth="1"/>
    <col min="14" max="14" width="1.7109375" style="8" customWidth="1"/>
    <col min="15" max="238" width="8.8515625" style="8" customWidth="1"/>
    <col min="239" max="16384" width="9.140625" style="8" customWidth="1"/>
  </cols>
  <sheetData>
    <row r="1" spans="1:11" ht="16.5" customHeight="1" thickBot="1">
      <c r="A1" s="3" t="s">
        <v>18</v>
      </c>
      <c r="B1" s="4"/>
      <c r="C1" s="4"/>
      <c r="D1" s="5"/>
      <c r="E1" s="5"/>
      <c r="F1" s="6"/>
      <c r="G1" s="6"/>
      <c r="H1" s="5"/>
      <c r="I1" s="5"/>
      <c r="J1" s="5"/>
      <c r="K1" s="5"/>
    </row>
    <row r="2" spans="1:13" ht="16.5" customHeight="1">
      <c r="A2" s="9" t="s">
        <v>58</v>
      </c>
      <c r="B2" s="10" t="s">
        <v>27</v>
      </c>
      <c r="C2" s="11" t="s">
        <v>36</v>
      </c>
      <c r="D2" s="12" t="s">
        <v>28</v>
      </c>
      <c r="E2" s="12" t="s">
        <v>29</v>
      </c>
      <c r="F2" s="12" t="s">
        <v>23</v>
      </c>
      <c r="G2" s="12" t="s">
        <v>30</v>
      </c>
      <c r="H2" s="12" t="s">
        <v>31</v>
      </c>
      <c r="I2" s="12" t="s">
        <v>32</v>
      </c>
      <c r="J2" s="13" t="s">
        <v>33</v>
      </c>
      <c r="K2" s="14" t="s">
        <v>34</v>
      </c>
      <c r="L2" s="14" t="s">
        <v>35</v>
      </c>
      <c r="M2" s="14" t="s">
        <v>62</v>
      </c>
    </row>
    <row r="3" spans="1:9" s="18" customFormat="1" ht="15.75">
      <c r="A3" s="15" t="s">
        <v>78</v>
      </c>
      <c r="B3" s="16"/>
      <c r="C3" s="16"/>
      <c r="D3" s="16"/>
      <c r="E3" s="16"/>
      <c r="F3" s="16"/>
      <c r="G3" s="16"/>
      <c r="H3" s="16"/>
      <c r="I3" s="16"/>
    </row>
    <row r="4" spans="1:13" ht="16.5" customHeight="1">
      <c r="A4" s="19" t="s">
        <v>79</v>
      </c>
      <c r="B4" s="17">
        <f aca="true" t="shared" si="0" ref="B4:L4">SUM(B5:B7)</f>
        <v>9514</v>
      </c>
      <c r="C4" s="17">
        <f t="shared" si="0"/>
        <v>11992</v>
      </c>
      <c r="D4" s="17">
        <f t="shared" si="0"/>
        <v>28258</v>
      </c>
      <c r="E4" s="17">
        <f t="shared" si="0"/>
        <v>28370</v>
      </c>
      <c r="F4" s="17">
        <f t="shared" si="0"/>
        <v>30809</v>
      </c>
      <c r="G4" s="17">
        <f t="shared" si="0"/>
        <v>32280</v>
      </c>
      <c r="H4" s="17">
        <f t="shared" si="0"/>
        <v>32693</v>
      </c>
      <c r="I4" s="17">
        <f t="shared" si="0"/>
        <v>33118</v>
      </c>
      <c r="J4" s="17">
        <f t="shared" si="0"/>
        <v>33151</v>
      </c>
      <c r="K4" s="17">
        <f t="shared" si="0"/>
        <v>33521</v>
      </c>
      <c r="L4" s="17">
        <f t="shared" si="0"/>
        <v>34102</v>
      </c>
      <c r="M4" s="17">
        <v>34576</v>
      </c>
    </row>
    <row r="5" spans="1:13" ht="13.5">
      <c r="A5" s="22" t="s">
        <v>74</v>
      </c>
      <c r="B5" s="17">
        <v>640</v>
      </c>
      <c r="C5" s="17">
        <v>421</v>
      </c>
      <c r="D5" s="17">
        <v>446</v>
      </c>
      <c r="E5" s="17">
        <v>94</v>
      </c>
      <c r="F5" s="17">
        <v>88</v>
      </c>
      <c r="G5" s="17">
        <v>89</v>
      </c>
      <c r="H5" s="17">
        <v>59</v>
      </c>
      <c r="I5" s="17">
        <v>60</v>
      </c>
      <c r="J5" s="23">
        <v>61</v>
      </c>
      <c r="K5" s="23">
        <v>61</v>
      </c>
      <c r="L5" s="23">
        <v>62</v>
      </c>
      <c r="M5" s="23">
        <v>62</v>
      </c>
    </row>
    <row r="6" spans="1:13" ht="13.5">
      <c r="A6" s="22" t="s">
        <v>0</v>
      </c>
      <c r="B6" s="17">
        <v>8025</v>
      </c>
      <c r="C6" s="17">
        <v>10922</v>
      </c>
      <c r="D6" s="17">
        <v>26350</v>
      </c>
      <c r="E6" s="17">
        <v>27471</v>
      </c>
      <c r="F6" s="17">
        <v>29931</v>
      </c>
      <c r="G6" s="17">
        <v>31356</v>
      </c>
      <c r="H6" s="17">
        <v>31889</v>
      </c>
      <c r="I6" s="17">
        <v>32322</v>
      </c>
      <c r="J6" s="23">
        <v>32247</v>
      </c>
      <c r="K6" s="23">
        <v>32680</v>
      </c>
      <c r="L6" s="23">
        <v>33083</v>
      </c>
      <c r="M6" s="23">
        <v>33533</v>
      </c>
    </row>
    <row r="7" spans="1:13" ht="13.5">
      <c r="A7" s="22" t="s">
        <v>1</v>
      </c>
      <c r="B7" s="17">
        <v>849</v>
      </c>
      <c r="C7" s="17">
        <v>649</v>
      </c>
      <c r="D7" s="17">
        <v>1462</v>
      </c>
      <c r="E7" s="17">
        <v>805</v>
      </c>
      <c r="F7" s="17">
        <v>790</v>
      </c>
      <c r="G7" s="17">
        <v>835</v>
      </c>
      <c r="H7" s="17">
        <v>745</v>
      </c>
      <c r="I7" s="17">
        <v>736</v>
      </c>
      <c r="J7" s="23">
        <v>843</v>
      </c>
      <c r="K7" s="23">
        <v>780</v>
      </c>
      <c r="L7" s="23">
        <v>957</v>
      </c>
      <c r="M7" s="23">
        <v>981</v>
      </c>
    </row>
    <row r="8" spans="1:13" ht="15.75">
      <c r="A8" s="19" t="s">
        <v>38</v>
      </c>
      <c r="B8" s="17">
        <v>8775</v>
      </c>
      <c r="C8" s="17">
        <v>11478</v>
      </c>
      <c r="D8" s="17">
        <v>26355</v>
      </c>
      <c r="E8" s="17">
        <v>24652</v>
      </c>
      <c r="F8" s="17">
        <v>25511</v>
      </c>
      <c r="G8" s="17">
        <v>27897</v>
      </c>
      <c r="H8" s="17">
        <v>26331</v>
      </c>
      <c r="I8" s="17">
        <v>27291</v>
      </c>
      <c r="J8" s="23">
        <v>27916</v>
      </c>
      <c r="K8" s="23">
        <v>28011</v>
      </c>
      <c r="L8" s="23">
        <v>29040</v>
      </c>
      <c r="M8" s="23">
        <v>29164</v>
      </c>
    </row>
    <row r="9" spans="1:13" ht="15.75">
      <c r="A9" s="27" t="s">
        <v>80</v>
      </c>
      <c r="B9" s="20"/>
      <c r="C9" s="20"/>
      <c r="D9" s="20"/>
      <c r="E9" s="20"/>
      <c r="F9" s="20"/>
      <c r="G9" s="20"/>
      <c r="H9" s="20"/>
      <c r="I9" s="20"/>
      <c r="J9" s="21"/>
      <c r="K9" s="21"/>
      <c r="L9" s="24"/>
      <c r="M9" s="24"/>
    </row>
    <row r="10" spans="1:13" ht="13.5">
      <c r="A10" s="19" t="s">
        <v>7</v>
      </c>
      <c r="B10" s="17" t="s">
        <v>2</v>
      </c>
      <c r="C10" s="17">
        <v>162</v>
      </c>
      <c r="D10" s="17">
        <v>429</v>
      </c>
      <c r="E10" s="17">
        <v>1308</v>
      </c>
      <c r="F10" s="17">
        <v>1413.391</v>
      </c>
      <c r="G10" s="17">
        <v>1490</v>
      </c>
      <c r="H10" s="17">
        <v>1550</v>
      </c>
      <c r="I10" s="17">
        <v>1669</v>
      </c>
      <c r="J10" s="23">
        <v>2244</v>
      </c>
      <c r="K10" s="23">
        <v>2011</v>
      </c>
      <c r="L10" s="23">
        <v>2111</v>
      </c>
      <c r="M10" s="23">
        <v>2109</v>
      </c>
    </row>
    <row r="11" spans="1:13" ht="13.5">
      <c r="A11" s="28" t="s">
        <v>8</v>
      </c>
      <c r="B11" s="25" t="s">
        <v>2</v>
      </c>
      <c r="C11" s="17">
        <v>301</v>
      </c>
      <c r="D11" s="17">
        <v>1103</v>
      </c>
      <c r="E11" s="17">
        <v>2011.8</v>
      </c>
      <c r="F11" s="17">
        <v>2246</v>
      </c>
      <c r="G11" s="17">
        <v>2257</v>
      </c>
      <c r="H11" s="17">
        <v>2258</v>
      </c>
      <c r="I11" s="17">
        <v>2359</v>
      </c>
      <c r="J11" s="17">
        <v>2548</v>
      </c>
      <c r="K11" s="26">
        <v>2660</v>
      </c>
      <c r="L11" s="23">
        <v>2876</v>
      </c>
      <c r="M11" s="23">
        <v>3288</v>
      </c>
    </row>
    <row r="12" spans="1:13" ht="15.75">
      <c r="A12" s="29" t="s">
        <v>59</v>
      </c>
      <c r="B12" s="30"/>
      <c r="C12" s="30"/>
      <c r="D12" s="30"/>
      <c r="E12" s="31"/>
      <c r="F12" s="30"/>
      <c r="G12" s="30"/>
      <c r="H12" s="30"/>
      <c r="I12" s="30"/>
      <c r="J12" s="32"/>
      <c r="K12" s="32"/>
      <c r="L12" s="33"/>
      <c r="M12" s="33"/>
    </row>
    <row r="13" spans="1:13" ht="15.75">
      <c r="A13" s="15" t="s">
        <v>75</v>
      </c>
      <c r="B13" s="34"/>
      <c r="C13" s="20"/>
      <c r="D13" s="20"/>
      <c r="E13" s="20"/>
      <c r="F13" s="20"/>
      <c r="G13" s="20"/>
      <c r="H13" s="20"/>
      <c r="I13" s="20"/>
      <c r="J13" s="21"/>
      <c r="K13" s="21"/>
      <c r="L13" s="24"/>
      <c r="M13" s="24"/>
    </row>
    <row r="14" spans="1:13" ht="13.5">
      <c r="A14" s="19" t="s">
        <v>39</v>
      </c>
      <c r="B14" s="17">
        <f>SUM(B15:B16)</f>
        <v>1965486</v>
      </c>
      <c r="C14" s="17">
        <f>+C16+1423921</f>
        <v>1784181</v>
      </c>
      <c r="D14" s="17">
        <f>+D16+1168114</f>
        <v>1710827</v>
      </c>
      <c r="E14" s="17">
        <f>+E16+658902</f>
        <v>1212261</v>
      </c>
      <c r="F14" s="17">
        <v>1192412</v>
      </c>
      <c r="G14" s="17">
        <f>+G16+583486</f>
        <v>1218927</v>
      </c>
      <c r="H14" s="17">
        <f>+H16+570865</f>
        <v>1240573</v>
      </c>
      <c r="I14" s="17">
        <f>+I16+568493</f>
        <v>1270419</v>
      </c>
      <c r="J14" s="17">
        <f>+J16+575604</f>
        <v>1315667</v>
      </c>
      <c r="K14" s="17">
        <f>+K16+579140</f>
        <v>1368836</v>
      </c>
      <c r="L14" s="17">
        <f>+L16+560154</f>
        <v>1380796</v>
      </c>
      <c r="M14" s="17">
        <v>1314136</v>
      </c>
    </row>
    <row r="15" spans="1:13" ht="13.5">
      <c r="A15" s="22" t="s">
        <v>20</v>
      </c>
      <c r="B15" s="17">
        <v>1658292</v>
      </c>
      <c r="C15" s="17">
        <v>1423921</v>
      </c>
      <c r="D15" s="17">
        <v>1168114</v>
      </c>
      <c r="E15" s="17">
        <v>658902</v>
      </c>
      <c r="F15" s="61">
        <v>590930</v>
      </c>
      <c r="G15" s="17">
        <v>583486</v>
      </c>
      <c r="H15" s="17">
        <v>570865</v>
      </c>
      <c r="I15" s="17">
        <v>568493</v>
      </c>
      <c r="J15" s="23">
        <v>575604</v>
      </c>
      <c r="K15" s="23">
        <v>579140</v>
      </c>
      <c r="L15" s="23">
        <v>560154</v>
      </c>
      <c r="M15" s="23">
        <v>499860</v>
      </c>
    </row>
    <row r="16" spans="1:13" ht="13.5">
      <c r="A16" s="22" t="s">
        <v>21</v>
      </c>
      <c r="B16" s="17">
        <v>307194</v>
      </c>
      <c r="C16" s="17">
        <v>360260</v>
      </c>
      <c r="D16" s="17">
        <v>542713</v>
      </c>
      <c r="E16" s="17">
        <v>553359</v>
      </c>
      <c r="F16" s="17">
        <v>601482</v>
      </c>
      <c r="G16" s="17">
        <f>84724+550717</f>
        <v>635441</v>
      </c>
      <c r="H16" s="17">
        <f>87364+582344</f>
        <v>669708</v>
      </c>
      <c r="I16" s="17">
        <v>701926</v>
      </c>
      <c r="J16" s="23">
        <v>740063</v>
      </c>
      <c r="K16" s="23">
        <v>789696</v>
      </c>
      <c r="L16" s="17">
        <v>820642</v>
      </c>
      <c r="M16" s="17">
        <v>814276</v>
      </c>
    </row>
    <row r="17" spans="1:13" ht="13.5">
      <c r="A17" s="19" t="s">
        <v>65</v>
      </c>
      <c r="B17" s="17">
        <v>29031</v>
      </c>
      <c r="C17" s="17">
        <v>27077</v>
      </c>
      <c r="D17" s="17">
        <v>28094</v>
      </c>
      <c r="E17" s="17">
        <v>18835</v>
      </c>
      <c r="F17" s="20">
        <v>18505</v>
      </c>
      <c r="G17" s="17">
        <v>18812</v>
      </c>
      <c r="H17" s="17">
        <v>19269</v>
      </c>
      <c r="I17" s="17">
        <v>19684</v>
      </c>
      <c r="J17" s="23">
        <v>20261</v>
      </c>
      <c r="K17" s="23">
        <v>20256</v>
      </c>
      <c r="L17" s="17">
        <v>20028</v>
      </c>
      <c r="M17" s="17">
        <v>19745</v>
      </c>
    </row>
    <row r="18" spans="1:13" ht="13.5">
      <c r="A18" s="19" t="s">
        <v>9</v>
      </c>
      <c r="B18" s="17">
        <v>106</v>
      </c>
      <c r="C18" s="17">
        <v>71</v>
      </c>
      <c r="D18" s="17">
        <v>38</v>
      </c>
      <c r="E18" s="17">
        <v>14</v>
      </c>
      <c r="F18" s="20">
        <v>12</v>
      </c>
      <c r="G18" s="17">
        <v>11</v>
      </c>
      <c r="H18" s="17">
        <v>10</v>
      </c>
      <c r="I18" s="17">
        <v>9</v>
      </c>
      <c r="J18" s="23">
        <v>9</v>
      </c>
      <c r="K18" s="23">
        <v>9</v>
      </c>
      <c r="L18" s="17">
        <v>8</v>
      </c>
      <c r="M18" s="17">
        <v>8</v>
      </c>
    </row>
    <row r="19" spans="1:13" ht="13.5">
      <c r="A19" s="19" t="s">
        <v>10</v>
      </c>
      <c r="B19" s="17">
        <v>780494</v>
      </c>
      <c r="C19" s="17">
        <v>566282</v>
      </c>
      <c r="D19" s="17">
        <v>458994</v>
      </c>
      <c r="E19" s="20">
        <v>216424</v>
      </c>
      <c r="F19" s="20">
        <v>189962</v>
      </c>
      <c r="G19" s="17">
        <v>188215</v>
      </c>
      <c r="H19" s="17">
        <v>181809</v>
      </c>
      <c r="I19" s="17">
        <v>177981</v>
      </c>
      <c r="J19" s="23">
        <v>178222</v>
      </c>
      <c r="K19" s="23">
        <v>177557</v>
      </c>
      <c r="L19" s="17">
        <v>168360</v>
      </c>
      <c r="M19" s="17">
        <v>162155</v>
      </c>
    </row>
    <row r="20" spans="1:13" ht="13.5">
      <c r="A20" s="19" t="s">
        <v>11</v>
      </c>
      <c r="B20" s="17">
        <v>207334</v>
      </c>
      <c r="C20" s="17">
        <v>196479</v>
      </c>
      <c r="D20" s="17">
        <v>164822</v>
      </c>
      <c r="E20" s="17">
        <v>119758</v>
      </c>
      <c r="F20" s="20">
        <v>109332</v>
      </c>
      <c r="G20" s="17">
        <v>108264</v>
      </c>
      <c r="H20" s="17">
        <v>105779</v>
      </c>
      <c r="I20" s="17">
        <v>102128</v>
      </c>
      <c r="J20" s="23">
        <v>100570</v>
      </c>
      <c r="K20" s="23">
        <v>99430</v>
      </c>
      <c r="L20" s="17">
        <v>99250</v>
      </c>
      <c r="M20" s="17">
        <v>97631</v>
      </c>
    </row>
    <row r="21" spans="1:13" ht="13.5">
      <c r="A21" s="27" t="s">
        <v>19</v>
      </c>
      <c r="B21" s="20"/>
      <c r="C21" s="20"/>
      <c r="D21" s="20"/>
      <c r="E21" s="20"/>
      <c r="F21" s="20"/>
      <c r="G21" s="20"/>
      <c r="H21" s="20"/>
      <c r="I21" s="20"/>
      <c r="J21" s="21"/>
      <c r="K21" s="21"/>
      <c r="L21" s="24"/>
      <c r="M21" s="24"/>
    </row>
    <row r="22" spans="1:13" ht="15.75">
      <c r="A22" s="19" t="s">
        <v>81</v>
      </c>
      <c r="B22" s="20"/>
      <c r="C22" s="20"/>
      <c r="D22" s="20"/>
      <c r="E22" s="20"/>
      <c r="F22" s="20"/>
      <c r="G22" s="20"/>
      <c r="H22" s="20"/>
      <c r="I22" s="20"/>
      <c r="J22" s="21"/>
      <c r="K22" s="21"/>
      <c r="L22" s="24"/>
      <c r="M22" s="24"/>
    </row>
    <row r="23" spans="1:13" ht="13.5">
      <c r="A23" s="22" t="s">
        <v>40</v>
      </c>
      <c r="B23" s="17" t="s">
        <v>2</v>
      </c>
      <c r="C23" s="17">
        <v>1569</v>
      </c>
      <c r="D23" s="17">
        <v>2128</v>
      </c>
      <c r="E23" s="17">
        <v>1863</v>
      </c>
      <c r="F23" s="17">
        <v>1852</v>
      </c>
      <c r="G23" s="17">
        <v>1722</v>
      </c>
      <c r="H23" s="17">
        <v>1730</v>
      </c>
      <c r="I23" s="17">
        <v>1728</v>
      </c>
      <c r="J23" s="23">
        <v>1962</v>
      </c>
      <c r="K23" s="23">
        <v>1992</v>
      </c>
      <c r="L23" s="23">
        <v>1894</v>
      </c>
      <c r="M23" s="23">
        <v>2084</v>
      </c>
    </row>
    <row r="24" spans="1:13" ht="13.5">
      <c r="A24" s="22" t="s">
        <v>3</v>
      </c>
      <c r="B24" s="17" t="s">
        <v>2</v>
      </c>
      <c r="C24" s="17">
        <v>185</v>
      </c>
      <c r="D24" s="17">
        <v>419</v>
      </c>
      <c r="E24" s="17">
        <v>318</v>
      </c>
      <c r="F24" s="17">
        <v>338</v>
      </c>
      <c r="G24" s="17">
        <v>313</v>
      </c>
      <c r="H24" s="17">
        <v>299</v>
      </c>
      <c r="I24" s="17">
        <v>332</v>
      </c>
      <c r="J24" s="23">
        <v>345</v>
      </c>
      <c r="K24" s="23">
        <v>329</v>
      </c>
      <c r="L24" s="23">
        <v>378</v>
      </c>
      <c r="M24" s="23">
        <v>401</v>
      </c>
    </row>
    <row r="25" spans="1:13" ht="15.75">
      <c r="A25" s="19" t="s">
        <v>82</v>
      </c>
      <c r="B25" s="17" t="s">
        <v>2</v>
      </c>
      <c r="C25" s="17">
        <v>1500</v>
      </c>
      <c r="D25" s="17">
        <v>21416</v>
      </c>
      <c r="E25" s="17">
        <v>24000</v>
      </c>
      <c r="F25" s="17">
        <v>25049</v>
      </c>
      <c r="G25" s="17">
        <v>23646</v>
      </c>
      <c r="H25" s="17">
        <v>23278</v>
      </c>
      <c r="I25" s="17">
        <v>23555</v>
      </c>
      <c r="J25" s="23">
        <v>24528</v>
      </c>
      <c r="K25" s="23">
        <v>25291</v>
      </c>
      <c r="L25" s="23">
        <v>25624</v>
      </c>
      <c r="M25" s="23">
        <v>27316</v>
      </c>
    </row>
    <row r="26" spans="1:13" ht="15.75">
      <c r="A26" s="28" t="s">
        <v>83</v>
      </c>
      <c r="B26" s="25" t="s">
        <v>2</v>
      </c>
      <c r="C26" s="17" t="s">
        <v>2</v>
      </c>
      <c r="D26" s="17">
        <v>24000</v>
      </c>
      <c r="E26" s="17">
        <v>24000</v>
      </c>
      <c r="F26" s="17">
        <v>25000</v>
      </c>
      <c r="G26" s="17">
        <v>24000</v>
      </c>
      <c r="H26" s="17">
        <v>25000</v>
      </c>
      <c r="I26" s="17">
        <v>25000</v>
      </c>
      <c r="J26" s="23">
        <v>22000</v>
      </c>
      <c r="K26" s="26">
        <v>23000</v>
      </c>
      <c r="L26" s="26">
        <v>23000</v>
      </c>
      <c r="M26" s="26">
        <v>23000</v>
      </c>
    </row>
    <row r="27" spans="1:13" ht="13.5">
      <c r="A27" s="29" t="s">
        <v>60</v>
      </c>
      <c r="B27" s="35" t="s">
        <v>5</v>
      </c>
      <c r="C27" s="36" t="s">
        <v>5</v>
      </c>
      <c r="D27" s="36" t="s">
        <v>5</v>
      </c>
      <c r="E27" s="36" t="s">
        <v>5</v>
      </c>
      <c r="F27" s="36" t="s">
        <v>5</v>
      </c>
      <c r="G27" s="36" t="s">
        <v>5</v>
      </c>
      <c r="H27" s="37" t="s">
        <v>5</v>
      </c>
      <c r="I27" s="37" t="s">
        <v>5</v>
      </c>
      <c r="J27" s="32"/>
      <c r="K27" s="32"/>
      <c r="L27" s="33"/>
      <c r="M27" s="33"/>
    </row>
    <row r="28" spans="1:13" ht="15.75">
      <c r="A28" s="15" t="s">
        <v>37</v>
      </c>
      <c r="B28" s="20"/>
      <c r="C28" s="20"/>
      <c r="D28" s="20"/>
      <c r="E28" s="20"/>
      <c r="F28" s="20"/>
      <c r="G28" s="20"/>
      <c r="H28" s="20"/>
      <c r="I28" s="20"/>
      <c r="J28" s="21"/>
      <c r="K28" s="21"/>
      <c r="L28" s="24"/>
      <c r="M28" s="24"/>
    </row>
    <row r="29" spans="1:13" ht="15.75">
      <c r="A29" s="19" t="s">
        <v>41</v>
      </c>
      <c r="B29" s="17">
        <v>28170000</v>
      </c>
      <c r="C29" s="17">
        <v>29890000</v>
      </c>
      <c r="D29" s="17">
        <v>29277000</v>
      </c>
      <c r="E29" s="17">
        <v>26159000</v>
      </c>
      <c r="F29" s="17">
        <v>28485000</v>
      </c>
      <c r="G29" s="17">
        <v>30383000</v>
      </c>
      <c r="H29" s="17">
        <v>31715000</v>
      </c>
      <c r="I29" s="17">
        <v>31660000</v>
      </c>
      <c r="J29" s="23">
        <v>32657000</v>
      </c>
      <c r="K29" s="23">
        <v>33851000</v>
      </c>
      <c r="L29" s="17">
        <v>34590000</v>
      </c>
      <c r="M29" s="17">
        <v>34243000</v>
      </c>
    </row>
    <row r="30" spans="1:13" ht="15.75">
      <c r="A30" s="19" t="s">
        <v>84</v>
      </c>
      <c r="B30" s="17">
        <v>404464</v>
      </c>
      <c r="C30" s="17">
        <v>427065</v>
      </c>
      <c r="D30" s="17">
        <v>428498</v>
      </c>
      <c r="E30" s="17">
        <v>379582</v>
      </c>
      <c r="F30" s="17">
        <v>440896</v>
      </c>
      <c r="G30" s="17">
        <v>458271</v>
      </c>
      <c r="H30" s="17">
        <v>468792</v>
      </c>
      <c r="I30" s="17">
        <v>474954</v>
      </c>
      <c r="J30" s="23">
        <v>474947</v>
      </c>
      <c r="K30" s="23">
        <v>490442</v>
      </c>
      <c r="L30" s="17">
        <v>504001</v>
      </c>
      <c r="M30" s="17">
        <v>499546</v>
      </c>
    </row>
    <row r="31" spans="1:13" ht="15.75">
      <c r="A31" s="19" t="s">
        <v>97</v>
      </c>
      <c r="B31" s="17" t="s">
        <v>2</v>
      </c>
      <c r="C31" s="17" t="s">
        <v>2</v>
      </c>
      <c r="D31" s="17">
        <v>1531050</v>
      </c>
      <c r="E31" s="17">
        <v>1280365</v>
      </c>
      <c r="F31" s="17">
        <f>SUM(F32:F33)</f>
        <v>1404705.643</v>
      </c>
      <c r="G31" s="17">
        <f>SUM(G32:G33)</f>
        <v>1444691</v>
      </c>
      <c r="H31" s="17">
        <f>SUM(H32:H33)</f>
        <v>1465149</v>
      </c>
      <c r="I31" s="17">
        <f>SUM(I32:I33)</f>
        <v>1423229</v>
      </c>
      <c r="J31" s="23">
        <v>1439703</v>
      </c>
      <c r="K31" s="23">
        <v>1503947</v>
      </c>
      <c r="L31" s="23">
        <v>1502819</v>
      </c>
      <c r="M31" s="23">
        <v>1477545.69</v>
      </c>
    </row>
    <row r="32" spans="1:13" ht="15.75">
      <c r="A32" s="22" t="s">
        <v>76</v>
      </c>
      <c r="B32" s="17">
        <v>421900</v>
      </c>
      <c r="C32" s="17">
        <v>1278200</v>
      </c>
      <c r="D32" s="17">
        <v>1319010</v>
      </c>
      <c r="E32" s="17">
        <v>1144559</v>
      </c>
      <c r="F32" s="17">
        <v>1261482</v>
      </c>
      <c r="G32" s="17">
        <v>1293851</v>
      </c>
      <c r="H32" s="17">
        <v>1311351</v>
      </c>
      <c r="I32" s="17">
        <v>1281768</v>
      </c>
      <c r="J32" s="23">
        <v>1285706</v>
      </c>
      <c r="K32" s="23">
        <v>1349580</v>
      </c>
      <c r="L32" s="23">
        <v>1354590</v>
      </c>
      <c r="M32" s="23">
        <v>1327669.498</v>
      </c>
    </row>
    <row r="33" spans="1:13" ht="13.5">
      <c r="A33" s="22" t="s">
        <v>12</v>
      </c>
      <c r="B33" s="17" t="s">
        <v>2</v>
      </c>
      <c r="C33" s="17" t="s">
        <v>2</v>
      </c>
      <c r="D33" s="17">
        <v>212040</v>
      </c>
      <c r="E33" s="17">
        <v>135806</v>
      </c>
      <c r="F33" s="17">
        <f>42163.758+101059.885</f>
        <v>143223.64299999998</v>
      </c>
      <c r="G33" s="17">
        <v>150840</v>
      </c>
      <c r="H33" s="17">
        <f>45598+108200</f>
        <v>153798</v>
      </c>
      <c r="I33" s="17">
        <v>141461</v>
      </c>
      <c r="J33" s="23">
        <v>153997</v>
      </c>
      <c r="K33" s="23">
        <v>154367</v>
      </c>
      <c r="L33" s="23">
        <v>148229</v>
      </c>
      <c r="M33" s="23">
        <v>149876.192</v>
      </c>
    </row>
    <row r="34" spans="1:13" ht="15.75">
      <c r="A34" s="19" t="s">
        <v>42</v>
      </c>
      <c r="B34" s="17">
        <v>572309</v>
      </c>
      <c r="C34" s="17">
        <v>764809</v>
      </c>
      <c r="D34" s="17">
        <v>918958</v>
      </c>
      <c r="E34" s="17">
        <v>1033969</v>
      </c>
      <c r="F34" s="17">
        <v>1200701</v>
      </c>
      <c r="G34" s="17">
        <v>1305688</v>
      </c>
      <c r="H34" s="17">
        <v>1355975</v>
      </c>
      <c r="I34" s="17">
        <v>1348926</v>
      </c>
      <c r="J34" s="23">
        <v>1376802</v>
      </c>
      <c r="K34" s="23">
        <v>1433461</v>
      </c>
      <c r="L34" s="17">
        <v>1465960</v>
      </c>
      <c r="M34" s="17">
        <v>1495472</v>
      </c>
    </row>
    <row r="35" spans="1:13" ht="15.75">
      <c r="A35" s="19" t="s">
        <v>85</v>
      </c>
      <c r="B35" s="17">
        <v>461</v>
      </c>
      <c r="C35" s="17">
        <v>515</v>
      </c>
      <c r="D35" s="17">
        <v>616</v>
      </c>
      <c r="E35" s="17">
        <v>726</v>
      </c>
      <c r="F35" s="17">
        <v>816.8</v>
      </c>
      <c r="G35" s="17">
        <v>843</v>
      </c>
      <c r="H35" s="17">
        <v>842</v>
      </c>
      <c r="I35" s="17">
        <v>851</v>
      </c>
      <c r="J35" s="23">
        <v>835</v>
      </c>
      <c r="K35" s="23">
        <v>835</v>
      </c>
      <c r="L35" s="17">
        <v>843</v>
      </c>
      <c r="M35" s="17">
        <v>859</v>
      </c>
    </row>
    <row r="36" spans="1:13" ht="15.75">
      <c r="A36" s="19" t="s">
        <v>86</v>
      </c>
      <c r="B36" s="17">
        <v>3463</v>
      </c>
      <c r="C36" s="17">
        <v>3545</v>
      </c>
      <c r="D36" s="17">
        <v>3904</v>
      </c>
      <c r="E36" s="17">
        <v>3115</v>
      </c>
      <c r="F36" s="17">
        <v>3334</v>
      </c>
      <c r="G36" s="17">
        <v>3480</v>
      </c>
      <c r="H36" s="17">
        <v>3579</v>
      </c>
      <c r="I36" s="17">
        <v>3575</v>
      </c>
      <c r="J36" s="23">
        <v>3583</v>
      </c>
      <c r="K36" s="23">
        <v>3715</v>
      </c>
      <c r="L36" s="17">
        <v>3700</v>
      </c>
      <c r="M36" s="17">
        <v>3710</v>
      </c>
    </row>
    <row r="37" spans="1:13" ht="13.5">
      <c r="A37" s="19" t="s">
        <v>13</v>
      </c>
      <c r="B37" s="20"/>
      <c r="C37" s="20"/>
      <c r="D37" s="20"/>
      <c r="E37" s="20"/>
      <c r="F37" s="20"/>
      <c r="G37" s="20"/>
      <c r="H37" s="20"/>
      <c r="I37" s="20"/>
      <c r="J37" s="21"/>
      <c r="K37" s="21"/>
      <c r="L37" s="24"/>
      <c r="M37" s="24"/>
    </row>
    <row r="38" spans="1:13" ht="13.5">
      <c r="A38" s="22" t="s">
        <v>43</v>
      </c>
      <c r="B38" s="17" t="s">
        <v>2</v>
      </c>
      <c r="C38" s="17" t="s">
        <v>2</v>
      </c>
      <c r="D38" s="17">
        <v>54497</v>
      </c>
      <c r="E38" s="17">
        <v>67978</v>
      </c>
      <c r="F38" s="17">
        <f aca="true" t="shared" si="1" ref="F38:M38">+(F31*1000)/F17</f>
        <v>75909.51867062956</v>
      </c>
      <c r="G38" s="17">
        <f t="shared" si="1"/>
        <v>76796.24707633426</v>
      </c>
      <c r="H38" s="17">
        <f t="shared" si="1"/>
        <v>76036.58726451814</v>
      </c>
      <c r="I38" s="17">
        <f t="shared" si="1"/>
        <v>72303.85084332453</v>
      </c>
      <c r="J38" s="17">
        <f t="shared" si="1"/>
        <v>71057.84512116875</v>
      </c>
      <c r="K38" s="17">
        <f t="shared" si="1"/>
        <v>74246.98854660348</v>
      </c>
      <c r="L38" s="17">
        <f t="shared" si="1"/>
        <v>75035.89974036349</v>
      </c>
      <c r="M38" s="17">
        <f t="shared" si="1"/>
        <v>74831.38465434287</v>
      </c>
    </row>
    <row r="39" spans="1:13" ht="13.5">
      <c r="A39" s="22" t="s">
        <v>44</v>
      </c>
      <c r="B39" s="17">
        <v>14332</v>
      </c>
      <c r="C39" s="17">
        <v>16753</v>
      </c>
      <c r="D39" s="17">
        <v>17113</v>
      </c>
      <c r="E39" s="17">
        <v>21579</v>
      </c>
      <c r="F39" s="17">
        <f>+(F29*1000)/F14</f>
        <v>23888.555298001025</v>
      </c>
      <c r="G39" s="17">
        <f aca="true" t="shared" si="2" ref="G39:L39">+(G29*1000)/G14</f>
        <v>24926.02100043727</v>
      </c>
      <c r="H39" s="17">
        <f t="shared" si="2"/>
        <v>25564.79949184772</v>
      </c>
      <c r="I39" s="17">
        <f t="shared" si="2"/>
        <v>24920.911919610775</v>
      </c>
      <c r="J39" s="17">
        <f t="shared" si="2"/>
        <v>24821.630397357385</v>
      </c>
      <c r="K39" s="17">
        <f t="shared" si="2"/>
        <v>24729.770403466886</v>
      </c>
      <c r="L39" s="17">
        <f t="shared" si="2"/>
        <v>25050.76781798325</v>
      </c>
      <c r="M39" s="17">
        <f>+(M29*1000)/M14</f>
        <v>26057.424802303565</v>
      </c>
    </row>
    <row r="40" spans="1:13" ht="13.5">
      <c r="A40" s="19" t="s">
        <v>14</v>
      </c>
      <c r="B40" s="20"/>
      <c r="C40" s="20"/>
      <c r="D40" s="20"/>
      <c r="E40" s="20"/>
      <c r="F40" s="20"/>
      <c r="G40" s="20"/>
      <c r="H40" s="20"/>
      <c r="I40" s="20"/>
      <c r="K40" s="21"/>
      <c r="L40" s="23"/>
      <c r="M40" s="23"/>
    </row>
    <row r="41" spans="1:13" ht="13.5">
      <c r="A41" s="22" t="s">
        <v>45</v>
      </c>
      <c r="B41" s="38">
        <v>0.12</v>
      </c>
      <c r="C41" s="38">
        <v>0.12</v>
      </c>
      <c r="D41" s="38">
        <v>0.11</v>
      </c>
      <c r="E41" s="38">
        <v>0.12</v>
      </c>
      <c r="F41" s="38">
        <f aca="true" t="shared" si="3" ref="F41:L41">F30/(F36*1000)</f>
        <v>0.13224235152969407</v>
      </c>
      <c r="G41" s="38">
        <f t="shared" si="3"/>
        <v>0.13168706896551724</v>
      </c>
      <c r="H41" s="38">
        <f t="shared" si="3"/>
        <v>0.13098407376362112</v>
      </c>
      <c r="I41" s="38">
        <f t="shared" si="3"/>
        <v>0.13285426573426573</v>
      </c>
      <c r="J41" s="38">
        <f t="shared" si="3"/>
        <v>0.13255567959810216</v>
      </c>
      <c r="K41" s="38">
        <f t="shared" si="3"/>
        <v>0.13201668909825034</v>
      </c>
      <c r="L41" s="38">
        <f t="shared" si="3"/>
        <v>0.1362164864864865</v>
      </c>
      <c r="M41" s="38">
        <f>M30/(M36*1000)</f>
        <v>0.13464851752021564</v>
      </c>
    </row>
    <row r="42" spans="1:13" ht="13.5">
      <c r="A42" s="22" t="s">
        <v>44</v>
      </c>
      <c r="B42" s="38">
        <v>8.13</v>
      </c>
      <c r="C42" s="38">
        <v>8.43</v>
      </c>
      <c r="D42" s="38">
        <v>7.5</v>
      </c>
      <c r="E42" s="38">
        <v>8.4</v>
      </c>
      <c r="F42" s="38">
        <f aca="true" t="shared" si="4" ref="F42:L42">F29/(F36*1000)</f>
        <v>8.54379124175165</v>
      </c>
      <c r="G42" s="38">
        <f t="shared" si="4"/>
        <v>8.730747126436782</v>
      </c>
      <c r="H42" s="38">
        <f t="shared" si="4"/>
        <v>8.861413802738195</v>
      </c>
      <c r="I42" s="38">
        <f t="shared" si="4"/>
        <v>8.855944055944056</v>
      </c>
      <c r="J42" s="38">
        <f t="shared" si="4"/>
        <v>9.114429249232487</v>
      </c>
      <c r="K42" s="38">
        <f t="shared" si="4"/>
        <v>9.111978465679677</v>
      </c>
      <c r="L42" s="38">
        <f t="shared" si="4"/>
        <v>9.348648648648648</v>
      </c>
      <c r="M42" s="38">
        <f>M29/(M36*1000)</f>
        <v>9.229919137466307</v>
      </c>
    </row>
    <row r="43" spans="1:13" ht="13.5">
      <c r="A43" s="27" t="s">
        <v>19</v>
      </c>
      <c r="B43" s="20"/>
      <c r="C43" s="20"/>
      <c r="D43" s="20"/>
      <c r="E43" s="20"/>
      <c r="F43" s="20"/>
      <c r="G43" s="20"/>
      <c r="H43" s="20"/>
      <c r="I43" s="20"/>
      <c r="K43" s="21"/>
      <c r="L43" s="24"/>
      <c r="M43" s="24"/>
    </row>
    <row r="44" spans="1:13" ht="15.75">
      <c r="A44" s="19" t="s">
        <v>96</v>
      </c>
      <c r="B44" s="20" t="s">
        <v>2</v>
      </c>
      <c r="C44" s="49">
        <v>213</v>
      </c>
      <c r="D44" s="49">
        <v>235</v>
      </c>
      <c r="E44" s="49">
        <v>301</v>
      </c>
      <c r="F44" s="17">
        <v>304</v>
      </c>
      <c r="G44" s="49">
        <v>292</v>
      </c>
      <c r="H44" s="49">
        <v>276</v>
      </c>
      <c r="I44" s="49">
        <v>288</v>
      </c>
      <c r="J44" s="50">
        <v>312</v>
      </c>
      <c r="K44" s="50">
        <v>342</v>
      </c>
      <c r="L44" s="23">
        <v>371</v>
      </c>
      <c r="M44" s="23">
        <v>378</v>
      </c>
    </row>
    <row r="45" spans="1:13" ht="15.75">
      <c r="A45" s="19" t="s">
        <v>87</v>
      </c>
      <c r="B45" s="20" t="s">
        <v>2</v>
      </c>
      <c r="C45" s="17">
        <v>26</v>
      </c>
      <c r="D45" s="17">
        <v>30</v>
      </c>
      <c r="E45" s="17">
        <v>33</v>
      </c>
      <c r="F45" s="17">
        <v>34</v>
      </c>
      <c r="G45" s="17">
        <v>32</v>
      </c>
      <c r="H45" s="17">
        <v>30</v>
      </c>
      <c r="I45" s="17">
        <v>32</v>
      </c>
      <c r="J45" s="23">
        <v>33</v>
      </c>
      <c r="K45" s="23">
        <v>34</v>
      </c>
      <c r="L45" s="23">
        <v>35</v>
      </c>
      <c r="M45" s="23">
        <v>36</v>
      </c>
    </row>
    <row r="46" spans="1:13" ht="15.75">
      <c r="A46" s="19" t="s">
        <v>88</v>
      </c>
      <c r="B46" s="20" t="s">
        <v>2</v>
      </c>
      <c r="C46" s="17" t="s">
        <v>2</v>
      </c>
      <c r="D46" s="17">
        <v>41</v>
      </c>
      <c r="E46" s="17">
        <v>49</v>
      </c>
      <c r="F46" s="17">
        <v>51</v>
      </c>
      <c r="G46" s="17">
        <v>48</v>
      </c>
      <c r="H46" s="17" t="s">
        <v>4</v>
      </c>
      <c r="I46" s="17" t="s">
        <v>4</v>
      </c>
      <c r="J46" s="23" t="s">
        <v>4</v>
      </c>
      <c r="K46" s="23" t="s">
        <v>4</v>
      </c>
      <c r="L46" s="23" t="s">
        <v>4</v>
      </c>
      <c r="M46" s="23" t="s">
        <v>4</v>
      </c>
    </row>
    <row r="47" spans="1:13" ht="15.75">
      <c r="A47" s="19" t="s">
        <v>89</v>
      </c>
      <c r="B47" s="20" t="s">
        <v>2</v>
      </c>
      <c r="C47" s="17">
        <v>16.6</v>
      </c>
      <c r="D47" s="17">
        <v>20.8</v>
      </c>
      <c r="E47" s="17">
        <v>22.1</v>
      </c>
      <c r="F47" s="17">
        <v>21.1</v>
      </c>
      <c r="G47" s="17">
        <v>20.7</v>
      </c>
      <c r="H47" s="17">
        <v>19.7</v>
      </c>
      <c r="I47" s="17">
        <v>20</v>
      </c>
      <c r="J47" s="23">
        <v>21</v>
      </c>
      <c r="K47" s="23">
        <v>22</v>
      </c>
      <c r="L47" s="23">
        <v>23</v>
      </c>
      <c r="M47" s="23">
        <v>24</v>
      </c>
    </row>
    <row r="48" spans="1:13" ht="15.75">
      <c r="A48" s="19" t="s">
        <v>90</v>
      </c>
      <c r="B48" s="20" t="s">
        <v>2</v>
      </c>
      <c r="C48" s="17">
        <v>3039</v>
      </c>
      <c r="D48" s="17">
        <v>4503</v>
      </c>
      <c r="E48" s="17">
        <v>6057</v>
      </c>
      <c r="F48" s="17">
        <v>5921</v>
      </c>
      <c r="G48" s="17">
        <v>5545</v>
      </c>
      <c r="H48" s="17">
        <v>5050</v>
      </c>
      <c r="I48" s="17">
        <v>5166</v>
      </c>
      <c r="J48" s="23">
        <v>5304</v>
      </c>
      <c r="K48" s="23">
        <v>5330</v>
      </c>
      <c r="L48" s="23">
        <v>5498</v>
      </c>
      <c r="M48" s="23">
        <v>5559</v>
      </c>
    </row>
    <row r="49" spans="1:14" ht="15.75">
      <c r="A49" s="19" t="s">
        <v>91</v>
      </c>
      <c r="B49" s="20" t="s">
        <v>2</v>
      </c>
      <c r="C49" s="39">
        <v>8.3</v>
      </c>
      <c r="D49" s="39">
        <v>17.72</v>
      </c>
      <c r="E49" s="39">
        <v>38.5</v>
      </c>
      <c r="F49" s="62" t="s">
        <v>66</v>
      </c>
      <c r="G49" s="62" t="s">
        <v>67</v>
      </c>
      <c r="H49" s="62" t="s">
        <v>68</v>
      </c>
      <c r="I49" s="62" t="s">
        <v>69</v>
      </c>
      <c r="J49" s="62" t="s">
        <v>70</v>
      </c>
      <c r="K49" s="63" t="s">
        <v>71</v>
      </c>
      <c r="L49" s="64">
        <v>49.6132</v>
      </c>
      <c r="M49" s="64">
        <v>51.5788</v>
      </c>
      <c r="N49" s="19"/>
    </row>
    <row r="50" spans="1:14" ht="15.75">
      <c r="A50" s="19" t="s">
        <v>92</v>
      </c>
      <c r="B50" s="20" t="s">
        <v>2</v>
      </c>
      <c r="C50" s="40">
        <v>4.5</v>
      </c>
      <c r="D50" s="40">
        <v>8.2</v>
      </c>
      <c r="E50" s="40">
        <v>14.1</v>
      </c>
      <c r="F50" s="40">
        <v>13.7</v>
      </c>
      <c r="G50" s="40">
        <v>14.57</v>
      </c>
      <c r="H50" s="40">
        <v>16.6</v>
      </c>
      <c r="I50" s="40">
        <v>17.3</v>
      </c>
      <c r="J50" s="41">
        <v>17.5</v>
      </c>
      <c r="K50" s="41">
        <v>18.4</v>
      </c>
      <c r="L50" s="41">
        <v>23.226627864678065</v>
      </c>
      <c r="M50" s="41">
        <v>24.94143088844837</v>
      </c>
      <c r="N50" s="19"/>
    </row>
    <row r="51" spans="1:14" ht="15.75">
      <c r="A51" s="19" t="s">
        <v>93</v>
      </c>
      <c r="B51" s="20" t="s">
        <v>2</v>
      </c>
      <c r="C51" s="40">
        <v>182.6</v>
      </c>
      <c r="D51" s="40">
        <v>217</v>
      </c>
      <c r="E51" s="40">
        <v>273</v>
      </c>
      <c r="F51" s="40">
        <v>279.3</v>
      </c>
      <c r="G51" s="40">
        <v>267.9</v>
      </c>
      <c r="H51" s="40">
        <v>256.3</v>
      </c>
      <c r="I51" s="40">
        <v>255.7</v>
      </c>
      <c r="J51" s="41">
        <v>251.4</v>
      </c>
      <c r="K51" s="41">
        <v>247.9</v>
      </c>
      <c r="L51" s="41">
        <v>244.4</v>
      </c>
      <c r="M51" s="41">
        <v>236.6</v>
      </c>
      <c r="N51" s="19"/>
    </row>
    <row r="52" spans="1:13" ht="15.75">
      <c r="A52" s="19" t="s">
        <v>95</v>
      </c>
      <c r="B52" s="20"/>
      <c r="C52" s="20"/>
      <c r="D52" s="20"/>
      <c r="E52" s="20"/>
      <c r="F52" s="20"/>
      <c r="G52" s="20"/>
      <c r="H52" s="20"/>
      <c r="I52" s="20"/>
      <c r="J52" s="21"/>
      <c r="K52" s="21"/>
      <c r="L52" s="24"/>
      <c r="M52" s="24"/>
    </row>
    <row r="53" spans="1:13" ht="13.5">
      <c r="A53" s="22" t="s">
        <v>46</v>
      </c>
      <c r="B53" s="17" t="s">
        <v>2</v>
      </c>
      <c r="C53" s="17" t="s">
        <v>2</v>
      </c>
      <c r="D53" s="42">
        <v>63.5</v>
      </c>
      <c r="E53" s="42">
        <v>82.1</v>
      </c>
      <c r="F53" s="42">
        <v>75</v>
      </c>
      <c r="G53" s="42">
        <v>66</v>
      </c>
      <c r="H53" s="42">
        <v>71.2</v>
      </c>
      <c r="I53" s="42">
        <v>75</v>
      </c>
      <c r="J53" s="23">
        <v>75</v>
      </c>
      <c r="K53" s="23">
        <v>74</v>
      </c>
      <c r="L53" s="23" t="s">
        <v>4</v>
      </c>
      <c r="M53" s="23" t="s">
        <v>4</v>
      </c>
    </row>
    <row r="54" spans="1:13" ht="13.5">
      <c r="A54" s="45" t="s">
        <v>47</v>
      </c>
      <c r="B54" s="25" t="s">
        <v>2</v>
      </c>
      <c r="C54" s="25" t="s">
        <v>2</v>
      </c>
      <c r="D54" s="43">
        <v>253.8</v>
      </c>
      <c r="E54" s="43">
        <v>329.6</v>
      </c>
      <c r="F54" s="43">
        <v>309</v>
      </c>
      <c r="G54" s="43">
        <v>304</v>
      </c>
      <c r="H54" s="43">
        <v>293</v>
      </c>
      <c r="I54" s="43">
        <v>282</v>
      </c>
      <c r="J54" s="26">
        <v>275</v>
      </c>
      <c r="K54" s="26">
        <v>283</v>
      </c>
      <c r="L54" s="23" t="s">
        <v>4</v>
      </c>
      <c r="M54" s="23" t="s">
        <v>4</v>
      </c>
    </row>
    <row r="55" spans="1:13" ht="15.75">
      <c r="A55" s="29" t="s">
        <v>94</v>
      </c>
      <c r="B55" s="35"/>
      <c r="C55" s="36"/>
      <c r="D55" s="36"/>
      <c r="E55" s="36"/>
      <c r="F55" s="36"/>
      <c r="G55" s="36"/>
      <c r="H55" s="37"/>
      <c r="I55" s="37"/>
      <c r="J55" s="32"/>
      <c r="K55" s="32"/>
      <c r="L55" s="33"/>
      <c r="M55" s="33"/>
    </row>
    <row r="56" spans="1:13" ht="15.75">
      <c r="A56" s="15" t="s">
        <v>48</v>
      </c>
      <c r="B56" s="17">
        <f aca="true" t="shared" si="5" ref="B56:H56">SUM(B57:B62)</f>
        <v>2345</v>
      </c>
      <c r="C56" s="17">
        <f t="shared" si="5"/>
        <v>2331</v>
      </c>
      <c r="D56" s="17">
        <f t="shared" si="5"/>
        <v>1424</v>
      </c>
      <c r="E56" s="17">
        <f t="shared" si="5"/>
        <v>1300</v>
      </c>
      <c r="F56" s="17">
        <f t="shared" si="5"/>
        <v>1226</v>
      </c>
      <c r="G56" s="17">
        <f t="shared" si="5"/>
        <v>1146</v>
      </c>
      <c r="H56" s="17">
        <f t="shared" si="5"/>
        <v>1039</v>
      </c>
      <c r="I56" s="65" t="s">
        <v>72</v>
      </c>
      <c r="J56" s="65" t="s">
        <v>73</v>
      </c>
      <c r="K56" s="65" t="s">
        <v>64</v>
      </c>
      <c r="L56" s="65" t="s">
        <v>63</v>
      </c>
      <c r="M56" s="17">
        <v>969</v>
      </c>
    </row>
    <row r="57" spans="1:13" ht="13.5">
      <c r="A57" s="22" t="s">
        <v>26</v>
      </c>
      <c r="B57" s="17">
        <v>34</v>
      </c>
      <c r="C57" s="17">
        <v>10</v>
      </c>
      <c r="D57" s="17">
        <v>4</v>
      </c>
      <c r="E57" s="17">
        <v>3</v>
      </c>
      <c r="F57" s="17">
        <v>5</v>
      </c>
      <c r="G57" s="17">
        <v>0</v>
      </c>
      <c r="H57" s="17">
        <v>12</v>
      </c>
      <c r="I57" s="17">
        <v>6</v>
      </c>
      <c r="J57" s="23">
        <v>4</v>
      </c>
      <c r="K57" s="23">
        <v>14</v>
      </c>
      <c r="L57" s="24">
        <v>4</v>
      </c>
      <c r="M57" s="24">
        <v>3</v>
      </c>
    </row>
    <row r="58" spans="1:13" ht="13.5">
      <c r="A58" s="22" t="s">
        <v>15</v>
      </c>
      <c r="B58" s="17">
        <v>215</v>
      </c>
      <c r="C58" s="17">
        <v>179</v>
      </c>
      <c r="D58" s="17">
        <v>97</v>
      </c>
      <c r="E58" s="17">
        <v>40</v>
      </c>
      <c r="F58" s="17">
        <v>31</v>
      </c>
      <c r="G58" s="17">
        <v>34</v>
      </c>
      <c r="H58" s="17">
        <v>33</v>
      </c>
      <c r="I58" s="17">
        <v>37</v>
      </c>
      <c r="J58" s="23">
        <v>27</v>
      </c>
      <c r="K58" s="23">
        <v>31</v>
      </c>
      <c r="L58" s="24">
        <v>24</v>
      </c>
      <c r="M58" s="24">
        <v>22</v>
      </c>
    </row>
    <row r="59" spans="1:13" ht="13.5">
      <c r="A59" s="22" t="s">
        <v>16</v>
      </c>
      <c r="B59" s="17" t="s">
        <v>2</v>
      </c>
      <c r="C59" s="17" t="s">
        <v>2</v>
      </c>
      <c r="D59" s="17">
        <v>4</v>
      </c>
      <c r="E59" s="17">
        <v>0</v>
      </c>
      <c r="F59" s="17">
        <v>0</v>
      </c>
      <c r="G59" s="17">
        <v>2</v>
      </c>
      <c r="H59" s="17">
        <v>0</v>
      </c>
      <c r="I59" s="17">
        <v>0</v>
      </c>
      <c r="J59" s="23">
        <v>2</v>
      </c>
      <c r="K59" s="23">
        <v>0</v>
      </c>
      <c r="L59" s="23">
        <v>1</v>
      </c>
      <c r="M59" s="23">
        <v>0</v>
      </c>
    </row>
    <row r="60" spans="1:13" ht="13.5">
      <c r="A60" s="22" t="s">
        <v>6</v>
      </c>
      <c r="B60" s="17">
        <v>637</v>
      </c>
      <c r="C60" s="17">
        <v>607</v>
      </c>
      <c r="D60" s="17">
        <v>566</v>
      </c>
      <c r="E60" s="17">
        <v>700</v>
      </c>
      <c r="F60" s="17">
        <v>682</v>
      </c>
      <c r="G60" s="17">
        <v>660</v>
      </c>
      <c r="H60" s="17">
        <v>620</v>
      </c>
      <c r="I60" s="17">
        <v>646</v>
      </c>
      <c r="J60" s="23">
        <v>644</v>
      </c>
      <c r="K60" s="66">
        <v>570</v>
      </c>
      <c r="L60" s="23">
        <v>570</v>
      </c>
      <c r="M60" s="23">
        <v>671</v>
      </c>
    </row>
    <row r="61" spans="1:13" ht="13.5">
      <c r="A61" s="22" t="s">
        <v>22</v>
      </c>
      <c r="B61" s="17">
        <v>1459</v>
      </c>
      <c r="C61" s="17">
        <v>1535</v>
      </c>
      <c r="D61" s="17">
        <v>746</v>
      </c>
      <c r="E61" s="17">
        <v>554</v>
      </c>
      <c r="F61" s="17">
        <v>505</v>
      </c>
      <c r="G61" s="17">
        <v>443</v>
      </c>
      <c r="H61" s="17">
        <v>365</v>
      </c>
      <c r="I61" s="61">
        <v>362</v>
      </c>
      <c r="J61" s="66">
        <v>324</v>
      </c>
      <c r="K61" s="66">
        <v>304</v>
      </c>
      <c r="L61" s="23">
        <v>332</v>
      </c>
      <c r="M61" s="23">
        <v>269</v>
      </c>
    </row>
    <row r="62" spans="1:13" ht="13.5">
      <c r="A62" s="22" t="s">
        <v>17</v>
      </c>
      <c r="B62" s="17" t="s">
        <v>2</v>
      </c>
      <c r="C62" s="17" t="s">
        <v>2</v>
      </c>
      <c r="D62" s="17">
        <v>7</v>
      </c>
      <c r="E62" s="17">
        <v>3</v>
      </c>
      <c r="F62" s="17">
        <v>3</v>
      </c>
      <c r="G62" s="17">
        <v>7</v>
      </c>
      <c r="H62" s="17">
        <v>9</v>
      </c>
      <c r="I62" s="17">
        <v>11</v>
      </c>
      <c r="J62" s="23">
        <v>5</v>
      </c>
      <c r="K62" s="23">
        <v>12</v>
      </c>
      <c r="L62" s="23">
        <v>3</v>
      </c>
      <c r="M62" s="23">
        <v>4</v>
      </c>
    </row>
    <row r="63" spans="1:13" ht="13.5">
      <c r="A63" s="27" t="s">
        <v>49</v>
      </c>
      <c r="B63" s="17">
        <v>1421</v>
      </c>
      <c r="C63" s="17">
        <v>1440</v>
      </c>
      <c r="D63" s="17">
        <v>772</v>
      </c>
      <c r="E63" s="17">
        <v>698</v>
      </c>
      <c r="F63" s="17">
        <v>615</v>
      </c>
      <c r="G63" s="17">
        <v>579</v>
      </c>
      <c r="H63" s="17">
        <v>488</v>
      </c>
      <c r="I63" s="17">
        <v>461</v>
      </c>
      <c r="J63" s="23">
        <v>431</v>
      </c>
      <c r="K63" s="23">
        <v>402</v>
      </c>
      <c r="L63" s="23">
        <v>425</v>
      </c>
      <c r="M63" s="23">
        <v>421</v>
      </c>
    </row>
    <row r="64" spans="1:13" ht="16.5" thickBot="1">
      <c r="A64" s="48" t="s">
        <v>61</v>
      </c>
      <c r="B64" s="44">
        <v>924</v>
      </c>
      <c r="C64" s="17">
        <v>785</v>
      </c>
      <c r="D64" s="17">
        <v>645</v>
      </c>
      <c r="E64" s="17">
        <v>599</v>
      </c>
      <c r="F64" s="44">
        <f>+F56-F63</f>
        <v>611</v>
      </c>
      <c r="G64" s="44">
        <f>+G56-G63</f>
        <v>567</v>
      </c>
      <c r="H64" s="44">
        <f>+H56-H63</f>
        <v>551</v>
      </c>
      <c r="I64" s="67">
        <v>602</v>
      </c>
      <c r="J64" s="7">
        <v>577</v>
      </c>
      <c r="K64" s="7">
        <v>530</v>
      </c>
      <c r="L64" s="44">
        <f>937-425</f>
        <v>512</v>
      </c>
      <c r="M64" s="44">
        <f>969-421</f>
        <v>548</v>
      </c>
    </row>
    <row r="65" spans="1:9" s="1" customFormat="1" ht="11.25">
      <c r="A65" s="56" t="s">
        <v>50</v>
      </c>
      <c r="B65" s="57"/>
      <c r="C65" s="57"/>
      <c r="D65" s="57"/>
      <c r="E65" s="57"/>
      <c r="F65" s="46"/>
      <c r="G65" s="46"/>
      <c r="H65" s="46"/>
      <c r="I65" s="46"/>
    </row>
    <row r="66" spans="1:10" s="1" customFormat="1" ht="11.25">
      <c r="A66" s="55"/>
      <c r="B66" s="52"/>
      <c r="C66" s="52"/>
      <c r="D66" s="52"/>
      <c r="E66" s="52"/>
      <c r="F66" s="46"/>
      <c r="G66" s="46"/>
      <c r="H66" s="46"/>
      <c r="I66" s="46"/>
      <c r="J66" s="2"/>
    </row>
    <row r="67" spans="1:8" s="1" customFormat="1" ht="13.5" customHeight="1">
      <c r="A67" s="54" t="s">
        <v>51</v>
      </c>
      <c r="B67" s="52"/>
      <c r="C67" s="52"/>
      <c r="D67" s="52"/>
      <c r="E67" s="52"/>
      <c r="F67" s="2"/>
      <c r="G67" s="2"/>
      <c r="H67" s="2"/>
    </row>
    <row r="68" spans="1:8" s="1" customFormat="1" ht="13.5" customHeight="1">
      <c r="A68" s="59" t="s">
        <v>52</v>
      </c>
      <c r="B68" s="52"/>
      <c r="C68" s="52"/>
      <c r="D68" s="52"/>
      <c r="E68" s="52"/>
      <c r="F68" s="2"/>
      <c r="G68" s="2"/>
      <c r="H68" s="2"/>
    </row>
    <row r="69" spans="1:8" s="1" customFormat="1" ht="13.5" customHeight="1">
      <c r="A69" s="54" t="s">
        <v>53</v>
      </c>
      <c r="B69" s="52"/>
      <c r="C69" s="52"/>
      <c r="D69" s="52"/>
      <c r="E69" s="52"/>
      <c r="F69" s="2"/>
      <c r="G69" s="2"/>
      <c r="H69" s="2"/>
    </row>
    <row r="70" spans="1:8" s="1" customFormat="1" ht="13.5" customHeight="1">
      <c r="A70" s="54" t="s">
        <v>54</v>
      </c>
      <c r="B70" s="52"/>
      <c r="C70" s="52"/>
      <c r="D70" s="52"/>
      <c r="E70" s="52"/>
      <c r="F70" s="2"/>
      <c r="G70" s="2"/>
      <c r="H70" s="2"/>
    </row>
    <row r="71" spans="1:8" s="1" customFormat="1" ht="13.5" customHeight="1">
      <c r="A71" s="60" t="s">
        <v>55</v>
      </c>
      <c r="B71" s="52"/>
      <c r="C71" s="52"/>
      <c r="D71" s="52"/>
      <c r="E71" s="52"/>
      <c r="F71" s="2"/>
      <c r="G71" s="2"/>
      <c r="H71" s="2"/>
    </row>
    <row r="72" spans="6:8" s="1" customFormat="1" ht="6" customHeight="1">
      <c r="F72" s="2"/>
      <c r="G72" s="2"/>
      <c r="H72" s="2"/>
    </row>
    <row r="73" spans="1:8" s="1" customFormat="1" ht="12">
      <c r="A73" s="58" t="s">
        <v>56</v>
      </c>
      <c r="B73" s="52"/>
      <c r="C73" s="52"/>
      <c r="D73" s="52"/>
      <c r="E73" s="52"/>
      <c r="F73" s="2"/>
      <c r="G73" s="2"/>
      <c r="H73" s="2"/>
    </row>
    <row r="74" spans="1:8" s="1" customFormat="1" ht="11.25">
      <c r="A74" s="53" t="s">
        <v>25</v>
      </c>
      <c r="B74" s="52"/>
      <c r="C74" s="52"/>
      <c r="D74" s="52"/>
      <c r="E74" s="52"/>
      <c r="F74" s="2"/>
      <c r="G74" s="2"/>
      <c r="H74" s="2"/>
    </row>
    <row r="75" spans="1:8" s="1" customFormat="1" ht="6.75" customHeight="1">
      <c r="A75" s="47"/>
      <c r="F75" s="2"/>
      <c r="G75" s="2"/>
      <c r="H75" s="2"/>
    </row>
    <row r="76" spans="1:8" s="1" customFormat="1" ht="12">
      <c r="A76" s="51" t="s">
        <v>57</v>
      </c>
      <c r="B76" s="52"/>
      <c r="C76" s="52"/>
      <c r="D76" s="52"/>
      <c r="E76" s="52"/>
      <c r="F76" s="2"/>
      <c r="G76" s="2"/>
      <c r="H76" s="2"/>
    </row>
    <row r="77" spans="1:8" s="1" customFormat="1" ht="12.75" customHeight="1">
      <c r="A77" s="53" t="s">
        <v>24</v>
      </c>
      <c r="B77" s="52"/>
      <c r="C77" s="52"/>
      <c r="D77" s="52"/>
      <c r="E77" s="52"/>
      <c r="F77" s="2"/>
      <c r="G77" s="2"/>
      <c r="H77" s="2"/>
    </row>
    <row r="78" spans="1:8" s="1" customFormat="1" ht="24.75" customHeight="1">
      <c r="A78" s="59" t="s">
        <v>77</v>
      </c>
      <c r="B78" s="52"/>
      <c r="C78" s="52"/>
      <c r="D78" s="52"/>
      <c r="E78" s="52"/>
      <c r="F78" s="2"/>
      <c r="G78" s="2"/>
      <c r="H78" s="2"/>
    </row>
    <row r="79" spans="1:8" s="1" customFormat="1" ht="13.5" customHeight="1">
      <c r="A79" s="68" t="s">
        <v>99</v>
      </c>
      <c r="B79" s="52"/>
      <c r="C79" s="52"/>
      <c r="D79" s="52"/>
      <c r="E79" s="52"/>
      <c r="F79" s="2"/>
      <c r="G79" s="2"/>
      <c r="H79" s="2"/>
    </row>
    <row r="80" spans="1:8" s="1" customFormat="1" ht="38.25" customHeight="1">
      <c r="A80" s="54" t="s">
        <v>101</v>
      </c>
      <c r="B80" s="52"/>
      <c r="C80" s="52"/>
      <c r="D80" s="52"/>
      <c r="E80" s="52"/>
      <c r="F80" s="2"/>
      <c r="G80" s="2"/>
      <c r="H80" s="2"/>
    </row>
    <row r="81" spans="1:8" s="1" customFormat="1" ht="38.25" customHeight="1">
      <c r="A81" s="54" t="s">
        <v>100</v>
      </c>
      <c r="B81" s="52"/>
      <c r="C81" s="52"/>
      <c r="D81" s="52"/>
      <c r="E81" s="52"/>
      <c r="F81" s="2"/>
      <c r="G81" s="2"/>
      <c r="H81" s="2"/>
    </row>
    <row r="82" spans="1:8" s="1" customFormat="1" ht="27" customHeight="1">
      <c r="A82" s="54" t="s">
        <v>102</v>
      </c>
      <c r="B82" s="52"/>
      <c r="C82" s="52"/>
      <c r="D82" s="52"/>
      <c r="E82" s="52"/>
      <c r="F82" s="2"/>
      <c r="G82" s="2"/>
      <c r="H82" s="2"/>
    </row>
    <row r="83" spans="1:8" s="1" customFormat="1" ht="13.5" customHeight="1">
      <c r="A83" s="54" t="s">
        <v>104</v>
      </c>
      <c r="B83" s="52"/>
      <c r="C83" s="52"/>
      <c r="D83" s="52"/>
      <c r="E83" s="52"/>
      <c r="F83" s="2"/>
      <c r="G83" s="2"/>
      <c r="H83" s="2"/>
    </row>
    <row r="84" spans="1:8" s="1" customFormat="1" ht="38.25" customHeight="1">
      <c r="A84" s="54" t="s">
        <v>103</v>
      </c>
      <c r="B84" s="52"/>
      <c r="C84" s="52"/>
      <c r="D84" s="52"/>
      <c r="E84" s="52"/>
      <c r="F84" s="2"/>
      <c r="G84" s="2"/>
      <c r="H84" s="2"/>
    </row>
    <row r="85" spans="1:8" s="1" customFormat="1" ht="13.5" customHeight="1">
      <c r="A85" s="54" t="s">
        <v>105</v>
      </c>
      <c r="B85" s="52"/>
      <c r="C85" s="52"/>
      <c r="D85" s="52"/>
      <c r="E85" s="52"/>
      <c r="F85" s="2"/>
      <c r="G85" s="2"/>
      <c r="H85" s="2"/>
    </row>
    <row r="86" spans="1:8" s="1" customFormat="1" ht="38.25" customHeight="1">
      <c r="A86" s="54" t="s">
        <v>98</v>
      </c>
      <c r="B86" s="52"/>
      <c r="C86" s="52"/>
      <c r="D86" s="52"/>
      <c r="E86" s="52"/>
      <c r="F86" s="2"/>
      <c r="G86" s="2"/>
      <c r="H86" s="2"/>
    </row>
    <row r="87" spans="6:8" s="1" customFormat="1" ht="12.75" customHeight="1">
      <c r="F87" s="2"/>
      <c r="G87" s="2"/>
      <c r="H87" s="2"/>
    </row>
    <row r="88" spans="6:8" s="1" customFormat="1" ht="14.25" customHeight="1">
      <c r="F88" s="2"/>
      <c r="G88" s="2"/>
      <c r="H88" s="2"/>
    </row>
    <row r="89" spans="6:8" s="1" customFormat="1" ht="11.25">
      <c r="F89" s="2"/>
      <c r="G89" s="2"/>
      <c r="H89" s="2"/>
    </row>
    <row r="90" ht="13.5">
      <c r="H90" s="21"/>
    </row>
    <row r="91" ht="13.5">
      <c r="H91" s="21"/>
    </row>
    <row r="92" ht="13.5">
      <c r="H92" s="21"/>
    </row>
    <row r="93" ht="13.5">
      <c r="H93" s="21"/>
    </row>
    <row r="94" ht="13.5">
      <c r="H94" s="21"/>
    </row>
    <row r="95" ht="13.5">
      <c r="H95" s="21"/>
    </row>
    <row r="96" ht="13.5">
      <c r="H96" s="21"/>
    </row>
    <row r="97" ht="13.5">
      <c r="H97" s="21"/>
    </row>
    <row r="98" ht="13.5">
      <c r="H98" s="21"/>
    </row>
    <row r="99" ht="13.5">
      <c r="H99" s="21"/>
    </row>
    <row r="100" ht="13.5">
      <c r="H100" s="21"/>
    </row>
    <row r="101" ht="13.5">
      <c r="H101" s="21"/>
    </row>
    <row r="102" ht="13.5">
      <c r="H102" s="21"/>
    </row>
    <row r="103" ht="13.5">
      <c r="H103" s="21"/>
    </row>
    <row r="104" ht="13.5">
      <c r="H104" s="21"/>
    </row>
    <row r="105" ht="13.5">
      <c r="H105" s="21"/>
    </row>
    <row r="106" ht="13.5">
      <c r="H106" s="21"/>
    </row>
    <row r="107" ht="13.5">
      <c r="H107" s="21"/>
    </row>
    <row r="108" ht="13.5">
      <c r="H108" s="21"/>
    </row>
    <row r="109" ht="13.5">
      <c r="H109" s="21"/>
    </row>
    <row r="110" ht="13.5">
      <c r="H110" s="21"/>
    </row>
    <row r="111" ht="13.5">
      <c r="H111" s="21"/>
    </row>
    <row r="112" ht="13.5">
      <c r="H112" s="21"/>
    </row>
    <row r="113" ht="13.5">
      <c r="H113" s="21"/>
    </row>
    <row r="114" ht="13.5">
      <c r="H114" s="21"/>
    </row>
    <row r="115" ht="13.5">
      <c r="H115" s="21"/>
    </row>
    <row r="116" ht="13.5">
      <c r="H116" s="21"/>
    </row>
    <row r="117" ht="13.5">
      <c r="H117" s="21"/>
    </row>
    <row r="118" ht="13.5">
      <c r="H118" s="21"/>
    </row>
    <row r="119" ht="13.5">
      <c r="H119" s="21"/>
    </row>
    <row r="120" ht="13.5">
      <c r="H120" s="21"/>
    </row>
    <row r="121" ht="13.5">
      <c r="H121" s="21"/>
    </row>
    <row r="122" ht="13.5">
      <c r="H122" s="21"/>
    </row>
    <row r="123" ht="13.5">
      <c r="H123" s="21"/>
    </row>
    <row r="124" ht="13.5">
      <c r="H124" s="21"/>
    </row>
    <row r="125" ht="13.5">
      <c r="H125" s="21"/>
    </row>
    <row r="126" ht="13.5">
      <c r="H126" s="21"/>
    </row>
    <row r="127" ht="13.5">
      <c r="H127" s="21"/>
    </row>
    <row r="128" ht="13.5">
      <c r="H128" s="21"/>
    </row>
    <row r="129" ht="13.5">
      <c r="H129" s="21"/>
    </row>
    <row r="130" ht="13.5">
      <c r="H130" s="21"/>
    </row>
    <row r="131" ht="13.5">
      <c r="H131" s="21"/>
    </row>
    <row r="132" ht="13.5">
      <c r="H132" s="21"/>
    </row>
    <row r="133" ht="13.5">
      <c r="H133" s="21"/>
    </row>
    <row r="134" ht="13.5">
      <c r="H134" s="21"/>
    </row>
    <row r="135" ht="13.5">
      <c r="H135" s="21"/>
    </row>
    <row r="136" ht="13.5">
      <c r="H136" s="21"/>
    </row>
    <row r="137" ht="13.5">
      <c r="H137" s="21"/>
    </row>
    <row r="138" ht="13.5">
      <c r="H138" s="21"/>
    </row>
    <row r="139" ht="13.5">
      <c r="H139" s="21"/>
    </row>
    <row r="140" ht="13.5">
      <c r="H140" s="21"/>
    </row>
  </sheetData>
  <mergeCells count="20">
    <mergeCell ref="A66:E66"/>
    <mergeCell ref="A65:E65"/>
    <mergeCell ref="A73:E73"/>
    <mergeCell ref="A68:E68"/>
    <mergeCell ref="A71:E71"/>
    <mergeCell ref="A67:E67"/>
    <mergeCell ref="A69:E69"/>
    <mergeCell ref="A76:E76"/>
    <mergeCell ref="A77:E77"/>
    <mergeCell ref="A74:E74"/>
    <mergeCell ref="A70:E70"/>
    <mergeCell ref="A78:E78"/>
    <mergeCell ref="A79:E79"/>
    <mergeCell ref="A86:E86"/>
    <mergeCell ref="A81:E81"/>
    <mergeCell ref="A82:E82"/>
    <mergeCell ref="A80:E80"/>
    <mergeCell ref="A85:E85"/>
    <mergeCell ref="A83:E83"/>
    <mergeCell ref="A84:E84"/>
  </mergeCells>
  <printOptions/>
  <pageMargins left="0.5" right="0.5" top="0.5" bottom="0.5" header="0.25" footer="0.25"/>
  <pageSetup fitToHeight="2" horizontalDpi="300" verticalDpi="300" orientation="landscape" scale="71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NTS 1996 Rail Profile: A. Class I Rroads</dc:title>
  <dc:subject/>
  <dc:creator>RF</dc:creator>
  <cp:keywords/>
  <dc:description/>
  <cp:lastModifiedBy>lnguyen</cp:lastModifiedBy>
  <cp:lastPrinted>2004-02-03T19:54:15Z</cp:lastPrinted>
  <dcterms:created xsi:type="dcterms:W3CDTF">1999-02-12T01:19:22Z</dcterms:created>
  <dcterms:modified xsi:type="dcterms:W3CDTF">2004-07-16T14:51:54Z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1392235734</vt:i4>
  </property>
  <property fmtid="{D5CDD505-2E9C-101B-9397-08002B2CF9AE}" pid="3" name="_EmailSubject">
    <vt:lpwstr>1-29, rail, aviation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