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9720" windowHeight="6036" activeTab="0"/>
  </bookViews>
  <sheets>
    <sheet name="2-27" sheetId="1" r:id="rId1"/>
  </sheets>
  <definedNames>
    <definedName name="HTML_CodePage" hidden="1">1252</definedName>
    <definedName name="HTML_Control" hidden="1">{"'2-27'!$A$1:$K$43"}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"C:\WINNT\Profiles\dmegret\Desktop\current tasks\nts2000\nts2000\HTML\Ch2_web\2-27.htm"</definedName>
    <definedName name="HTML_Title" hidden="1">"Table 2-27"</definedName>
    <definedName name="_xlnm.Print_Area" localSheetId="0">'2-27'!$A$1:$N$36</definedName>
  </definedNames>
  <calcPr fullCalcOnLoad="1"/>
</workbook>
</file>

<file path=xl/sharedStrings.xml><?xml version="1.0" encoding="utf-8"?>
<sst xmlns="http://schemas.openxmlformats.org/spreadsheetml/2006/main" count="48" uniqueCount="46">
  <si>
    <t>Day of week</t>
  </si>
  <si>
    <t>Time of day</t>
  </si>
  <si>
    <t>Atmospheric condition</t>
  </si>
  <si>
    <t>Light condition</t>
  </si>
  <si>
    <t>Sunday</t>
  </si>
  <si>
    <t>Monday</t>
  </si>
  <si>
    <t>Tuesday</t>
  </si>
  <si>
    <t>Wednesday</t>
  </si>
  <si>
    <t>Thursday</t>
  </si>
  <si>
    <t>Friday</t>
  </si>
  <si>
    <t>Saturday</t>
  </si>
  <si>
    <t>Unknown</t>
  </si>
  <si>
    <t>Midnight to 3 a.m.</t>
  </si>
  <si>
    <t>3 a.m. to 6 a.m.</t>
  </si>
  <si>
    <t>6 a.m. to 9 a.m.</t>
  </si>
  <si>
    <t>9 a.m. to noon</t>
  </si>
  <si>
    <t>Noon to 3 p.m.</t>
  </si>
  <si>
    <t>3 p.m. to 6 p.m.</t>
  </si>
  <si>
    <t>6 p.m. to 9 p.m.</t>
  </si>
  <si>
    <t>9 p.m. to midnight</t>
  </si>
  <si>
    <t>Normal</t>
  </si>
  <si>
    <t>Rain</t>
  </si>
  <si>
    <t>Snow/sleet</t>
  </si>
  <si>
    <t>Other/unknown</t>
  </si>
  <si>
    <t>Daylight</t>
  </si>
  <si>
    <t>Dark, but lighted</t>
  </si>
  <si>
    <t>Dark</t>
  </si>
  <si>
    <t>Dawn or dusk</t>
  </si>
  <si>
    <r>
      <t>R</t>
    </r>
    <r>
      <rPr>
        <sz val="11"/>
        <rFont val="Arial Narrow"/>
        <family val="2"/>
      </rPr>
      <t>0.8</t>
    </r>
  </si>
  <si>
    <t>TOTAL fatal crashes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</si>
  <si>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</si>
  <si>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</si>
  <si>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</si>
  <si>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</si>
  <si>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</si>
  <si>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</si>
  <si>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</si>
  <si>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</si>
  <si>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</si>
  <si>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</si>
  <si>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</si>
  <si>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</si>
  <si>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SOURCE</t>
  </si>
  <si>
    <t>Table 2-27:  Motor Vehicle Fatal Crashes by Day of Week, Time of Day, and Weather and Light Conditions (percent)</t>
  </si>
  <si>
    <t>2002</t>
  </si>
  <si>
    <r>
      <t xml:space="preserve">U.S. Department of Transportation, National Highway Traffic Safety Administration, National Center for Statistics and Analysis, </t>
    </r>
    <r>
      <rPr>
        <i/>
        <sz val="10"/>
        <rFont val="Arial"/>
        <family val="2"/>
      </rPr>
      <t>Traffic Safety Facts 2002 Early Edition</t>
    </r>
    <r>
      <rPr>
        <sz val="10"/>
        <rFont val="Arial"/>
        <family val="2"/>
      </rPr>
      <t xml:space="preserve">, DOT HS 809 620 (Washington, DC: September 2003), tables 24, 25. 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</si>
</sst>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##0.00_)"/>
  </numFmts>
  <fonts count="1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Helv"/>
      <family val="0"/>
    </font>
    <font>
      <vertAlign val="superscript"/>
      <sz val="12"/>
      <name val="Helv"/>
      <family val="0"/>
    </font>
    <font>
      <sz val="10"/>
      <name val="Helv"/>
      <family val="0"/>
    </font>
    <font>
      <sz val="8"/>
      <name val="Helv"/>
      <family val="0"/>
    </font>
    <font>
      <b/>
      <sz val="9"/>
      <name val="Helv"/>
      <family val="0"/>
    </font>
    <font>
      <b/>
      <sz val="10"/>
      <name val="Helv"/>
      <family val="0"/>
    </font>
    <font>
      <b/>
      <sz val="14"/>
      <name val="Helv"/>
      <family val="0"/>
    </font>
    <font>
      <b/>
      <sz val="12"/>
      <name val="Helv"/>
      <family val="0"/>
    </font>
    <font>
      <b/>
      <sz val="12"/>
      <name val="Arial"/>
      <family val="2"/>
    </font>
    <font>
      <b/>
      <sz val="11"/>
      <name val="Arial Narrow"/>
      <family val="2"/>
    </font>
    <font>
      <sz val="11"/>
      <name val="Arial Narrow"/>
      <family val="2"/>
    </font>
    <font>
      <vertAlign val="superscript"/>
      <sz val="11"/>
      <name val="Arial Narrow"/>
      <family val="2"/>
    </font>
    <font>
      <b/>
      <sz val="9"/>
      <name val="Arial"/>
      <family val="2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4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" fontId="4" fillId="0" borderId="1" applyAlignment="0">
      <protection/>
    </xf>
    <xf numFmtId="49" fontId="5" fillId="0" borderId="1">
      <alignment horizontal="left" vertical="center"/>
      <protection/>
    </xf>
    <xf numFmtId="165" fontId="6" fillId="0" borderId="1" applyNumberFormat="0" applyFill="0">
      <alignment horizontal="right"/>
      <protection/>
    </xf>
    <xf numFmtId="0" fontId="8" fillId="0" borderId="1">
      <alignment horizontal="left"/>
      <protection/>
    </xf>
    <xf numFmtId="0" fontId="8" fillId="0" borderId="2">
      <alignment horizontal="right" vertical="center"/>
      <protection/>
    </xf>
    <xf numFmtId="0" fontId="6" fillId="0" borderId="1">
      <alignment horizontal="left" vertical="center"/>
      <protection/>
    </xf>
    <xf numFmtId="0" fontId="9" fillId="0" borderId="1">
      <alignment horizontal="left"/>
      <protection/>
    </xf>
    <xf numFmtId="0" fontId="9" fillId="2" borderId="0">
      <alignment horizontal="centerContinuous" wrapText="1"/>
      <protection/>
    </xf>
    <xf numFmtId="9" fontId="0" fillId="0" borderId="0" applyFont="0" applyFill="0" applyBorder="0" applyAlignment="0" applyProtection="0"/>
    <xf numFmtId="0" fontId="7" fillId="0" borderId="0">
      <alignment horizontal="right"/>
      <protection/>
    </xf>
    <xf numFmtId="0" fontId="5" fillId="0" borderId="0">
      <alignment horizontal="right"/>
      <protection/>
    </xf>
    <xf numFmtId="0" fontId="7" fillId="0" borderId="0">
      <alignment horizontal="left"/>
      <protection/>
    </xf>
    <xf numFmtId="49" fontId="5" fillId="0" borderId="1">
      <alignment horizontal="left" vertical="center"/>
      <protection/>
    </xf>
    <xf numFmtId="165" fontId="4" fillId="0" borderId="0" applyNumberFormat="0">
      <alignment horizontal="right"/>
      <protection/>
    </xf>
    <xf numFmtId="0" fontId="8" fillId="3" borderId="0">
      <alignment horizontal="centerContinuous" vertical="center" wrapText="1"/>
      <protection/>
    </xf>
    <xf numFmtId="0" fontId="8" fillId="0" borderId="3">
      <alignment horizontal="left" vertical="center"/>
      <protection/>
    </xf>
    <xf numFmtId="0" fontId="10" fillId="0" borderId="0">
      <alignment horizontal="left" vertical="top"/>
      <protection/>
    </xf>
    <xf numFmtId="0" fontId="9" fillId="0" borderId="0">
      <alignment horizontal="left"/>
      <protection/>
    </xf>
    <xf numFmtId="0" fontId="11" fillId="0" borderId="0">
      <alignment horizontal="left"/>
      <protection/>
    </xf>
    <xf numFmtId="0" fontId="6" fillId="0" borderId="0">
      <alignment horizontal="left"/>
      <protection/>
    </xf>
    <xf numFmtId="0" fontId="10" fillId="0" borderId="0">
      <alignment horizontal="left" vertical="top"/>
      <protection/>
    </xf>
    <xf numFmtId="0" fontId="11" fillId="0" borderId="0">
      <alignment horizontal="left"/>
      <protection/>
    </xf>
    <xf numFmtId="0" fontId="6" fillId="0" borderId="0">
      <alignment horizontal="left"/>
      <protection/>
    </xf>
    <xf numFmtId="49" fontId="4" fillId="0" borderId="1">
      <alignment horizontal="left"/>
      <protection/>
    </xf>
    <xf numFmtId="0" fontId="8" fillId="0" borderId="2">
      <alignment horizontal="left"/>
      <protection/>
    </xf>
    <xf numFmtId="0" fontId="9" fillId="0" borderId="0">
      <alignment horizontal="left" vertical="center"/>
      <protection/>
    </xf>
  </cellStyleXfs>
  <cellXfs count="32">
    <xf numFmtId="0" fontId="0" fillId="0" borderId="0" xfId="0" applyAlignment="1">
      <alignment/>
    </xf>
    <xf numFmtId="0" fontId="0" fillId="0" borderId="0" xfId="0" applyFont="1" applyFill="1" applyAlignment="1">
      <alignment/>
    </xf>
    <xf numFmtId="3" fontId="13" fillId="0" borderId="0" xfId="19" applyNumberFormat="1" applyFont="1" applyFill="1" applyBorder="1" applyAlignment="1">
      <alignment horizontal="left"/>
      <protection/>
    </xf>
    <xf numFmtId="3" fontId="13" fillId="0" borderId="0" xfId="19" applyNumberFormat="1" applyFont="1" applyFill="1" applyBorder="1" applyAlignment="1">
      <alignment horizontal="right"/>
      <protection/>
    </xf>
    <xf numFmtId="3" fontId="14" fillId="0" borderId="0" xfId="19" applyNumberFormat="1" applyFont="1" applyFill="1" applyBorder="1" applyAlignment="1">
      <alignment horizontal="right"/>
      <protection/>
    </xf>
    <xf numFmtId="3" fontId="14" fillId="0" borderId="0" xfId="19" applyNumberFormat="1" applyFont="1" applyFill="1" applyBorder="1" applyAlignment="1">
      <alignment horizontal="left"/>
      <protection/>
    </xf>
    <xf numFmtId="164" fontId="14" fillId="0" borderId="0" xfId="19" applyNumberFormat="1" applyFont="1" applyFill="1" applyBorder="1" applyAlignment="1">
      <alignment horizontal="right"/>
      <protection/>
    </xf>
    <xf numFmtId="0" fontId="14" fillId="0" borderId="0" xfId="0" applyNumberFormat="1" applyFont="1" applyFill="1" applyAlignment="1">
      <alignment horizontal="right"/>
    </xf>
    <xf numFmtId="2" fontId="14" fillId="0" borderId="0" xfId="19" applyNumberFormat="1" applyFont="1" applyFill="1" applyBorder="1" applyAlignment="1">
      <alignment horizontal="right"/>
      <protection/>
    </xf>
    <xf numFmtId="3" fontId="14" fillId="0" borderId="4" xfId="19" applyNumberFormat="1" applyFont="1" applyFill="1" applyBorder="1" applyAlignment="1">
      <alignment horizontal="left"/>
      <protection/>
    </xf>
    <xf numFmtId="164" fontId="14" fillId="0" borderId="4" xfId="19" applyNumberFormat="1" applyFont="1" applyFill="1" applyBorder="1" applyAlignment="1">
      <alignment horizontal="right"/>
      <protection/>
    </xf>
    <xf numFmtId="0" fontId="14" fillId="0" borderId="4" xfId="0" applyNumberFormat="1" applyFont="1" applyFill="1" applyBorder="1" applyAlignment="1">
      <alignment horizontal="right"/>
    </xf>
    <xf numFmtId="49" fontId="17" fillId="0" borderId="0" xfId="0" applyNumberFormat="1" applyFont="1" applyFill="1" applyAlignment="1">
      <alignment horizontal="left" vertical="center"/>
    </xf>
    <xf numFmtId="3" fontId="13" fillId="0" borderId="0" xfId="0" applyNumberFormat="1" applyFont="1" applyFill="1" applyAlignment="1">
      <alignment horizontal="right"/>
    </xf>
    <xf numFmtId="0" fontId="14" fillId="0" borderId="0" xfId="0" applyFont="1" applyFill="1" applyAlignment="1">
      <alignment horizontal="right"/>
    </xf>
    <xf numFmtId="164" fontId="14" fillId="0" borderId="0" xfId="0" applyNumberFormat="1" applyFont="1" applyFill="1" applyAlignment="1">
      <alignment horizontal="right"/>
    </xf>
    <xf numFmtId="164" fontId="14" fillId="0" borderId="0" xfId="0" applyNumberFormat="1" applyFont="1" applyFill="1" applyBorder="1" applyAlignment="1">
      <alignment horizontal="right"/>
    </xf>
    <xf numFmtId="164" fontId="15" fillId="0" borderId="0" xfId="19" applyNumberFormat="1" applyFont="1" applyFill="1" applyBorder="1" applyAlignment="1">
      <alignment horizontal="right" vertical="top"/>
      <protection/>
    </xf>
    <xf numFmtId="2" fontId="14" fillId="0" borderId="0" xfId="0" applyNumberFormat="1" applyFont="1" applyFill="1" applyAlignment="1">
      <alignment horizontal="right"/>
    </xf>
    <xf numFmtId="164" fontId="14" fillId="0" borderId="4" xfId="0" applyNumberFormat="1" applyFont="1" applyFill="1" applyBorder="1" applyAlignment="1">
      <alignment horizontal="right"/>
    </xf>
    <xf numFmtId="49" fontId="13" fillId="0" borderId="5" xfId="19" applyNumberFormat="1" applyFont="1" applyFill="1" applyBorder="1" applyAlignment="1">
      <alignment horizontal="center"/>
      <protection/>
    </xf>
    <xf numFmtId="49" fontId="13" fillId="0" borderId="5" xfId="0" applyNumberFormat="1" applyFont="1" applyFill="1" applyBorder="1" applyAlignment="1">
      <alignment horizontal="center"/>
    </xf>
    <xf numFmtId="0" fontId="13" fillId="0" borderId="5" xfId="19" applyNumberFormat="1" applyFont="1" applyFill="1" applyBorder="1" applyAlignment="1">
      <alignment horizontal="center"/>
      <protection/>
    </xf>
    <xf numFmtId="0" fontId="0" fillId="0" borderId="0" xfId="0" applyFont="1" applyFill="1" applyAlignment="1">
      <alignment horizontal="center"/>
    </xf>
    <xf numFmtId="0" fontId="16" fillId="0" borderId="0" xfId="0" applyNumberFormat="1" applyFont="1" applyFill="1" applyAlignment="1">
      <alignment horizontal="left" vertical="center" wrapText="1"/>
    </xf>
    <xf numFmtId="0" fontId="16" fillId="0" borderId="6" xfId="0" applyFont="1" applyFill="1" applyBorder="1" applyAlignment="1">
      <alignment horizontal="left"/>
    </xf>
    <xf numFmtId="0" fontId="17" fillId="0" borderId="6" xfId="0" applyFont="1" applyFill="1" applyBorder="1" applyAlignment="1">
      <alignment horizontal="left"/>
    </xf>
    <xf numFmtId="0" fontId="0" fillId="0" borderId="0" xfId="0" applyFill="1" applyAlignment="1">
      <alignment/>
    </xf>
    <xf numFmtId="0" fontId="0" fillId="0" borderId="0" xfId="0" applyFont="1" applyFill="1" applyAlignment="1">
      <alignment wrapText="1"/>
    </xf>
    <xf numFmtId="0" fontId="12" fillId="0" borderId="4" xfId="40" applyFont="1" applyFill="1" applyBorder="1" applyAlignment="1">
      <alignment horizontal="left" wrapText="1"/>
      <protection/>
    </xf>
    <xf numFmtId="0" fontId="0" fillId="0" borderId="4" xfId="0" applyFill="1" applyBorder="1" applyAlignment="1">
      <alignment/>
    </xf>
    <xf numFmtId="0" fontId="0" fillId="0" borderId="4" xfId="0" applyBorder="1" applyAlignment="1">
      <alignment/>
    </xf>
  </cellXfs>
  <cellStyles count="31">
    <cellStyle name="Normal" xfId="0"/>
    <cellStyle name="Comma" xfId="15"/>
    <cellStyle name="Comma [0]" xfId="16"/>
    <cellStyle name="Currency" xfId="17"/>
    <cellStyle name="Currency [0]" xfId="18"/>
    <cellStyle name="Data" xfId="19"/>
    <cellStyle name="Data Superscript" xfId="20"/>
    <cellStyle name="Data_1-1A-Regular" xfId="21"/>
    <cellStyle name="Hed Side" xfId="22"/>
    <cellStyle name="Hed Side bold" xfId="23"/>
    <cellStyle name="Hed Side Regular" xfId="24"/>
    <cellStyle name="Hed Side_1-1A-Regular" xfId="25"/>
    <cellStyle name="Hed Top" xfId="26"/>
    <cellStyle name="Percent" xfId="27"/>
    <cellStyle name="Source Hed" xfId="28"/>
    <cellStyle name="Source Superscript" xfId="29"/>
    <cellStyle name="Source Text" xfId="30"/>
    <cellStyle name="Superscript" xfId="31"/>
    <cellStyle name="Table Data" xfId="32"/>
    <cellStyle name="Table Head Top" xfId="33"/>
    <cellStyle name="Table Hed Side" xfId="34"/>
    <cellStyle name="Table Title" xfId="35"/>
    <cellStyle name="Title Text" xfId="36"/>
    <cellStyle name="Title Text 1" xfId="37"/>
    <cellStyle name="Title Text 2" xfId="38"/>
    <cellStyle name="Title-1" xfId="39"/>
    <cellStyle name="Title-2" xfId="40"/>
    <cellStyle name="Title-3" xfId="41"/>
    <cellStyle name="Wrap" xfId="42"/>
    <cellStyle name="Wrap Bold" xfId="43"/>
    <cellStyle name="Wrap Title" xfId="4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6"/>
  <sheetViews>
    <sheetView tabSelected="1" workbookViewId="0" topLeftCell="A1">
      <selection activeCell="A1" sqref="A1:N1"/>
    </sheetView>
  </sheetViews>
  <sheetFormatPr defaultColWidth="9.140625" defaultRowHeight="12.75"/>
  <cols>
    <col min="1" max="1" width="23.28125" style="1" customWidth="1"/>
    <col min="2" max="14" width="7.7109375" style="1" customWidth="1"/>
    <col min="15" max="16384" width="9.140625" style="1" customWidth="1"/>
  </cols>
  <sheetData>
    <row r="1" spans="1:14" ht="20.25" customHeight="1" thickBot="1">
      <c r="A1" s="29" t="s">
        <v>43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1"/>
    </row>
    <row r="2" spans="1:14" s="23" customFormat="1" ht="16.5" customHeight="1">
      <c r="A2" s="22"/>
      <c r="B2" s="20" t="s">
        <v>30</v>
      </c>
      <c r="C2" s="20" t="s">
        <v>31</v>
      </c>
      <c r="D2" s="20" t="s">
        <v>32</v>
      </c>
      <c r="E2" s="20" t="s">
        <v>33</v>
      </c>
      <c r="F2" s="20" t="s">
        <v>34</v>
      </c>
      <c r="G2" s="20" t="s">
        <v>35</v>
      </c>
      <c r="H2" s="20" t="s">
        <v>36</v>
      </c>
      <c r="I2" s="20" t="s">
        <v>37</v>
      </c>
      <c r="J2" s="21" t="s">
        <v>38</v>
      </c>
      <c r="K2" s="21" t="s">
        <v>39</v>
      </c>
      <c r="L2" s="21" t="s">
        <v>40</v>
      </c>
      <c r="M2" s="21" t="s">
        <v>41</v>
      </c>
      <c r="N2" s="21" t="s">
        <v>44</v>
      </c>
    </row>
    <row r="3" spans="1:14" ht="13.5">
      <c r="A3" s="2" t="s">
        <v>29</v>
      </c>
      <c r="B3" s="3">
        <v>39836</v>
      </c>
      <c r="C3" s="3">
        <v>36937</v>
      </c>
      <c r="D3" s="3">
        <v>34942</v>
      </c>
      <c r="E3" s="3">
        <v>35780</v>
      </c>
      <c r="F3" s="3">
        <v>36254</v>
      </c>
      <c r="G3" s="3">
        <v>37241</v>
      </c>
      <c r="H3" s="3">
        <v>37494</v>
      </c>
      <c r="I3" s="3">
        <v>37324</v>
      </c>
      <c r="J3" s="13">
        <v>37107</v>
      </c>
      <c r="K3" s="13">
        <v>37140</v>
      </c>
      <c r="L3" s="13">
        <v>37526</v>
      </c>
      <c r="M3" s="13">
        <v>37795</v>
      </c>
      <c r="N3" s="13">
        <v>38309</v>
      </c>
    </row>
    <row r="4" spans="1:14" ht="13.5">
      <c r="A4" s="2" t="s">
        <v>0</v>
      </c>
      <c r="B4" s="4"/>
      <c r="C4" s="4"/>
      <c r="D4" s="4"/>
      <c r="E4" s="4"/>
      <c r="F4" s="4"/>
      <c r="G4" s="4"/>
      <c r="H4" s="4"/>
      <c r="I4" s="4"/>
      <c r="J4" s="14"/>
      <c r="K4" s="14"/>
      <c r="L4" s="14"/>
      <c r="M4" s="14"/>
      <c r="N4" s="14"/>
    </row>
    <row r="5" spans="1:14" ht="13.5">
      <c r="A5" s="5" t="s">
        <v>4</v>
      </c>
      <c r="B5" s="6">
        <v>16.095993573651974</v>
      </c>
      <c r="C5" s="6">
        <v>16.2465820180307</v>
      </c>
      <c r="D5" s="6">
        <v>15.92639230725202</v>
      </c>
      <c r="E5" s="6">
        <v>15.771380659586361</v>
      </c>
      <c r="F5" s="6">
        <f>(5754/36254)*100</f>
        <v>15.871352126661886</v>
      </c>
      <c r="G5" s="6">
        <v>15.7</v>
      </c>
      <c r="H5" s="6">
        <v>15.2</v>
      </c>
      <c r="I5" s="6">
        <v>15.8</v>
      </c>
      <c r="J5" s="14">
        <v>15.5</v>
      </c>
      <c r="K5" s="6">
        <v>15.7</v>
      </c>
      <c r="L5" s="15">
        <v>16.1</v>
      </c>
      <c r="M5" s="15">
        <v>16</v>
      </c>
      <c r="N5" s="15">
        <f>6104/38309*100</f>
        <v>15.933592628364094</v>
      </c>
    </row>
    <row r="6" spans="1:14" ht="13.5">
      <c r="A6" s="5" t="s">
        <v>5</v>
      </c>
      <c r="B6" s="6">
        <v>11.697961642735216</v>
      </c>
      <c r="C6" s="6">
        <v>11.546687603216286</v>
      </c>
      <c r="D6" s="6">
        <v>11.6163928796291</v>
      </c>
      <c r="E6" s="6">
        <v>12.12688652878703</v>
      </c>
      <c r="F6" s="6">
        <f>(4506/36254)*100</f>
        <v>12.428973354664313</v>
      </c>
      <c r="G6" s="6">
        <v>12.428973354664313</v>
      </c>
      <c r="H6" s="6">
        <v>12.7</v>
      </c>
      <c r="I6" s="6">
        <v>12.1</v>
      </c>
      <c r="J6" s="14">
        <v>12.4</v>
      </c>
      <c r="K6" s="6">
        <v>12.6</v>
      </c>
      <c r="L6" s="15">
        <v>12.3</v>
      </c>
      <c r="M6" s="15">
        <v>12.6</v>
      </c>
      <c r="N6" s="15">
        <f>4666/38309*100</f>
        <v>12.179905505233757</v>
      </c>
    </row>
    <row r="7" spans="1:14" ht="13.5">
      <c r="A7" s="5" t="s">
        <v>6</v>
      </c>
      <c r="B7" s="6">
        <v>11.464504468320111</v>
      </c>
      <c r="C7" s="6">
        <v>11.457346292335599</v>
      </c>
      <c r="D7" s="6">
        <v>11.479022379943906</v>
      </c>
      <c r="E7" s="6">
        <v>11.774734488541085</v>
      </c>
      <c r="F7" s="6">
        <f>(4239/36254)*100</f>
        <v>11.69250289623214</v>
      </c>
      <c r="G7" s="6">
        <v>11.8</v>
      </c>
      <c r="H7" s="6">
        <v>12.4</v>
      </c>
      <c r="I7" s="6">
        <v>11.9</v>
      </c>
      <c r="J7" s="14">
        <v>12.4</v>
      </c>
      <c r="K7" s="6">
        <v>11.9</v>
      </c>
      <c r="L7" s="15">
        <v>12</v>
      </c>
      <c r="M7" s="15">
        <v>12.1</v>
      </c>
      <c r="N7" s="15">
        <f>4728/38309*100</f>
        <v>12.341747370069696</v>
      </c>
    </row>
    <row r="8" spans="1:14" ht="13.5">
      <c r="A8" s="5" t="s">
        <v>7</v>
      </c>
      <c r="B8" s="6">
        <v>11.484586805904208</v>
      </c>
      <c r="C8" s="6">
        <v>11.860735847524163</v>
      </c>
      <c r="D8" s="6">
        <v>12.317554805105603</v>
      </c>
      <c r="E8" s="6">
        <v>11.953605366126327</v>
      </c>
      <c r="F8" s="6">
        <f>(4472/36254)*100</f>
        <v>12.335190599657968</v>
      </c>
      <c r="G8" s="6">
        <v>11.9</v>
      </c>
      <c r="H8" s="6">
        <v>12.2</v>
      </c>
      <c r="I8" s="6">
        <v>13</v>
      </c>
      <c r="J8" s="14">
        <v>12.4</v>
      </c>
      <c r="K8" s="6">
        <v>12.5</v>
      </c>
      <c r="L8" s="15">
        <v>12.2</v>
      </c>
      <c r="M8" s="15">
        <v>12.2</v>
      </c>
      <c r="N8" s="15">
        <f>4838/38309*100</f>
        <v>12.628886162520555</v>
      </c>
    </row>
    <row r="9" spans="1:14" ht="13.5">
      <c r="A9" s="5" t="s">
        <v>8</v>
      </c>
      <c r="B9" s="6">
        <v>12.6</v>
      </c>
      <c r="C9" s="6">
        <v>12.524027398002001</v>
      </c>
      <c r="D9" s="6">
        <v>13.3</v>
      </c>
      <c r="E9" s="6">
        <v>12.984907769703746</v>
      </c>
      <c r="F9" s="6">
        <f>(4598/36254)*100</f>
        <v>12.682738456446184</v>
      </c>
      <c r="G9" s="6">
        <v>13</v>
      </c>
      <c r="H9" s="6">
        <v>13.3</v>
      </c>
      <c r="I9" s="6">
        <v>13</v>
      </c>
      <c r="J9" s="7">
        <v>13.5</v>
      </c>
      <c r="K9" s="6">
        <v>12.9</v>
      </c>
      <c r="L9" s="15">
        <v>13</v>
      </c>
      <c r="M9" s="15">
        <v>12.7</v>
      </c>
      <c r="N9" s="15">
        <f>4908/38309*100</f>
        <v>12.811610848625648</v>
      </c>
    </row>
    <row r="10" spans="1:14" ht="13.5">
      <c r="A10" s="5" t="s">
        <v>9</v>
      </c>
      <c r="B10" s="6">
        <v>16.7</v>
      </c>
      <c r="C10" s="6">
        <v>16.4631670141051</v>
      </c>
      <c r="D10" s="6">
        <v>16.06376280693721</v>
      </c>
      <c r="E10" s="6">
        <v>16.277249860257125</v>
      </c>
      <c r="F10" s="6">
        <f>(5922/36254)*100</f>
        <v>16.334749269046174</v>
      </c>
      <c r="G10" s="6">
        <v>16.6</v>
      </c>
      <c r="H10" s="6">
        <v>16.1</v>
      </c>
      <c r="I10" s="6">
        <v>16.1</v>
      </c>
      <c r="J10" s="14">
        <v>15.8</v>
      </c>
      <c r="K10" s="6">
        <v>15.9</v>
      </c>
      <c r="L10" s="15">
        <v>16</v>
      </c>
      <c r="M10" s="15">
        <v>16.1</v>
      </c>
      <c r="N10" s="15">
        <f>6063/38309*100</f>
        <v>15.826568169359682</v>
      </c>
    </row>
    <row r="11" spans="1:14" ht="13.5">
      <c r="A11" s="5" t="s">
        <v>10</v>
      </c>
      <c r="B11" s="6">
        <v>20</v>
      </c>
      <c r="C11" s="6">
        <v>19.87167338982592</v>
      </c>
      <c r="D11" s="6">
        <v>19.30341709117967</v>
      </c>
      <c r="E11" s="6">
        <v>18.996646171045274</v>
      </c>
      <c r="F11" s="6">
        <v>18.6</v>
      </c>
      <c r="G11" s="6">
        <v>18.535885695371547</v>
      </c>
      <c r="H11" s="6">
        <v>18.2</v>
      </c>
      <c r="I11" s="6">
        <v>18</v>
      </c>
      <c r="J11" s="15">
        <v>18</v>
      </c>
      <c r="K11" s="6">
        <v>18.5</v>
      </c>
      <c r="L11" s="15">
        <v>18.5</v>
      </c>
      <c r="M11" s="15">
        <v>18.2</v>
      </c>
      <c r="N11" s="15">
        <f>6992/38309*100</f>
        <v>18.251585789240128</v>
      </c>
    </row>
    <row r="12" spans="1:14" ht="13.5">
      <c r="A12" s="5" t="s">
        <v>11</v>
      </c>
      <c r="B12" s="8">
        <v>0.02008233758409479</v>
      </c>
      <c r="C12" s="8">
        <v>0.02978043696022958</v>
      </c>
      <c r="D12" s="8">
        <v>0.011447541640432718</v>
      </c>
      <c r="E12" s="8">
        <v>0.022358859698155393</v>
      </c>
      <c r="F12" s="8">
        <v>0.04</v>
      </c>
      <c r="G12" s="8">
        <v>0.03309979588459205</v>
      </c>
      <c r="H12" s="8">
        <v>0.04</v>
      </c>
      <c r="I12" s="8">
        <v>0.05</v>
      </c>
      <c r="J12" s="14">
        <v>0.04</v>
      </c>
      <c r="K12" s="8">
        <v>0.01</v>
      </c>
      <c r="L12" s="18">
        <v>0.01</v>
      </c>
      <c r="M12" s="18">
        <v>0.04</v>
      </c>
      <c r="N12" s="18">
        <f>10/38309*100</f>
        <v>0.026103526586441828</v>
      </c>
    </row>
    <row r="13" spans="1:14" ht="13.5">
      <c r="A13" s="2" t="s">
        <v>1</v>
      </c>
      <c r="B13" s="4"/>
      <c r="C13" s="6"/>
      <c r="D13" s="6"/>
      <c r="E13" s="6"/>
      <c r="F13" s="6"/>
      <c r="G13" s="6"/>
      <c r="H13" s="6"/>
      <c r="I13" s="6"/>
      <c r="J13" s="14"/>
      <c r="K13" s="14"/>
      <c r="L13" s="14"/>
      <c r="M13" s="14"/>
      <c r="N13" s="14"/>
    </row>
    <row r="14" spans="1:14" ht="13.5">
      <c r="A14" s="5" t="s">
        <v>12</v>
      </c>
      <c r="B14" s="6">
        <v>15.699367406366102</v>
      </c>
      <c r="C14" s="6">
        <v>15.293608035303356</v>
      </c>
      <c r="D14" s="6">
        <v>14.266498769389274</v>
      </c>
      <c r="E14" s="6">
        <v>13.8</v>
      </c>
      <c r="F14" s="6">
        <f>(4751/36254)*100</f>
        <v>13.104760853974733</v>
      </c>
      <c r="G14" s="6">
        <v>12.8</v>
      </c>
      <c r="H14" s="6">
        <v>12.6</v>
      </c>
      <c r="I14" s="6">
        <v>12.2</v>
      </c>
      <c r="J14" s="14">
        <v>12.3</v>
      </c>
      <c r="K14" s="6">
        <v>12.2</v>
      </c>
      <c r="L14" s="15">
        <v>12.5</v>
      </c>
      <c r="M14" s="15">
        <v>12.5</v>
      </c>
      <c r="N14" s="15">
        <f>5028/38309*100</f>
        <v>13.12485316766295</v>
      </c>
    </row>
    <row r="15" spans="1:14" ht="13.5">
      <c r="A15" s="5" t="s">
        <v>13</v>
      </c>
      <c r="B15" s="6">
        <v>7.7216588010844465</v>
      </c>
      <c r="C15" s="6">
        <v>7.916181606519208</v>
      </c>
      <c r="D15" s="6">
        <v>7.383664358079102</v>
      </c>
      <c r="E15" s="6">
        <v>7.4</v>
      </c>
      <c r="F15" s="6">
        <f>(2642/36254)*100</f>
        <v>7.287471727257682</v>
      </c>
      <c r="G15" s="6">
        <v>7.5</v>
      </c>
      <c r="H15" s="6">
        <v>7.4</v>
      </c>
      <c r="I15" s="6">
        <v>7.2</v>
      </c>
      <c r="J15" s="14">
        <v>7.3</v>
      </c>
      <c r="K15" s="6">
        <v>7.6</v>
      </c>
      <c r="L15" s="15">
        <v>8</v>
      </c>
      <c r="M15" s="15">
        <v>7.6</v>
      </c>
      <c r="N15" s="15">
        <f>3091/38309*100</f>
        <v>8.06860006786917</v>
      </c>
    </row>
    <row r="16" spans="1:14" ht="13.5">
      <c r="A16" s="5" t="s">
        <v>14</v>
      </c>
      <c r="B16" s="6">
        <v>8.557586103022393</v>
      </c>
      <c r="C16" s="6">
        <v>8.55781465738961</v>
      </c>
      <c r="D16" s="6">
        <v>8.471180813920212</v>
      </c>
      <c r="E16" s="6">
        <v>8.856903297931805</v>
      </c>
      <c r="F16" s="6">
        <f>(3387/36254)*100</f>
        <v>9.342417388426105</v>
      </c>
      <c r="G16" s="6">
        <v>9.2</v>
      </c>
      <c r="H16" s="6">
        <v>9.5</v>
      </c>
      <c r="I16" s="6">
        <v>9.9</v>
      </c>
      <c r="J16" s="14">
        <v>9.7</v>
      </c>
      <c r="K16" s="6">
        <v>10.1</v>
      </c>
      <c r="L16" s="15">
        <v>9.9</v>
      </c>
      <c r="M16" s="15">
        <v>9.8</v>
      </c>
      <c r="N16" s="15">
        <f>3701/38309*100</f>
        <v>9.66091518964212</v>
      </c>
    </row>
    <row r="17" spans="1:14" ht="13.5">
      <c r="A17" s="5" t="s">
        <v>15</v>
      </c>
      <c r="B17" s="6">
        <v>8.5</v>
      </c>
      <c r="C17" s="6">
        <v>8.617375531310069</v>
      </c>
      <c r="D17" s="6">
        <v>8.808883292312975</v>
      </c>
      <c r="E17" s="6">
        <v>9.720514253773057</v>
      </c>
      <c r="F17" s="6">
        <f>(3477/36254)*100</f>
        <v>9.590665857560545</v>
      </c>
      <c r="G17" s="6">
        <v>9.4</v>
      </c>
      <c r="H17" s="6">
        <v>9.7</v>
      </c>
      <c r="I17" s="14">
        <v>9.9</v>
      </c>
      <c r="J17" s="14">
        <v>10.2</v>
      </c>
      <c r="K17" s="6">
        <v>10.1</v>
      </c>
      <c r="L17" s="15">
        <v>9.9</v>
      </c>
      <c r="M17" s="15">
        <v>10</v>
      </c>
      <c r="N17" s="15">
        <f>3712/38309*100</f>
        <v>9.689629068887207</v>
      </c>
    </row>
    <row r="18" spans="1:14" ht="13.5">
      <c r="A18" s="5" t="s">
        <v>16</v>
      </c>
      <c r="B18" s="6">
        <v>11.6</v>
      </c>
      <c r="C18" s="6">
        <v>11.7</v>
      </c>
      <c r="D18" s="6">
        <v>12.432030221509931</v>
      </c>
      <c r="E18" s="6">
        <v>12.512576858580212</v>
      </c>
      <c r="F18" s="6">
        <f>(4763/36254)*100</f>
        <v>13.137860649859325</v>
      </c>
      <c r="G18" s="6">
        <v>12.9</v>
      </c>
      <c r="H18" s="6">
        <v>12.7</v>
      </c>
      <c r="I18" s="6">
        <v>13.3</v>
      </c>
      <c r="J18" s="14">
        <v>13.4</v>
      </c>
      <c r="K18" s="6">
        <v>13.2</v>
      </c>
      <c r="L18" s="15">
        <v>13.1</v>
      </c>
      <c r="M18" s="15">
        <v>13.2</v>
      </c>
      <c r="N18" s="15">
        <f>5022/38309*100</f>
        <v>13.109191051711086</v>
      </c>
    </row>
    <row r="19" spans="1:14" ht="13.5">
      <c r="A19" s="5" t="s">
        <v>17</v>
      </c>
      <c r="B19" s="6">
        <v>15.7</v>
      </c>
      <c r="C19" s="6">
        <v>15.67533909088448</v>
      </c>
      <c r="D19" s="6">
        <v>16.00080132791483</v>
      </c>
      <c r="E19" s="6">
        <v>15.953046394633875</v>
      </c>
      <c r="F19" s="6">
        <f>(6029/36254)*100</f>
        <v>16.629889115683785</v>
      </c>
      <c r="G19" s="6">
        <v>16.8</v>
      </c>
      <c r="H19" s="6">
        <v>16.9</v>
      </c>
      <c r="I19" s="6">
        <v>16.6</v>
      </c>
      <c r="J19" s="14">
        <v>16.8</v>
      </c>
      <c r="K19" s="6">
        <v>16.8</v>
      </c>
      <c r="L19" s="15">
        <v>16.7</v>
      </c>
      <c r="M19" s="15">
        <v>16.6</v>
      </c>
      <c r="N19" s="15">
        <f>6122/38309*100</f>
        <v>15.980578976219686</v>
      </c>
    </row>
    <row r="20" spans="1:14" ht="13.5">
      <c r="A20" s="5" t="s">
        <v>18</v>
      </c>
      <c r="B20" s="6">
        <v>15.6</v>
      </c>
      <c r="C20" s="6">
        <v>15.615778216964019</v>
      </c>
      <c r="D20" s="6">
        <v>16.47015053517257</v>
      </c>
      <c r="E20" s="6">
        <v>16.2157629960872</v>
      </c>
      <c r="F20" s="6">
        <f>(5684/36254)*100</f>
        <v>15.678269984001766</v>
      </c>
      <c r="G20" s="6">
        <v>15.9</v>
      </c>
      <c r="H20" s="6">
        <v>15.7</v>
      </c>
      <c r="I20" s="6">
        <v>15.9</v>
      </c>
      <c r="J20" s="14">
        <v>15.6</v>
      </c>
      <c r="K20" s="6">
        <v>15.4</v>
      </c>
      <c r="L20" s="15">
        <v>15.3</v>
      </c>
      <c r="M20" s="15">
        <v>15.4</v>
      </c>
      <c r="N20" s="15">
        <f>5900/38309*100</f>
        <v>15.401080686000679</v>
      </c>
    </row>
    <row r="21" spans="1:14" ht="13.5">
      <c r="A21" s="5" t="s">
        <v>19</v>
      </c>
      <c r="B21" s="6">
        <v>15.922783411989155</v>
      </c>
      <c r="C21" s="6">
        <v>15.756558464412379</v>
      </c>
      <c r="D21" s="6">
        <v>15.333982027359625</v>
      </c>
      <c r="E21" s="6">
        <v>14.678591391839015</v>
      </c>
      <c r="F21" s="6">
        <f>(5188/36254)*100</f>
        <v>14.310145087438627</v>
      </c>
      <c r="G21" s="6">
        <v>14.6</v>
      </c>
      <c r="H21" s="6">
        <v>14.6</v>
      </c>
      <c r="I21" s="6">
        <v>14.1</v>
      </c>
      <c r="J21" s="14">
        <v>13.8</v>
      </c>
      <c r="K21" s="6">
        <v>13.8</v>
      </c>
      <c r="L21" s="15">
        <v>13.7</v>
      </c>
      <c r="M21" s="15">
        <v>14.1</v>
      </c>
      <c r="N21" s="15">
        <f>5404/38309*100</f>
        <v>14.106345767313163</v>
      </c>
    </row>
    <row r="22" spans="1:14" ht="15.75">
      <c r="A22" s="5" t="s">
        <v>11</v>
      </c>
      <c r="B22" s="6">
        <v>0.8032935033637915</v>
      </c>
      <c r="C22" s="6">
        <v>0.8446814846901481</v>
      </c>
      <c r="D22" s="6">
        <v>0.781294716959533</v>
      </c>
      <c r="E22" s="6">
        <v>0.7518166573504751</v>
      </c>
      <c r="F22" s="17" t="s">
        <v>28</v>
      </c>
      <c r="G22" s="6">
        <v>0.9</v>
      </c>
      <c r="H22" s="6">
        <v>0.9</v>
      </c>
      <c r="I22" s="6">
        <v>0.9</v>
      </c>
      <c r="J22" s="14">
        <v>0.9</v>
      </c>
      <c r="K22" s="6">
        <v>0.8</v>
      </c>
      <c r="L22" s="15">
        <v>0.9</v>
      </c>
      <c r="M22" s="15">
        <v>0.8</v>
      </c>
      <c r="N22" s="15">
        <f>329/38309*100</f>
        <v>0.8588060246939361</v>
      </c>
    </row>
    <row r="23" spans="1:14" ht="13.5">
      <c r="A23" s="2" t="s">
        <v>2</v>
      </c>
      <c r="B23" s="4"/>
      <c r="C23" s="6"/>
      <c r="D23" s="6"/>
      <c r="E23" s="6"/>
      <c r="F23" s="6"/>
      <c r="G23" s="6"/>
      <c r="H23" s="6"/>
      <c r="I23" s="6"/>
      <c r="J23" s="14"/>
      <c r="K23" s="14"/>
      <c r="L23" s="14"/>
      <c r="M23" s="14"/>
      <c r="N23" s="14"/>
    </row>
    <row r="24" spans="1:14" ht="13.5">
      <c r="A24" s="5" t="s">
        <v>20</v>
      </c>
      <c r="B24" s="6">
        <v>86.70047193493322</v>
      </c>
      <c r="C24" s="6">
        <v>86.73416899044318</v>
      </c>
      <c r="D24" s="6">
        <v>85.7</v>
      </c>
      <c r="E24" s="6">
        <v>87</v>
      </c>
      <c r="F24" s="6">
        <v>87.3</v>
      </c>
      <c r="G24" s="6">
        <v>86.7</v>
      </c>
      <c r="H24" s="6">
        <v>86.3</v>
      </c>
      <c r="I24" s="6">
        <v>86.4</v>
      </c>
      <c r="J24" s="7">
        <v>87.2</v>
      </c>
      <c r="K24" s="6">
        <v>89</v>
      </c>
      <c r="L24" s="15">
        <v>88</v>
      </c>
      <c r="M24" s="15">
        <v>88.1</v>
      </c>
      <c r="N24" s="15">
        <f>33585/38309*100</f>
        <v>87.66869404056487</v>
      </c>
    </row>
    <row r="25" spans="1:14" ht="13.5">
      <c r="A25" s="5" t="s">
        <v>21</v>
      </c>
      <c r="B25" s="6">
        <v>9.340797268802088</v>
      </c>
      <c r="C25" s="6">
        <v>9.047838211007933</v>
      </c>
      <c r="D25" s="6">
        <v>10.016598935378628</v>
      </c>
      <c r="E25" s="6">
        <v>8.711570709893795</v>
      </c>
      <c r="F25" s="6">
        <f>(3016/36254)*100</f>
        <v>8.319082032327467</v>
      </c>
      <c r="G25" s="6">
        <v>8.6</v>
      </c>
      <c r="H25" s="6">
        <v>8.4</v>
      </c>
      <c r="I25" s="6">
        <v>8.8</v>
      </c>
      <c r="J25" s="14">
        <v>8.8</v>
      </c>
      <c r="K25" s="6">
        <v>7.3</v>
      </c>
      <c r="L25" s="15">
        <v>7.1</v>
      </c>
      <c r="M25" s="15">
        <v>7.5</v>
      </c>
      <c r="N25" s="15">
        <f>2981/38309*100</f>
        <v>7.78146127541831</v>
      </c>
    </row>
    <row r="26" spans="1:14" ht="13.5">
      <c r="A26" s="5" t="s">
        <v>22</v>
      </c>
      <c r="B26" s="6">
        <v>1.6166281755196306</v>
      </c>
      <c r="C26" s="6">
        <v>1.851801716436094</v>
      </c>
      <c r="D26" s="6">
        <v>1.9718390475645355</v>
      </c>
      <c r="E26" s="6">
        <v>2.219116825041923</v>
      </c>
      <c r="F26" s="6">
        <f>(664/36254)*100</f>
        <v>1.8315220389474265</v>
      </c>
      <c r="G26" s="6">
        <v>2.4</v>
      </c>
      <c r="H26" s="6">
        <v>2.7</v>
      </c>
      <c r="I26" s="6">
        <v>2.5</v>
      </c>
      <c r="J26" s="7">
        <v>1.7</v>
      </c>
      <c r="K26" s="6">
        <v>1.6</v>
      </c>
      <c r="L26" s="15">
        <v>2.3</v>
      </c>
      <c r="M26" s="15">
        <v>1.8</v>
      </c>
      <c r="N26" s="15">
        <f>732/38309*100</f>
        <v>1.9107781461275417</v>
      </c>
    </row>
    <row r="27" spans="1:14" ht="13.5">
      <c r="A27" s="5" t="s">
        <v>23</v>
      </c>
      <c r="B27" s="6">
        <v>2.3421026207450546</v>
      </c>
      <c r="C27" s="6">
        <v>2.3661910821127865</v>
      </c>
      <c r="D27" s="6">
        <v>2.335298494648274</v>
      </c>
      <c r="E27" s="6">
        <v>2.1</v>
      </c>
      <c r="F27" s="6">
        <v>2.5</v>
      </c>
      <c r="G27" s="6">
        <v>2.3</v>
      </c>
      <c r="H27" s="6">
        <v>2.6</v>
      </c>
      <c r="I27" s="6">
        <v>2.3</v>
      </c>
      <c r="J27" s="7">
        <v>2.3</v>
      </c>
      <c r="K27" s="6">
        <v>2</v>
      </c>
      <c r="L27" s="15">
        <v>2.6</v>
      </c>
      <c r="M27" s="15">
        <v>2.6</v>
      </c>
      <c r="N27" s="15">
        <f>(594+417)/38309*100</f>
        <v>2.639066537889269</v>
      </c>
    </row>
    <row r="28" spans="1:14" ht="13.5">
      <c r="A28" s="2" t="s">
        <v>3</v>
      </c>
      <c r="B28" s="6"/>
      <c r="C28" s="6"/>
      <c r="D28" s="6"/>
      <c r="E28" s="6"/>
      <c r="F28" s="6"/>
      <c r="G28" s="6"/>
      <c r="H28" s="6"/>
      <c r="I28" s="6"/>
      <c r="J28" s="14"/>
      <c r="K28" s="14"/>
      <c r="L28" s="14"/>
      <c r="M28" s="14"/>
      <c r="N28" s="14"/>
    </row>
    <row r="29" spans="1:14" ht="13.5">
      <c r="A29" s="5" t="s">
        <v>24</v>
      </c>
      <c r="B29" s="6">
        <v>44.96937443518426</v>
      </c>
      <c r="C29" s="6">
        <v>45.41516636435011</v>
      </c>
      <c r="D29" s="6">
        <v>46.02484116535974</v>
      </c>
      <c r="E29" s="6">
        <v>47.65790944661823</v>
      </c>
      <c r="F29" s="6">
        <v>49.5</v>
      </c>
      <c r="G29" s="6">
        <v>48.7</v>
      </c>
      <c r="H29" s="6">
        <v>49.3</v>
      </c>
      <c r="I29" s="6">
        <v>50.3</v>
      </c>
      <c r="J29" s="7">
        <v>50.5</v>
      </c>
      <c r="K29" s="6">
        <v>50.7</v>
      </c>
      <c r="L29" s="16">
        <v>50.5</v>
      </c>
      <c r="M29" s="16">
        <v>50.7</v>
      </c>
      <c r="N29" s="16">
        <f>18868/38309*100</f>
        <v>49.25213396329844</v>
      </c>
    </row>
    <row r="30" spans="1:14" ht="13.5">
      <c r="A30" s="5" t="s">
        <v>25</v>
      </c>
      <c r="B30" s="6">
        <v>17.69253941158751</v>
      </c>
      <c r="C30" s="6">
        <v>17.370116685166632</v>
      </c>
      <c r="D30" s="6">
        <v>17.354473126896</v>
      </c>
      <c r="E30" s="6">
        <v>16.4</v>
      </c>
      <c r="F30" s="6">
        <f>(5640/36254)*100</f>
        <v>15.556904065758262</v>
      </c>
      <c r="G30" s="6">
        <v>16</v>
      </c>
      <c r="H30" s="6">
        <v>15.9</v>
      </c>
      <c r="I30" s="6">
        <v>15.6</v>
      </c>
      <c r="J30" s="7">
        <v>14.9</v>
      </c>
      <c r="K30" s="6">
        <v>15</v>
      </c>
      <c r="L30" s="16">
        <v>15.9</v>
      </c>
      <c r="M30" s="16">
        <v>15.6</v>
      </c>
      <c r="N30" s="16">
        <f>6074/38309*100</f>
        <v>15.855282048604765</v>
      </c>
    </row>
    <row r="31" spans="1:14" ht="13.5">
      <c r="A31" s="5" t="s">
        <v>26</v>
      </c>
      <c r="B31" s="6">
        <v>32.6915352947083</v>
      </c>
      <c r="C31" s="6">
        <v>33.02921190134553</v>
      </c>
      <c r="D31" s="6">
        <v>32.38509530078416</v>
      </c>
      <c r="E31" s="6">
        <v>31.5</v>
      </c>
      <c r="F31" s="6">
        <v>30.3</v>
      </c>
      <c r="G31" s="6">
        <v>30.7</v>
      </c>
      <c r="H31" s="6">
        <v>30.3</v>
      </c>
      <c r="I31" s="6">
        <v>29.5</v>
      </c>
      <c r="J31" s="15">
        <v>30</v>
      </c>
      <c r="K31" s="6">
        <v>29.7</v>
      </c>
      <c r="L31" s="16">
        <v>29.2</v>
      </c>
      <c r="M31" s="16">
        <v>29</v>
      </c>
      <c r="N31" s="16">
        <f>11481/38309*100</f>
        <v>29.969458873893863</v>
      </c>
    </row>
    <row r="32" spans="1:14" ht="13.5">
      <c r="A32" s="5" t="s">
        <v>27</v>
      </c>
      <c r="B32" s="6">
        <v>4.187167386283763</v>
      </c>
      <c r="C32" s="6">
        <v>3.9201884289465845</v>
      </c>
      <c r="D32" s="6">
        <v>3.9093354702077727</v>
      </c>
      <c r="E32" s="6">
        <v>4.200670765790945</v>
      </c>
      <c r="F32" s="6">
        <v>4.2</v>
      </c>
      <c r="G32" s="6">
        <v>4.2</v>
      </c>
      <c r="H32" s="6">
        <v>4.2</v>
      </c>
      <c r="I32" s="6">
        <v>4.2</v>
      </c>
      <c r="J32" s="14">
        <v>4.3</v>
      </c>
      <c r="K32" s="6">
        <v>4.3</v>
      </c>
      <c r="L32" s="16">
        <v>4.1</v>
      </c>
      <c r="M32" s="16">
        <v>4.1</v>
      </c>
      <c r="N32" s="16">
        <f>1552/38309*100</f>
        <v>4.051267326215772</v>
      </c>
    </row>
    <row r="33" spans="1:14" ht="14.25" thickBot="1">
      <c r="A33" s="9" t="s">
        <v>11</v>
      </c>
      <c r="B33" s="10">
        <v>0.3162968169494929</v>
      </c>
      <c r="C33" s="10">
        <v>0.2653166201911362</v>
      </c>
      <c r="D33" s="10">
        <v>0.2861885410108179</v>
      </c>
      <c r="E33" s="10">
        <v>0.2</v>
      </c>
      <c r="F33" s="10">
        <v>0.3</v>
      </c>
      <c r="G33" s="10">
        <v>0.4</v>
      </c>
      <c r="H33" s="10">
        <v>0.3</v>
      </c>
      <c r="I33" s="10">
        <v>0.4</v>
      </c>
      <c r="J33" s="11">
        <v>0.3</v>
      </c>
      <c r="K33" s="10">
        <v>0.3</v>
      </c>
      <c r="L33" s="19">
        <v>0.4</v>
      </c>
      <c r="M33" s="19">
        <v>0.7</v>
      </c>
      <c r="N33" s="19">
        <f>334/38309*100</f>
        <v>0.8718577879871572</v>
      </c>
    </row>
    <row r="34" spans="1:10" ht="12.75">
      <c r="A34" s="25"/>
      <c r="B34" s="26"/>
      <c r="C34" s="26"/>
      <c r="D34" s="26"/>
      <c r="E34" s="26"/>
      <c r="F34" s="26"/>
      <c r="G34" s="26"/>
      <c r="H34" s="26"/>
      <c r="I34" s="26"/>
      <c r="J34" s="26"/>
    </row>
    <row r="35" spans="1:10" ht="12.75">
      <c r="A35" s="24" t="s">
        <v>42</v>
      </c>
      <c r="B35" s="24"/>
      <c r="C35" s="24"/>
      <c r="D35" s="24"/>
      <c r="E35" s="24"/>
      <c r="F35" s="24"/>
      <c r="G35" s="24"/>
      <c r="H35" s="12"/>
      <c r="I35" s="12"/>
      <c r="J35" s="12"/>
    </row>
    <row r="36" spans="1:11" ht="26.25" customHeight="1">
      <c r="A36" s="28" t="s">
        <v>45</v>
      </c>
      <c r="B36" s="28"/>
      <c r="C36" s="28"/>
      <c r="D36" s="28"/>
      <c r="E36" s="28"/>
      <c r="F36" s="28"/>
      <c r="G36" s="28"/>
      <c r="H36" s="27"/>
      <c r="I36" s="27"/>
      <c r="J36" s="27"/>
      <c r="K36" s="27"/>
    </row>
  </sheetData>
  <mergeCells count="4">
    <mergeCell ref="A35:G35"/>
    <mergeCell ref="A34:J34"/>
    <mergeCell ref="A36:K36"/>
    <mergeCell ref="A1:N1"/>
  </mergeCells>
  <printOptions/>
  <pageMargins left="0.5" right="0.5" top="0.5" bottom="0.5" header="0.25" footer="0.25"/>
  <pageSetup fitToHeight="1" fitToWidth="1" horizontalDpi="300" verticalDpi="300" orientation="portrait" scale="79" r:id="rId1"/>
  <headerFooter alignWithMargins="0">
    <oddFooter>&amp;L&amp;D&amp;RNTS 2002, NHTSA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DTS-49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Sarah Maccalous</dc:creator>
  <cp:keywords/>
  <dc:description/>
  <cp:lastModifiedBy>lnguyen</cp:lastModifiedBy>
  <cp:lastPrinted>2003-10-06T19:18:26Z</cp:lastPrinted>
  <dcterms:created xsi:type="dcterms:W3CDTF">1999-04-12T15:28:45Z</dcterms:created>
  <dcterms:modified xsi:type="dcterms:W3CDTF">2004-03-22T22:11:03Z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-1044127230</vt:i4>
  </property>
  <property fmtid="{D5CDD505-2E9C-101B-9397-08002B2CF9AE}" pid="3" name="_EmailSubject">
    <vt:lpwstr>NTS files</vt:lpwstr>
  </property>
  <property fmtid="{D5CDD505-2E9C-101B-9397-08002B2CF9AE}" pid="4" name="_AuthorEmail">
    <vt:lpwstr>MallettW@battelle.org</vt:lpwstr>
  </property>
  <property fmtid="{D5CDD505-2E9C-101B-9397-08002B2CF9AE}" pid="5" name="_AuthorEmailDisplayName">
    <vt:lpwstr>Mallett, William J</vt:lpwstr>
  </property>
  <property fmtid="{D5CDD505-2E9C-101B-9397-08002B2CF9AE}" pid="6" name="_ReviewingToolsShownOnce">
    <vt:lpwstr/>
  </property>
</Properties>
</file>