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5" yWindow="65386" windowWidth="10065" windowHeight="8370" tabRatio="659" activeTab="0"/>
  </bookViews>
  <sheets>
    <sheet name="Monitor Calculator" sheetId="1" r:id="rId1"/>
    <sheet name="Assumptions" sheetId="2" r:id="rId2"/>
  </sheets>
  <externalReferences>
    <externalReference r:id="rId5"/>
  </externalReferences>
  <definedNames>
    <definedName name="annual_results_year" localSheetId="1">'[1]Controls'!$E$3</definedName>
    <definedName name="Btu_per_gallon_of_number_2_heating_oil">'Assumptions'!#REF!</definedName>
    <definedName name="Btu_per_Therm">'Assumptions'!#REF!</definedName>
    <definedName name="HVAC_Equipment_Oversizing_Factor">'Assumptions'!#REF!</definedName>
    <definedName name="_xlnm.Print_Area" localSheetId="1">'Assumptions'!$A$1:$D$64</definedName>
    <definedName name="_xlnm.Print_Area" localSheetId="0">'Monitor Calculator'!$A$1:$O$70</definedName>
  </definedNames>
  <calcPr fullCalcOnLoad="1"/>
</workbook>
</file>

<file path=xl/sharedStrings.xml><?xml version="1.0" encoding="utf-8"?>
<sst xmlns="http://schemas.openxmlformats.org/spreadsheetml/2006/main" count="179" uniqueCount="115">
  <si>
    <t>Data Source</t>
  </si>
  <si>
    <t>Power</t>
  </si>
  <si>
    <t>Conventional Unit</t>
  </si>
  <si>
    <t>Maintenance</t>
  </si>
  <si>
    <t>Lifetime maintenance cost</t>
  </si>
  <si>
    <t>Usage</t>
  </si>
  <si>
    <t>Category</t>
  </si>
  <si>
    <t>Value</t>
  </si>
  <si>
    <t>Energy Prices</t>
  </si>
  <si>
    <t>years</t>
  </si>
  <si>
    <t>ENERGY STAR Qualified Unit</t>
  </si>
  <si>
    <t>Initial cost per unit (estimated retail price)</t>
  </si>
  <si>
    <t>Total</t>
  </si>
  <si>
    <t>Maintenance costs (lifetime)</t>
  </si>
  <si>
    <t>Electricity Rate ($/kWh)</t>
  </si>
  <si>
    <t xml:space="preserve"> Savings with ENERGY STAR</t>
  </si>
  <si>
    <t>hours/year</t>
  </si>
  <si>
    <t>Lifetime</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</si>
  <si>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</si>
  <si>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</si>
  <si>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</si>
  <si>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</si>
  <si>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</si>
  <si>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</si>
  <si>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</si>
  <si>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</si>
  <si>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Life cycle energy saved (kWh)</t>
  </si>
  <si>
    <t>Discount Rate</t>
  </si>
  <si>
    <t>Commercial and Residential Discount Rate (real)</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</si>
  <si>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</si>
  <si>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</si>
  <si>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</si>
  <si>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</si>
  <si>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</si>
  <si>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</si>
  <si>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</si>
  <si>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Life Cycle Costs</t>
    </r>
    <r>
      <rPr>
        <b/>
        <vertAlign val="superscript"/>
        <sz val="11"/>
        <rFont val="Univers"/>
        <family val="2"/>
      </rPr>
      <t>*</t>
    </r>
  </si>
  <si>
    <t xml:space="preserve"> </t>
  </si>
  <si>
    <t>This energy savings calculator was developed by the U.S. EPA and U.S. DOE and is provided for estimating purposes only.    Actual energy savings may vary based on use and other factors.</t>
  </si>
  <si>
    <t>Initial cost difference</t>
  </si>
  <si>
    <t>Initial cost per unit</t>
  </si>
  <si>
    <t>Quantity</t>
  </si>
  <si>
    <r>
      <t>lbs CO</t>
    </r>
    <r>
      <rPr>
        <vertAlign val="subscript"/>
        <sz val="10"/>
        <rFont val="Univers"/>
        <family val="2"/>
      </rPr>
      <t>2</t>
    </r>
    <r>
      <rPr>
        <sz val="10"/>
        <rFont val="Univers"/>
        <family val="2"/>
      </rPr>
      <t>/kWh</t>
    </r>
  </si>
  <si>
    <t>Average number of hours in "off" mode per year</t>
  </si>
  <si>
    <r>
      <t>CO</t>
    </r>
    <r>
      <rPr>
        <b/>
        <vertAlign val="subscript"/>
        <sz val="11"/>
        <rFont val="Univers"/>
        <family val="2"/>
      </rPr>
      <t>2</t>
    </r>
    <r>
      <rPr>
        <b/>
        <sz val="11"/>
        <rFont val="Univers"/>
        <family val="2"/>
      </rPr>
      <t xml:space="preserve"> Equivalents</t>
    </r>
  </si>
  <si>
    <r>
      <t>CO</t>
    </r>
    <r>
      <rPr>
        <b/>
        <vertAlign val="subscript"/>
        <sz val="11"/>
        <rFont val="Univers"/>
        <family val="2"/>
      </rPr>
      <t>2</t>
    </r>
    <r>
      <rPr>
        <b/>
        <sz val="11"/>
        <rFont val="Univers"/>
        <family val="2"/>
      </rPr>
      <t xml:space="preserve"> Emissions Factors</t>
    </r>
  </si>
  <si>
    <t>If you have any questions, please contact ESCalcs@cadmusgroup.com.</t>
  </si>
  <si>
    <t>Electricity costs</t>
  </si>
  <si>
    <t>Annual electricity consumption (kWh)</t>
  </si>
  <si>
    <t>Maintenance costs</t>
  </si>
  <si>
    <t>Life cycle operating cost (electricity and maintenance)</t>
  </si>
  <si>
    <t>Electricity costs (lifetime)</t>
  </si>
  <si>
    <t>Life cycle electricity consumption (kWh)</t>
  </si>
  <si>
    <t>Average number of hours in "active" mode per year</t>
  </si>
  <si>
    <t>Assumes that unit is traded in or no longer used at the end of expected lifetime.</t>
  </si>
  <si>
    <t>EPA 2006</t>
  </si>
  <si>
    <t>Commercial Electricity Price</t>
  </si>
  <si>
    <t>Residential Electricity Price</t>
  </si>
  <si>
    <r>
      <t>Electricity CO</t>
    </r>
    <r>
      <rPr>
        <vertAlign val="subscript"/>
        <sz val="10"/>
        <rFont val="Univers"/>
        <family val="2"/>
      </rPr>
      <t>2</t>
    </r>
    <r>
      <rPr>
        <sz val="10"/>
        <rFont val="Univers"/>
        <family val="2"/>
      </rPr>
      <t xml:space="preserve"> Emission Factor</t>
    </r>
  </si>
  <si>
    <t>EPA 2004</t>
  </si>
  <si>
    <r>
      <t>lbs CO</t>
    </r>
    <r>
      <rPr>
        <vertAlign val="subscript"/>
        <sz val="10"/>
        <rFont val="Univers"/>
        <family val="2"/>
      </rPr>
      <t>2</t>
    </r>
    <r>
      <rPr>
        <sz val="10"/>
        <rFont val="Univers"/>
        <family val="2"/>
      </rPr>
      <t>/year</t>
    </r>
  </si>
  <si>
    <t>Average number of hours in "sleep" mode per year</t>
  </si>
  <si>
    <t>Yes</t>
  </si>
  <si>
    <t>No</t>
  </si>
  <si>
    <t>ENERGY STAR</t>
  </si>
  <si>
    <t>Annual Operating Costs*</t>
  </si>
  <si>
    <t>Always On</t>
  </si>
  <si>
    <t>Always Off</t>
  </si>
  <si>
    <t>sleep</t>
  </si>
  <si>
    <t>off</t>
  </si>
  <si>
    <t>Wtg Avg</t>
  </si>
  <si>
    <t>Without PM</t>
  </si>
  <si>
    <t>With PM</t>
  </si>
  <si>
    <t>Power Management</t>
  </si>
  <si>
    <t xml:space="preserve">Conventional </t>
  </si>
  <si>
    <t>active</t>
  </si>
  <si>
    <t>Night time turn off rate</t>
  </si>
  <si>
    <t>With Power Management Enabled</t>
  </si>
  <si>
    <t>Without Power Management Enabled</t>
  </si>
  <si>
    <t>Watts</t>
  </si>
  <si>
    <t>Average power in "active" mode</t>
  </si>
  <si>
    <t>Average power in "sleep" mode</t>
  </si>
  <si>
    <t>Average power in "off" mode</t>
  </si>
  <si>
    <t>Does your current monitor(s) have sleep settings activated?</t>
  </si>
  <si>
    <t>Will your new ENERGY STAR monitor(s) have sleep settings activated?*</t>
  </si>
  <si>
    <t>Monitor(s)</t>
  </si>
  <si>
    <t>LCD</t>
  </si>
  <si>
    <t>CRT</t>
  </si>
  <si>
    <t>Assumptions for Monitors</t>
  </si>
  <si>
    <t>Night Time Turnoff Rate</t>
  </si>
  <si>
    <t>**36 percent of the time turned off</t>
  </si>
  <si>
    <t>***100 percent - Always Turned Off</t>
  </si>
  <si>
    <t>EIA 2007</t>
  </si>
  <si>
    <t>All Monitors</t>
  </si>
  <si>
    <t>Monitor</t>
  </si>
  <si>
    <r>
      <t xml:space="preserve">*  Calculator assumes that 100% of users turn off their monitor(s) at night. </t>
    </r>
    <r>
      <rPr>
        <i/>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 night time turn off rate.</t>
    </r>
  </si>
  <si>
    <t>**Default of 36% as the percentage of monitors turned off each night is based upon 2004 Lawrence Berkeley National Lab Report entitled "After-hours Power Status of Office Equipment and Inventory of Miscellaneous Plug-Load Equipment".</t>
  </si>
  <si>
    <t>***If your organization always shuts off their monitors at night the turn off rate should be set to 100%.</t>
  </si>
  <si>
    <t>****If your organization never shuts off their monitors at night, the turn off rate should be set to 0%.</t>
  </si>
  <si>
    <t>*EPA strongly recommends that you consider power managing your monitors, before power managing your monitor at work consult your IT staff.</t>
  </si>
  <si>
    <t>EPA 2007 - Assumes Always Off at Night</t>
  </si>
  <si>
    <t>LBNL 2007</t>
  </si>
  <si>
    <t>ENERGY STAR Specification</t>
  </si>
  <si>
    <t>Calculator last updated: 1/08</t>
  </si>
  <si>
    <t>How often do you turn off your monitor or computer at night?</t>
  </si>
  <si>
    <t>ccap-office070713  Cell: 'CRTs'!R213</t>
  </si>
  <si>
    <t>ccap-office070713  Cell: 'CRTs'!R214</t>
  </si>
  <si>
    <t>ccap-office070713  Cell: 'CRTs'!R215</t>
  </si>
  <si>
    <t>Based on user input</t>
  </si>
  <si>
    <t>****Zero percent - Never Turned Off</t>
  </si>
  <si>
    <t>What screen type is your existing monitor(s)?</t>
  </si>
  <si>
    <t>Use Other Turn Off Rate</t>
  </si>
  <si>
    <t>Other Turn Off Rate:</t>
  </si>
  <si>
    <t>Use Other Turn Off Rate?</t>
  </si>
  <si>
    <t>Industry Data 2007</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</si>
</sst>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0.000"/>
    <numFmt numFmtId="198" formatCode="#,##0.0000"/>
    <numFmt numFmtId="199" formatCode="#,##0.00000"/>
    <numFmt numFmtId="200" formatCode="&quot;$&quot;#,##0.0000"/>
  </numFmts>
  <fonts count="77">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11"/>
      <name val="Univers"/>
      <family val="2"/>
    </font>
    <font>
      <i/>
      <vertAlign val="superscript"/>
      <sz val="9"/>
      <name val="Univers"/>
      <family val="2"/>
    </font>
    <font>
      <b/>
      <vertAlign val="subscript"/>
      <sz val="11"/>
      <name val="Univers"/>
      <family val="2"/>
    </font>
    <font>
      <sz val="10"/>
      <color indexed="10"/>
      <name val="Univers"/>
      <family val="2"/>
    </font>
    <font>
      <u val="single"/>
      <sz val="10"/>
      <color indexed="12"/>
      <name val="Arial"/>
      <family val="2"/>
    </font>
    <font>
      <u val="single"/>
      <sz val="10"/>
      <color indexed="36"/>
      <name val="Arial"/>
      <family val="2"/>
    </font>
    <font>
      <b/>
      <sz val="12"/>
      <color indexed="8"/>
      <name val="Univers"/>
      <family val="2"/>
    </font>
    <font>
      <sz val="10"/>
      <color indexed="8"/>
      <name val="Univers"/>
      <family val="2"/>
    </font>
    <font>
      <sz val="11"/>
      <color indexed="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Univers"/>
      <family val="2"/>
    </font>
    <font>
      <sz val="10"/>
      <color indexed="9"/>
      <name val="Univers"/>
      <family val="2"/>
    </font>
    <font>
      <sz val="11"/>
      <color indexed="9"/>
      <name val="Univers"/>
      <family val="2"/>
    </font>
    <font>
      <sz val="10"/>
      <color indexed="9"/>
      <name val="Tms Rmn"/>
      <family val="0"/>
    </font>
    <font>
      <sz val="11"/>
      <color indexed="10"/>
      <name val="Univers"/>
      <family val="2"/>
    </font>
    <font>
      <sz val="10"/>
      <color indexed="10"/>
      <name val="Arial"/>
      <family val="2"/>
    </font>
    <font>
      <sz val="10"/>
      <color indexed="10"/>
      <name val="Tms Rmn"/>
      <family val="0"/>
    </font>
    <font>
      <b/>
      <sz val="10"/>
      <color indexed="9"/>
      <name val="Univers"/>
      <family val="2"/>
    </font>
    <font>
      <b/>
      <sz val="11"/>
      <color indexed="9"/>
      <name val="Univers"/>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Univers"/>
      <family val="2"/>
    </font>
    <font>
      <b/>
      <sz val="12"/>
      <color theme="0"/>
      <name val="Univers"/>
      <family val="2"/>
    </font>
    <font>
      <sz val="10"/>
      <color theme="0"/>
      <name val="Univers"/>
      <family val="2"/>
    </font>
    <font>
      <sz val="11"/>
      <color theme="0"/>
      <name val="Univers"/>
      <family val="2"/>
    </font>
    <font>
      <sz val="10"/>
      <color theme="0"/>
      <name val="Tms Rmn"/>
      <family val="0"/>
    </font>
    <font>
      <sz val="11"/>
      <color rgb="FFFF0000"/>
      <name val="Univers"/>
      <family val="2"/>
    </font>
    <font>
      <sz val="10"/>
      <color rgb="FFFF0000"/>
      <name val="Arial"/>
      <family val="2"/>
    </font>
    <font>
      <sz val="10"/>
      <color rgb="FFFF0000"/>
      <name val="Tms Rmn"/>
      <family val="0"/>
    </font>
    <font>
      <b/>
      <sz val="10"/>
      <color theme="0"/>
      <name val="Univers"/>
      <family val="2"/>
    </font>
    <font>
      <b/>
      <sz val="11"/>
      <color theme="0"/>
      <name val="Univer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8"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01">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33" borderId="0" xfId="0" applyFont="1" applyFill="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1" fillId="33" borderId="12" xfId="0" applyFont="1" applyFill="1" applyBorder="1" applyAlignment="1" applyProtection="1">
      <alignment/>
      <protection/>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1" fillId="34" borderId="16" xfId="0" applyFont="1" applyFill="1" applyBorder="1" applyAlignment="1" applyProtection="1">
      <alignment/>
      <protection/>
    </xf>
    <xf numFmtId="0" fontId="1" fillId="34" borderId="0" xfId="0" applyFont="1" applyFill="1" applyBorder="1" applyAlignment="1" applyProtection="1">
      <alignment/>
      <protection/>
    </xf>
    <xf numFmtId="0" fontId="1" fillId="34" borderId="17" xfId="0" applyFont="1" applyFill="1" applyBorder="1" applyAlignment="1" applyProtection="1">
      <alignment/>
      <protection/>
    </xf>
    <xf numFmtId="0" fontId="1" fillId="34" borderId="16" xfId="0" applyFont="1" applyFill="1" applyBorder="1" applyAlignment="1" applyProtection="1">
      <alignment/>
      <protection/>
    </xf>
    <xf numFmtId="164" fontId="1" fillId="34" borderId="0" xfId="0" applyNumberFormat="1" applyFont="1" applyFill="1" applyBorder="1" applyAlignment="1" applyProtection="1">
      <alignment/>
      <protection/>
    </xf>
    <xf numFmtId="0" fontId="1" fillId="34" borderId="16" xfId="0" applyFont="1" applyFill="1" applyBorder="1" applyAlignment="1" applyProtection="1">
      <alignment horizontal="left" indent="1"/>
      <protection/>
    </xf>
    <xf numFmtId="37" fontId="1" fillId="34" borderId="0" xfId="0" applyNumberFormat="1" applyFont="1" applyFill="1" applyBorder="1" applyAlignment="1" applyProtection="1">
      <alignment/>
      <protection/>
    </xf>
    <xf numFmtId="0" fontId="1" fillId="34" borderId="16" xfId="0" applyFont="1" applyFill="1" applyBorder="1" applyAlignment="1" applyProtection="1">
      <alignment horizontal="left" indent="2"/>
      <protection/>
    </xf>
    <xf numFmtId="0" fontId="1" fillId="34" borderId="16" xfId="0" applyFont="1" applyFill="1" applyBorder="1" applyAlignment="1" applyProtection="1">
      <alignment horizontal="left"/>
      <protection/>
    </xf>
    <xf numFmtId="0" fontId="6" fillId="34" borderId="16" xfId="0" applyFont="1" applyFill="1" applyBorder="1" applyAlignment="1" applyProtection="1">
      <alignment/>
      <protection/>
    </xf>
    <xf numFmtId="0" fontId="4" fillId="34" borderId="0" xfId="0" applyFont="1" applyFill="1" applyBorder="1" applyAlignment="1" applyProtection="1">
      <alignment/>
      <protection/>
    </xf>
    <xf numFmtId="0" fontId="6" fillId="34" borderId="0" xfId="0" applyFont="1" applyFill="1" applyBorder="1" applyAlignment="1" applyProtection="1">
      <alignment/>
      <protection/>
    </xf>
    <xf numFmtId="0" fontId="4" fillId="34" borderId="17" xfId="0" applyFont="1" applyFill="1" applyBorder="1" applyAlignment="1" applyProtection="1">
      <alignment/>
      <protection/>
    </xf>
    <xf numFmtId="164" fontId="6" fillId="34" borderId="0" xfId="0" applyNumberFormat="1" applyFont="1" applyFill="1" applyBorder="1" applyAlignment="1" applyProtection="1">
      <alignmen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3" fillId="35" borderId="10" xfId="0" applyFont="1" applyFill="1" applyBorder="1" applyAlignment="1" applyProtection="1">
      <alignment/>
      <protection/>
    </xf>
    <xf numFmtId="0" fontId="6" fillId="35" borderId="11" xfId="0" applyFont="1" applyFill="1" applyBorder="1" applyAlignment="1" applyProtection="1">
      <alignment horizontal="center" wrapText="1"/>
      <protection/>
    </xf>
    <xf numFmtId="0" fontId="1" fillId="35" borderId="12" xfId="0" applyFont="1" applyFill="1" applyBorder="1" applyAlignment="1" applyProtection="1">
      <alignment/>
      <protection/>
    </xf>
    <xf numFmtId="0" fontId="1" fillId="35" borderId="16" xfId="0" applyFont="1" applyFill="1" applyBorder="1" applyAlignment="1" applyProtection="1">
      <alignment horizontal="left"/>
      <protection/>
    </xf>
    <xf numFmtId="0" fontId="1" fillId="35" borderId="0" xfId="0" applyFont="1" applyFill="1" applyBorder="1" applyAlignment="1" applyProtection="1">
      <alignment/>
      <protection/>
    </xf>
    <xf numFmtId="0" fontId="1" fillId="35" borderId="17" xfId="0" applyFont="1" applyFill="1" applyBorder="1" applyAlignment="1" applyProtection="1">
      <alignment/>
      <protection/>
    </xf>
    <xf numFmtId="0" fontId="4" fillId="35" borderId="0" xfId="0" applyFont="1" applyFill="1" applyBorder="1" applyAlignment="1" applyProtection="1">
      <alignment horizontal="right"/>
      <protection/>
    </xf>
    <xf numFmtId="0" fontId="1" fillId="35" borderId="16" xfId="0" applyFont="1" applyFill="1" applyBorder="1" applyAlignment="1" applyProtection="1">
      <alignment horizontal="left" indent="2"/>
      <protection/>
    </xf>
    <xf numFmtId="9" fontId="1" fillId="35" borderId="0" xfId="0" applyNumberFormat="1" applyFont="1" applyFill="1" applyBorder="1" applyAlignment="1" applyProtection="1">
      <alignment/>
      <protection locked="0"/>
    </xf>
    <xf numFmtId="0" fontId="3" fillId="35" borderId="16" xfId="0" applyFont="1" applyFill="1" applyBorder="1" applyAlignment="1" applyProtection="1">
      <alignment/>
      <protection/>
    </xf>
    <xf numFmtId="0" fontId="6" fillId="35" borderId="0" xfId="0" applyFont="1" applyFill="1" applyBorder="1" applyAlignment="1" applyProtection="1">
      <alignment horizontal="center" wrapText="1"/>
      <protection/>
    </xf>
    <xf numFmtId="185" fontId="1" fillId="35" borderId="0" xfId="0" applyNumberFormat="1" applyFont="1" applyFill="1" applyBorder="1" applyAlignment="1" applyProtection="1">
      <alignment/>
      <protection/>
    </xf>
    <xf numFmtId="0" fontId="1" fillId="35" borderId="13" xfId="0" applyFont="1" applyFill="1" applyBorder="1" applyAlignment="1" applyProtection="1">
      <alignmen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9" fillId="0" borderId="0" xfId="0" applyFont="1" applyAlignment="1" applyProtection="1">
      <alignment/>
      <protection/>
    </xf>
    <xf numFmtId="0" fontId="3" fillId="0" borderId="0" xfId="0" applyFont="1" applyFill="1" applyAlignment="1" applyProtection="1">
      <alignment/>
      <protection/>
    </xf>
    <xf numFmtId="0" fontId="9" fillId="0" borderId="0" xfId="0" applyFont="1" applyAlignment="1">
      <alignment horizontal="left" wrapText="1"/>
    </xf>
    <xf numFmtId="0" fontId="5" fillId="0" borderId="0" xfId="0" applyFont="1" applyAlignment="1" applyProtection="1">
      <alignment horizontal="left"/>
      <protection/>
    </xf>
    <xf numFmtId="0" fontId="1" fillId="34" borderId="16" xfId="0" applyFont="1" applyFill="1" applyBorder="1" applyAlignment="1" applyProtection="1">
      <alignment horizontal="right"/>
      <protection/>
    </xf>
    <xf numFmtId="0" fontId="1" fillId="33" borderId="16" xfId="0" applyFont="1" applyFill="1" applyBorder="1" applyAlignment="1" applyProtection="1">
      <alignment horizontal="left"/>
      <protection/>
    </xf>
    <xf numFmtId="166" fontId="1" fillId="36" borderId="18" xfId="0" applyNumberFormat="1" applyFont="1" applyFill="1" applyBorder="1" applyAlignment="1" applyProtection="1">
      <alignment/>
      <protection locked="0"/>
    </xf>
    <xf numFmtId="0" fontId="1" fillId="35" borderId="11" xfId="0" applyFont="1" applyFill="1" applyBorder="1" applyAlignment="1" applyProtection="1">
      <alignment horizontal="center" wrapText="1"/>
      <protection/>
    </xf>
    <xf numFmtId="1" fontId="1" fillId="36" borderId="18" xfId="0" applyNumberFormat="1" applyFont="1" applyFill="1" applyBorder="1" applyAlignment="1" applyProtection="1">
      <alignment horizontal="center"/>
      <protection locked="0"/>
    </xf>
    <xf numFmtId="185" fontId="1" fillId="35" borderId="0" xfId="0" applyNumberFormat="1" applyFont="1" applyFill="1" applyBorder="1" applyAlignment="1" applyProtection="1">
      <alignment horizontal="center"/>
      <protection/>
    </xf>
    <xf numFmtId="0" fontId="6" fillId="35" borderId="14" xfId="0" applyFont="1" applyFill="1" applyBorder="1" applyAlignment="1" applyProtection="1">
      <alignment wrapText="1"/>
      <protection/>
    </xf>
    <xf numFmtId="0" fontId="6" fillId="34" borderId="0" xfId="0" applyFont="1" applyFill="1" applyBorder="1" applyAlignment="1" applyProtection="1">
      <alignment horizontal="center" wrapText="1"/>
      <protection/>
    </xf>
    <xf numFmtId="0" fontId="1" fillId="35" borderId="0" xfId="0" applyFont="1" applyFill="1" applyBorder="1" applyAlignment="1" applyProtection="1">
      <alignment wrapText="1"/>
      <protection/>
    </xf>
    <xf numFmtId="0" fontId="1" fillId="35" borderId="0" xfId="0" applyFont="1" applyFill="1" applyBorder="1" applyAlignment="1" applyProtection="1">
      <alignment horizontal="center" wrapText="1"/>
      <protection/>
    </xf>
    <xf numFmtId="0" fontId="6" fillId="35" borderId="0" xfId="0" applyFont="1" applyFill="1" applyBorder="1" applyAlignment="1" applyProtection="1">
      <alignment wrapText="1"/>
      <protection/>
    </xf>
    <xf numFmtId="0" fontId="1" fillId="34" borderId="0" xfId="0" applyFont="1" applyFill="1" applyAlignment="1" applyProtection="1">
      <alignment/>
      <protection/>
    </xf>
    <xf numFmtId="0" fontId="4" fillId="34" borderId="0" xfId="0" applyFont="1" applyFill="1" applyAlignment="1" applyProtection="1">
      <alignment/>
      <protection/>
    </xf>
    <xf numFmtId="0" fontId="2" fillId="0" borderId="0" xfId="0" applyFont="1" applyFill="1" applyBorder="1" applyAlignment="1" applyProtection="1">
      <alignment horizontal="center"/>
      <protection/>
    </xf>
    <xf numFmtId="0" fontId="14" fillId="0" borderId="0" xfId="0" applyFont="1" applyFill="1" applyAlignment="1" applyProtection="1">
      <alignment/>
      <protection/>
    </xf>
    <xf numFmtId="0" fontId="2" fillId="0" borderId="0" xfId="0" applyFont="1" applyFill="1" applyBorder="1" applyAlignment="1" applyProtection="1">
      <alignment horizontal="center" vertical="top"/>
      <protection/>
    </xf>
    <xf numFmtId="0" fontId="6" fillId="0" borderId="0" xfId="0" applyFont="1" applyFill="1" applyBorder="1" applyAlignment="1" applyProtection="1">
      <alignment vertical="top"/>
      <protection/>
    </xf>
    <xf numFmtId="0" fontId="1" fillId="0" borderId="12" xfId="0" applyFont="1" applyFill="1" applyBorder="1" applyAlignment="1" applyProtection="1">
      <alignment horizontal="left" vertical="top"/>
      <protection/>
    </xf>
    <xf numFmtId="0" fontId="1" fillId="0" borderId="17" xfId="0" applyFont="1" applyFill="1" applyBorder="1" applyAlignment="1" applyProtection="1">
      <alignment horizontal="left" vertical="top"/>
      <protection/>
    </xf>
    <xf numFmtId="0" fontId="1" fillId="0" borderId="16" xfId="0" applyFont="1" applyFill="1" applyBorder="1" applyAlignment="1" applyProtection="1">
      <alignment horizontal="left" vertical="top"/>
      <protection/>
    </xf>
    <xf numFmtId="38" fontId="1" fillId="0" borderId="17" xfId="0" applyNumberFormat="1" applyFont="1" applyFill="1" applyBorder="1" applyAlignment="1" applyProtection="1">
      <alignment horizontal="left" vertical="top"/>
      <protection/>
    </xf>
    <xf numFmtId="0" fontId="14" fillId="0" borderId="17" xfId="0" applyFont="1" applyFill="1" applyBorder="1" applyAlignment="1" applyProtection="1">
      <alignment horizontal="left" vertical="top"/>
      <protection/>
    </xf>
    <xf numFmtId="165" fontId="1" fillId="0" borderId="17" xfId="59" applyNumberFormat="1" applyFont="1" applyFill="1" applyBorder="1" applyAlignment="1" applyProtection="1">
      <alignment horizontal="left" vertical="top"/>
      <protection/>
    </xf>
    <xf numFmtId="0" fontId="6" fillId="0" borderId="16" xfId="0" applyFont="1" applyBorder="1" applyAlignment="1" applyProtection="1">
      <alignment vertical="top"/>
      <protection/>
    </xf>
    <xf numFmtId="0" fontId="1" fillId="0" borderId="17" xfId="0" applyFont="1" applyBorder="1" applyAlignment="1" applyProtection="1">
      <alignment horizontal="left" vertical="top"/>
      <protection/>
    </xf>
    <xf numFmtId="0" fontId="1" fillId="0" borderId="15" xfId="0" applyFont="1" applyFill="1" applyBorder="1" applyAlignment="1" applyProtection="1">
      <alignment horizontal="left" vertical="top"/>
      <protection/>
    </xf>
    <xf numFmtId="0" fontId="1" fillId="0" borderId="0" xfId="0" applyFont="1" applyFill="1" applyBorder="1" applyAlignment="1" applyProtection="1">
      <alignment vertical="top"/>
      <protection/>
    </xf>
    <xf numFmtId="0" fontId="1" fillId="0" borderId="0" xfId="0" applyFont="1" applyFill="1" applyAlignment="1" applyProtection="1">
      <alignment horizontal="left" vertical="top"/>
      <protection/>
    </xf>
    <xf numFmtId="0" fontId="6" fillId="0" borderId="16" xfId="0" applyFont="1" applyFill="1" applyBorder="1" applyAlignment="1" applyProtection="1">
      <alignment horizontal="left" vertical="top" indent="1"/>
      <protection/>
    </xf>
    <xf numFmtId="0" fontId="1" fillId="0" borderId="16" xfId="0" applyFont="1" applyFill="1" applyBorder="1" applyAlignment="1" applyProtection="1">
      <alignment horizontal="left" vertical="top" indent="2"/>
      <protection/>
    </xf>
    <xf numFmtId="0" fontId="4" fillId="0" borderId="16" xfId="0" applyFont="1" applyFill="1" applyBorder="1" applyAlignment="1" applyProtection="1">
      <alignment horizontal="left" vertical="top" indent="2"/>
      <protection/>
    </xf>
    <xf numFmtId="0" fontId="1" fillId="0" borderId="16" xfId="0" applyFont="1" applyFill="1" applyBorder="1" applyAlignment="1" applyProtection="1">
      <alignment horizontal="left" vertical="top" indent="3"/>
      <protection/>
    </xf>
    <xf numFmtId="0" fontId="1" fillId="0" borderId="16" xfId="0" applyFont="1" applyBorder="1" applyAlignment="1" applyProtection="1">
      <alignment horizontal="left" vertical="top" indent="1"/>
      <protection/>
    </xf>
    <xf numFmtId="164" fontId="6" fillId="33" borderId="0" xfId="0" applyNumberFormat="1" applyFont="1" applyFill="1" applyBorder="1" applyAlignment="1" applyProtection="1">
      <alignment/>
      <protection/>
    </xf>
    <xf numFmtId="3" fontId="6" fillId="33" borderId="0" xfId="0" applyNumberFormat="1" applyFont="1" applyFill="1" applyBorder="1" applyAlignment="1" applyProtection="1">
      <alignment/>
      <protection/>
    </xf>
    <xf numFmtId="165" fontId="6" fillId="33" borderId="0" xfId="0" applyNumberFormat="1" applyFont="1" applyFill="1" applyBorder="1" applyAlignment="1" applyProtection="1">
      <alignment/>
      <protection/>
    </xf>
    <xf numFmtId="4" fontId="6" fillId="33" borderId="0" xfId="0" applyNumberFormat="1" applyFont="1" applyFill="1" applyBorder="1" applyAlignment="1" applyProtection="1">
      <alignment/>
      <protection/>
    </xf>
    <xf numFmtId="9" fontId="6" fillId="33" borderId="0" xfId="59" applyFont="1" applyFill="1" applyBorder="1" applyAlignment="1" applyProtection="1">
      <alignment/>
      <protection/>
    </xf>
    <xf numFmtId="164" fontId="6" fillId="33" borderId="17" xfId="0" applyNumberFormat="1" applyFont="1" applyFill="1" applyBorder="1" applyAlignment="1" applyProtection="1">
      <alignment/>
      <protection/>
    </xf>
    <xf numFmtId="165" fontId="6" fillId="33" borderId="17" xfId="0" applyNumberFormat="1" applyFont="1" applyFill="1" applyBorder="1" applyAlignment="1" applyProtection="1">
      <alignment/>
      <protection/>
    </xf>
    <xf numFmtId="3" fontId="6" fillId="33" borderId="17" xfId="0" applyNumberFormat="1" applyFont="1" applyFill="1" applyBorder="1" applyAlignment="1" applyProtection="1">
      <alignment/>
      <protection/>
    </xf>
    <xf numFmtId="4" fontId="6" fillId="33" borderId="17" xfId="0" applyNumberFormat="1" applyFont="1" applyFill="1" applyBorder="1" applyAlignment="1" applyProtection="1">
      <alignment/>
      <protection/>
    </xf>
    <xf numFmtId="9" fontId="6" fillId="33" borderId="17" xfId="59" applyFont="1" applyFill="1" applyBorder="1" applyAlignment="1" applyProtection="1">
      <alignment/>
      <protection/>
    </xf>
    <xf numFmtId="164" fontId="1" fillId="34" borderId="14" xfId="0" applyNumberFormat="1" applyFont="1" applyFill="1" applyBorder="1" applyAlignment="1" applyProtection="1">
      <alignment/>
      <protection/>
    </xf>
    <xf numFmtId="3" fontId="9" fillId="34" borderId="0" xfId="0" applyNumberFormat="1" applyFont="1" applyFill="1" applyBorder="1" applyAlignment="1" applyProtection="1">
      <alignment horizontal="left"/>
      <protection/>
    </xf>
    <xf numFmtId="185" fontId="1" fillId="36" borderId="18" xfId="0" applyNumberFormat="1" applyFont="1" applyFill="1" applyBorder="1" applyAlignment="1" applyProtection="1">
      <alignment horizontal="right"/>
      <protection locked="0"/>
    </xf>
    <xf numFmtId="164" fontId="1" fillId="34" borderId="14" xfId="0" applyNumberFormat="1" applyFont="1" applyFill="1" applyBorder="1" applyAlignment="1" applyProtection="1">
      <alignment horizontal="right"/>
      <protection/>
    </xf>
    <xf numFmtId="164" fontId="1" fillId="34" borderId="0" xfId="0" applyNumberFormat="1" applyFont="1" applyFill="1" applyBorder="1" applyAlignment="1" applyProtection="1">
      <alignment/>
      <protection/>
    </xf>
    <xf numFmtId="0" fontId="6" fillId="0" borderId="0" xfId="0" applyFont="1" applyFill="1" applyBorder="1" applyAlignment="1" applyProtection="1">
      <alignment/>
      <protection/>
    </xf>
    <xf numFmtId="0" fontId="6" fillId="0" borderId="10" xfId="0" applyFont="1" applyFill="1" applyBorder="1" applyAlignment="1" applyProtection="1">
      <alignment vertical="top"/>
      <protection/>
    </xf>
    <xf numFmtId="0" fontId="1" fillId="0" borderId="12" xfId="0" applyFont="1" applyFill="1" applyBorder="1" applyAlignment="1" applyProtection="1">
      <alignment/>
      <protection/>
    </xf>
    <xf numFmtId="0" fontId="1" fillId="0" borderId="17" xfId="0" applyFont="1" applyFill="1" applyBorder="1" applyAlignment="1" applyProtection="1">
      <alignment/>
      <protection/>
    </xf>
    <xf numFmtId="0" fontId="14" fillId="0" borderId="17" xfId="0" applyFont="1" applyFill="1" applyBorder="1" applyAlignment="1" applyProtection="1">
      <alignment/>
      <protection/>
    </xf>
    <xf numFmtId="0" fontId="1" fillId="0" borderId="16" xfId="0" applyFont="1" applyFill="1" applyBorder="1" applyAlignment="1" applyProtection="1">
      <alignment vertical="top"/>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1" fillId="0" borderId="16" xfId="0" applyFont="1" applyBorder="1" applyAlignment="1" applyProtection="1">
      <alignment vertical="top"/>
      <protection/>
    </xf>
    <xf numFmtId="0" fontId="6" fillId="0" borderId="16" xfId="0" applyFont="1" applyFill="1" applyBorder="1" applyAlignment="1" applyProtection="1">
      <alignment vertical="top"/>
      <protection/>
    </xf>
    <xf numFmtId="0" fontId="1" fillId="0" borderId="16" xfId="0" applyFont="1" applyFill="1" applyBorder="1" applyAlignment="1" applyProtection="1">
      <alignment horizontal="left" vertical="top" indent="1"/>
      <protection/>
    </xf>
    <xf numFmtId="0" fontId="1" fillId="0" borderId="13" xfId="0" applyFont="1" applyFill="1" applyBorder="1" applyAlignment="1" applyProtection="1">
      <alignment horizontal="left" vertical="top" indent="1"/>
      <protection/>
    </xf>
    <xf numFmtId="178" fontId="6" fillId="0" borderId="0" xfId="0" applyNumberFormat="1" applyFont="1" applyFill="1" applyBorder="1" applyAlignment="1" applyProtection="1">
      <alignment horizontal="right"/>
      <protection/>
    </xf>
    <xf numFmtId="165" fontId="6" fillId="34" borderId="0" xfId="0" applyNumberFormat="1" applyFont="1" applyFill="1" applyBorder="1" applyAlignment="1" applyProtection="1">
      <alignment horizontal="right"/>
      <protection/>
    </xf>
    <xf numFmtId="184" fontId="21" fillId="0" borderId="16" xfId="0" applyNumberFormat="1" applyFont="1" applyFill="1" applyBorder="1" applyAlignment="1" applyProtection="1">
      <alignment vertical="top"/>
      <protection/>
    </xf>
    <xf numFmtId="0" fontId="22" fillId="0" borderId="16" xfId="0" applyFont="1" applyFill="1" applyBorder="1" applyAlignment="1" applyProtection="1">
      <alignment horizontal="right" vertical="top"/>
      <protection/>
    </xf>
    <xf numFmtId="0" fontId="20" fillId="0" borderId="0" xfId="0" applyFont="1" applyFill="1" applyBorder="1" applyAlignment="1" applyProtection="1">
      <alignment horizontal="center" vertical="top"/>
      <protection/>
    </xf>
    <xf numFmtId="0" fontId="21" fillId="0" borderId="10" xfId="0" applyFont="1" applyFill="1" applyBorder="1" applyAlignment="1" applyProtection="1">
      <alignment horizontal="right" vertical="top"/>
      <protection/>
    </xf>
    <xf numFmtId="0" fontId="21" fillId="0" borderId="16" xfId="0" applyFont="1" applyFill="1" applyBorder="1" applyAlignment="1" applyProtection="1">
      <alignment horizontal="right" vertical="top"/>
      <protection/>
    </xf>
    <xf numFmtId="3" fontId="21" fillId="0" borderId="16" xfId="42" applyNumberFormat="1" applyFont="1" applyFill="1" applyBorder="1" applyAlignment="1" applyProtection="1">
      <alignment horizontal="right" vertical="top"/>
      <protection/>
    </xf>
    <xf numFmtId="9" fontId="21" fillId="0" borderId="16" xfId="0" applyNumberFormat="1" applyFont="1" applyFill="1" applyBorder="1" applyAlignment="1" applyProtection="1">
      <alignment vertical="top"/>
      <protection locked="0"/>
    </xf>
    <xf numFmtId="3" fontId="22" fillId="0" borderId="16" xfId="0" applyNumberFormat="1" applyFont="1" applyFill="1" applyBorder="1" applyAlignment="1" applyProtection="1">
      <alignment horizontal="right" vertical="top"/>
      <protection/>
    </xf>
    <xf numFmtId="3" fontId="21" fillId="0" borderId="16" xfId="0" applyNumberFormat="1" applyFont="1" applyFill="1" applyBorder="1" applyAlignment="1" applyProtection="1">
      <alignment horizontal="right" vertical="top"/>
      <protection/>
    </xf>
    <xf numFmtId="3" fontId="21" fillId="0" borderId="13" xfId="0" applyNumberFormat="1" applyFont="1" applyFill="1" applyBorder="1" applyAlignment="1" applyProtection="1">
      <alignment horizontal="right" vertical="top"/>
      <protection/>
    </xf>
    <xf numFmtId="0" fontId="21" fillId="0" borderId="0" xfId="0" applyFont="1" applyFill="1" applyAlignment="1" applyProtection="1">
      <alignment horizontal="right" vertical="top"/>
      <protection/>
    </xf>
    <xf numFmtId="200" fontId="21" fillId="0" borderId="16" xfId="0" applyNumberFormat="1" applyFont="1" applyFill="1" applyBorder="1" applyAlignment="1" applyProtection="1">
      <alignment horizontal="right" vertical="top"/>
      <protection/>
    </xf>
    <xf numFmtId="0" fontId="1" fillId="0" borderId="19" xfId="0" applyFont="1" applyFill="1" applyBorder="1" applyAlignment="1" applyProtection="1">
      <alignment/>
      <protection/>
    </xf>
    <xf numFmtId="1" fontId="1" fillId="35" borderId="0" xfId="0" applyNumberFormat="1" applyFont="1" applyFill="1" applyBorder="1" applyAlignment="1" applyProtection="1">
      <alignment horizontal="center"/>
      <protection locked="0"/>
    </xf>
    <xf numFmtId="185" fontId="1" fillId="35" borderId="0" xfId="0" applyNumberFormat="1" applyFont="1" applyFill="1" applyBorder="1" applyAlignment="1" applyProtection="1">
      <alignment horizontal="right"/>
      <protection locked="0"/>
    </xf>
    <xf numFmtId="165" fontId="21" fillId="0" borderId="16" xfId="0" applyNumberFormat="1" applyFont="1" applyFill="1" applyBorder="1" applyAlignment="1" applyProtection="1">
      <alignment vertical="top"/>
      <protection/>
    </xf>
    <xf numFmtId="165" fontId="21" fillId="0" borderId="16" xfId="0" applyNumberFormat="1" applyFont="1" applyFill="1" applyBorder="1" applyAlignment="1" applyProtection="1">
      <alignment horizontal="right" vertical="top"/>
      <protection/>
    </xf>
    <xf numFmtId="164" fontId="6" fillId="34" borderId="0" xfId="0" applyNumberFormat="1" applyFont="1" applyFill="1" applyBorder="1" applyAlignment="1" applyProtection="1">
      <alignment/>
      <protection/>
    </xf>
    <xf numFmtId="0" fontId="1" fillId="35" borderId="16" xfId="0" applyFont="1" applyFill="1" applyBorder="1" applyAlignment="1" applyProtection="1">
      <alignment horizontal="right" wrapText="1" indent="1"/>
      <protection/>
    </xf>
    <xf numFmtId="0" fontId="3" fillId="0" borderId="0" xfId="0" applyFont="1" applyBorder="1" applyAlignment="1" applyProtection="1">
      <alignment horizontal="left" vertical="center" wrapText="1"/>
      <protection/>
    </xf>
    <xf numFmtId="0" fontId="9" fillId="0" borderId="0" xfId="0" applyFont="1" applyAlignment="1" applyProtection="1">
      <alignment wrapText="1"/>
      <protection/>
    </xf>
    <xf numFmtId="0" fontId="9" fillId="0" borderId="0" xfId="0" applyNumberFormat="1" applyFont="1" applyAlignment="1" applyProtection="1">
      <alignment wrapText="1"/>
      <protection/>
    </xf>
    <xf numFmtId="0" fontId="1" fillId="35" borderId="16" xfId="0" applyFont="1" applyFill="1" applyBorder="1" applyAlignment="1" applyProtection="1">
      <alignment wrapText="1"/>
      <protection/>
    </xf>
    <xf numFmtId="0" fontId="17" fillId="35" borderId="0" xfId="0" applyFont="1" applyFill="1" applyBorder="1" applyAlignment="1" applyProtection="1">
      <alignment horizontal="left" wrapText="1"/>
      <protection/>
    </xf>
    <xf numFmtId="0" fontId="67" fillId="0" borderId="0" xfId="0" applyFont="1" applyFill="1" applyBorder="1" applyAlignment="1" applyProtection="1">
      <alignment/>
      <protection/>
    </xf>
    <xf numFmtId="0" fontId="1" fillId="30" borderId="0" xfId="0" applyFont="1" applyFill="1" applyAlignment="1" applyProtection="1">
      <alignment/>
      <protection/>
    </xf>
    <xf numFmtId="9" fontId="1" fillId="30" borderId="0" xfId="0" applyNumberFormat="1" applyFont="1" applyFill="1" applyBorder="1" applyAlignment="1" applyProtection="1">
      <alignment/>
      <protection locked="0"/>
    </xf>
    <xf numFmtId="9" fontId="21" fillId="0" borderId="16" xfId="0" applyNumberFormat="1" applyFont="1" applyFill="1" applyBorder="1" applyAlignment="1" applyProtection="1">
      <alignment vertical="top"/>
      <protection/>
    </xf>
    <xf numFmtId="0" fontId="6" fillId="0" borderId="16" xfId="0" applyFont="1" applyFill="1" applyBorder="1" applyAlignment="1" applyProtection="1">
      <alignment horizontal="left" vertical="top"/>
      <protection/>
    </xf>
    <xf numFmtId="0" fontId="4" fillId="0" borderId="16" xfId="0" applyFont="1" applyFill="1" applyBorder="1" applyAlignment="1" applyProtection="1">
      <alignment horizontal="left" vertical="top" indent="1"/>
      <protection/>
    </xf>
    <xf numFmtId="165" fontId="22" fillId="0" borderId="16" xfId="0" applyNumberFormat="1" applyFont="1" applyFill="1" applyBorder="1" applyAlignment="1" applyProtection="1">
      <alignment horizontal="right" vertical="top"/>
      <protection/>
    </xf>
    <xf numFmtId="165" fontId="14" fillId="0" borderId="17" xfId="0" applyNumberFormat="1" applyFont="1" applyFill="1" applyBorder="1" applyAlignment="1" applyProtection="1">
      <alignment horizontal="left" vertical="top"/>
      <protection/>
    </xf>
    <xf numFmtId="164" fontId="21" fillId="0" borderId="16" xfId="0" applyNumberFormat="1" applyFont="1" applyFill="1" applyBorder="1" applyAlignment="1" applyProtection="1">
      <alignment horizontal="right" vertical="top"/>
      <protection/>
    </xf>
    <xf numFmtId="164" fontId="1" fillId="0" borderId="17" xfId="0" applyNumberFormat="1" applyFont="1" applyFill="1" applyBorder="1" applyAlignment="1" applyProtection="1">
      <alignment horizontal="left" vertical="top"/>
      <protection/>
    </xf>
    <xf numFmtId="0" fontId="1" fillId="0" borderId="17" xfId="0" applyFont="1" applyFill="1" applyBorder="1" applyAlignment="1" applyProtection="1">
      <alignment wrapText="1"/>
      <protection/>
    </xf>
    <xf numFmtId="0" fontId="1" fillId="0" borderId="20" xfId="0" applyFont="1" applyFill="1" applyBorder="1" applyAlignment="1" applyProtection="1">
      <alignment/>
      <protection/>
    </xf>
    <xf numFmtId="0" fontId="1" fillId="0" borderId="17" xfId="0" applyFont="1" applyFill="1" applyBorder="1" applyAlignment="1" applyProtection="1">
      <alignment vertical="top"/>
      <protection/>
    </xf>
    <xf numFmtId="0" fontId="1" fillId="30" borderId="0" xfId="0" applyFont="1" applyFill="1" applyBorder="1" applyAlignment="1" applyProtection="1">
      <alignment/>
      <protection/>
    </xf>
    <xf numFmtId="0" fontId="1" fillId="30" borderId="0" xfId="0" applyFont="1" applyFill="1" applyBorder="1" applyAlignment="1" applyProtection="1">
      <alignment horizontal="right"/>
      <protection/>
    </xf>
    <xf numFmtId="9" fontId="1" fillId="30" borderId="0" xfId="0" applyNumberFormat="1" applyFont="1" applyFill="1" applyBorder="1" applyAlignment="1" applyProtection="1">
      <alignment/>
      <protection/>
    </xf>
    <xf numFmtId="9" fontId="1" fillId="37" borderId="21" xfId="0" applyNumberFormat="1" applyFont="1" applyFill="1" applyBorder="1" applyAlignment="1" applyProtection="1">
      <alignment/>
      <protection/>
    </xf>
    <xf numFmtId="0" fontId="68" fillId="0" borderId="0" xfId="0" applyFont="1" applyFill="1" applyBorder="1" applyAlignment="1" applyProtection="1">
      <alignment/>
      <protection/>
    </xf>
    <xf numFmtId="0" fontId="69" fillId="0" borderId="0" xfId="0" applyFont="1" applyFill="1" applyBorder="1" applyAlignment="1" applyProtection="1">
      <alignment/>
      <protection/>
    </xf>
    <xf numFmtId="0" fontId="70" fillId="0" borderId="0" xfId="0" applyFont="1" applyFill="1" applyBorder="1" applyAlignment="1" applyProtection="1">
      <alignment/>
      <protection/>
    </xf>
    <xf numFmtId="0" fontId="69" fillId="0" borderId="0" xfId="0" applyFont="1" applyFill="1" applyAlignment="1" applyProtection="1">
      <alignment/>
      <protection/>
    </xf>
    <xf numFmtId="168" fontId="71" fillId="0" borderId="0" xfId="59" applyNumberFormat="1" applyFont="1" applyBorder="1" applyAlignment="1">
      <alignment horizontal="center"/>
    </xf>
    <xf numFmtId="0" fontId="72" fillId="0" borderId="0" xfId="0" applyFont="1" applyFill="1" applyBorder="1" applyAlignment="1" applyProtection="1">
      <alignment/>
      <protection/>
    </xf>
    <xf numFmtId="2" fontId="67" fillId="0" borderId="0" xfId="0" applyNumberFormat="1" applyFont="1" applyFill="1" applyBorder="1" applyAlignment="1" applyProtection="1">
      <alignment/>
      <protection/>
    </xf>
    <xf numFmtId="2" fontId="73" fillId="0" borderId="0" xfId="59" applyNumberFormat="1" applyFont="1" applyBorder="1" applyAlignment="1">
      <alignment/>
    </xf>
    <xf numFmtId="2" fontId="67" fillId="0" borderId="0" xfId="0" applyNumberFormat="1" applyFont="1" applyFill="1" applyBorder="1" applyAlignment="1" applyProtection="1">
      <alignment horizontal="right" vertical="top"/>
      <protection/>
    </xf>
    <xf numFmtId="168" fontId="74" fillId="0" borderId="0" xfId="59" applyNumberFormat="1" applyFont="1" applyBorder="1" applyAlignment="1">
      <alignment horizontal="center"/>
    </xf>
    <xf numFmtId="6" fontId="21" fillId="0" borderId="16" xfId="0" applyNumberFormat="1" applyFont="1" applyFill="1" applyBorder="1" applyAlignment="1" applyProtection="1">
      <alignment horizontal="right" vertical="top"/>
      <protection/>
    </xf>
    <xf numFmtId="0" fontId="69" fillId="0" borderId="0" xfId="0" applyFont="1" applyFill="1" applyBorder="1" applyAlignment="1" applyProtection="1">
      <alignment horizontal="left" vertical="top"/>
      <protection/>
    </xf>
    <xf numFmtId="0" fontId="69" fillId="0" borderId="0" xfId="0" applyFont="1" applyFill="1" applyBorder="1" applyAlignment="1" applyProtection="1">
      <alignment/>
      <protection/>
    </xf>
    <xf numFmtId="165" fontId="69" fillId="0" borderId="0" xfId="0" applyNumberFormat="1" applyFont="1" applyFill="1" applyBorder="1" applyAlignment="1" applyProtection="1">
      <alignment/>
      <protection/>
    </xf>
    <xf numFmtId="0" fontId="69" fillId="0" borderId="0" xfId="0" applyFont="1" applyFill="1" applyBorder="1" applyAlignment="1" applyProtection="1">
      <alignment vertical="top"/>
      <protection/>
    </xf>
    <xf numFmtId="0" fontId="75" fillId="0" borderId="0" xfId="0" applyFont="1" applyFill="1" applyBorder="1" applyAlignment="1" applyProtection="1">
      <alignment horizontal="left"/>
      <protection/>
    </xf>
    <xf numFmtId="0" fontId="69" fillId="0" borderId="0" xfId="0" applyFont="1" applyFill="1" applyBorder="1" applyAlignment="1" applyProtection="1">
      <alignment horizontal="center"/>
      <protection/>
    </xf>
    <xf numFmtId="3" fontId="75" fillId="0" borderId="0" xfId="42" applyNumberFormat="1" applyFont="1" applyFill="1" applyBorder="1" applyAlignment="1" applyProtection="1">
      <alignment horizontal="right" vertical="top"/>
      <protection/>
    </xf>
    <xf numFmtId="198" fontId="75" fillId="0" borderId="0" xfId="42" applyNumberFormat="1" applyFont="1" applyFill="1" applyBorder="1" applyAlignment="1" applyProtection="1">
      <alignment horizontal="right" vertical="top"/>
      <protection/>
    </xf>
    <xf numFmtId="198" fontId="69" fillId="0" borderId="0" xfId="0" applyNumberFormat="1" applyFont="1" applyFill="1" applyBorder="1" applyAlignment="1" applyProtection="1">
      <alignment/>
      <protection/>
    </xf>
    <xf numFmtId="0" fontId="75" fillId="0" borderId="0" xfId="0" applyFont="1" applyFill="1" applyBorder="1" applyAlignment="1" applyProtection="1">
      <alignment horizontal="center"/>
      <protection/>
    </xf>
    <xf numFmtId="3" fontId="69" fillId="0" borderId="0" xfId="0" applyNumberFormat="1" applyFont="1" applyFill="1" applyBorder="1" applyAlignment="1" applyProtection="1">
      <alignment horizontal="center"/>
      <protection/>
    </xf>
    <xf numFmtId="0" fontId="70" fillId="0" borderId="0" xfId="0" applyFont="1" applyFill="1" applyBorder="1" applyAlignment="1" applyProtection="1">
      <alignment horizontal="center"/>
      <protection/>
    </xf>
    <xf numFmtId="9" fontId="76" fillId="0" borderId="0" xfId="0" applyNumberFormat="1" applyFont="1" applyFill="1" applyBorder="1" applyAlignment="1" applyProtection="1">
      <alignment horizontal="center"/>
      <protection/>
    </xf>
    <xf numFmtId="0" fontId="76" fillId="0" borderId="0" xfId="0" applyFont="1" applyFill="1" applyBorder="1" applyAlignment="1" applyProtection="1">
      <alignment horizontal="center"/>
      <protection/>
    </xf>
    <xf numFmtId="3" fontId="69" fillId="0" borderId="0" xfId="0" applyNumberFormat="1" applyFont="1" applyFill="1" applyAlignment="1" applyProtection="1">
      <alignment/>
      <protection/>
    </xf>
    <xf numFmtId="0" fontId="69" fillId="0" borderId="0" xfId="0" applyFont="1" applyAlignment="1">
      <alignment/>
    </xf>
    <xf numFmtId="3" fontId="6" fillId="33" borderId="0" xfId="0" applyNumberFormat="1" applyFont="1" applyFill="1" applyBorder="1" applyAlignment="1" applyProtection="1">
      <alignment/>
      <protection/>
    </xf>
    <xf numFmtId="164" fontId="6" fillId="33" borderId="0" xfId="0" applyNumberFormat="1" applyFont="1" applyFill="1" applyBorder="1" applyAlignment="1" applyProtection="1">
      <alignment/>
      <protection/>
    </xf>
    <xf numFmtId="164" fontId="6" fillId="34" borderId="0" xfId="0" applyNumberFormat="1" applyFont="1" applyFill="1" applyBorder="1" applyAlignment="1" applyProtection="1">
      <alignment horizontal="center"/>
      <protection/>
    </xf>
    <xf numFmtId="164" fontId="1" fillId="34" borderId="0" xfId="0" applyNumberFormat="1" applyFont="1" applyFill="1" applyBorder="1" applyAlignment="1" applyProtection="1">
      <alignment horizontal="right"/>
      <protection/>
    </xf>
    <xf numFmtId="0" fontId="10" fillId="0" borderId="0" xfId="0" applyFont="1" applyAlignment="1">
      <alignment horizontal="center" wrapText="1"/>
    </xf>
    <xf numFmtId="0" fontId="6" fillId="34" borderId="14" xfId="0" applyFont="1" applyFill="1" applyBorder="1" applyAlignment="1" applyProtection="1">
      <alignment horizontal="center" wrapText="1"/>
      <protection/>
    </xf>
    <xf numFmtId="0" fontId="3" fillId="0" borderId="0" xfId="0" applyFont="1" applyBorder="1" applyAlignment="1" applyProtection="1">
      <alignment horizontal="left" vertical="center" wrapText="1"/>
      <protection/>
    </xf>
    <xf numFmtId="0" fontId="1" fillId="35" borderId="16" xfId="0" applyFont="1" applyFill="1" applyBorder="1" applyAlignment="1" applyProtection="1">
      <alignment horizontal="right" wrapText="1" indent="1"/>
      <protection/>
    </xf>
    <xf numFmtId="0" fontId="17" fillId="35" borderId="0" xfId="0" applyFont="1" applyFill="1" applyBorder="1" applyAlignment="1" applyProtection="1">
      <alignment horizontal="left" wrapText="1"/>
      <protection/>
    </xf>
    <xf numFmtId="0" fontId="1" fillId="35" borderId="11" xfId="0" applyFont="1" applyFill="1" applyBorder="1" applyAlignment="1" applyProtection="1">
      <alignment horizontal="center" wrapText="1"/>
      <protection/>
    </xf>
    <xf numFmtId="0" fontId="3" fillId="0" borderId="11" xfId="0" applyFont="1" applyBorder="1" applyAlignment="1" applyProtection="1">
      <alignment horizontal="left" wrapText="1"/>
      <protection/>
    </xf>
    <xf numFmtId="0" fontId="15" fillId="0" borderId="11" xfId="0" applyFont="1" applyBorder="1" applyAlignment="1" applyProtection="1">
      <alignment horizontal="left" wrapText="1"/>
      <protection/>
    </xf>
    <xf numFmtId="0" fontId="3" fillId="0" borderId="11" xfId="0" applyFont="1" applyBorder="1" applyAlignment="1" applyProtection="1">
      <alignment horizontal="left" vertical="center" wrapText="1"/>
      <protection/>
    </xf>
    <xf numFmtId="0" fontId="5" fillId="0" borderId="0" xfId="0" applyFont="1" applyAlignment="1" applyProtection="1">
      <alignment horizontal="left"/>
      <protection/>
    </xf>
    <xf numFmtId="0" fontId="7" fillId="0" borderId="0" xfId="0" applyFont="1" applyAlignment="1">
      <alignment horizontal="center" wrapText="1"/>
    </xf>
    <xf numFmtId="0" fontId="10" fillId="0" borderId="14" xfId="0" applyFont="1" applyBorder="1" applyAlignment="1">
      <alignment horizontal="center" wrapText="1"/>
    </xf>
    <xf numFmtId="0" fontId="1" fillId="0" borderId="0" xfId="0" applyFont="1" applyAlignment="1">
      <alignment horizontal="left" wrapText="1"/>
    </xf>
    <xf numFmtId="0" fontId="6" fillId="35" borderId="14" xfId="0" applyFont="1" applyFill="1" applyBorder="1" applyAlignment="1" applyProtection="1">
      <alignment horizontal="center" wrapText="1"/>
      <protection/>
    </xf>
    <xf numFmtId="0" fontId="6" fillId="30" borderId="14" xfId="0" applyFont="1" applyFill="1" applyBorder="1" applyAlignment="1" applyProtection="1">
      <alignment horizontal="center" wrapText="1"/>
      <protection/>
    </xf>
    <xf numFmtId="0" fontId="2"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83153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nergystar.gov/Marketing&amp;Media\Task%20Order%20#4\OY2\Purchasing\Computers\ccap-output_summaryF0611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ct"/>
      <sheetName val="Settings"/>
      <sheetName val="Controls"/>
      <sheetName val="Year-by-Year Results"/>
      <sheetName val="Diagnostics"/>
      <sheetName val="Annual Savings"/>
      <sheetName val="Cumulative Savings"/>
      <sheetName val="Factoid Workbook Table_Annual"/>
      <sheetName val="Factoid Workbook Table_Lifetime"/>
      <sheetName val="Computer and Imaging Numbers"/>
      <sheetName val="Unit Savings"/>
      <sheetName val="Unit lifetime savings"/>
      <sheetName val="Peak Savings"/>
      <sheetName val="Agg-lifetime-ann."/>
      <sheetName val="Agg-lifetime-cum."/>
      <sheetName val="Typical Home"/>
      <sheetName val="Lighting Equivalent"/>
      <sheetName val="Report Tables"/>
      <sheetName val="Inputs"/>
      <sheetName val="gdp_deflator"/>
      <sheetName val="References"/>
      <sheetName val="Notes"/>
    </sheetNames>
    <sheetDataSet>
      <sheetData sheetId="2">
        <row r="3">
          <cell r="E3">
            <v>2008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S72"/>
  <sheetViews>
    <sheetView tabSelected="1" zoomScale="85" zoomScaleNormal="85" zoomScaleSheetLayoutView="100" zoomScalePageLayoutView="0" workbookViewId="0" topLeftCell="A1">
      <selection activeCell="A9" sqref="A9"/>
    </sheetView>
  </sheetViews>
  <sheetFormatPr defaultColWidth="9.140625" defaultRowHeight="12.75" outlineLevelRow="1"/>
  <cols>
    <col min="1" max="1" width="36.7109375" style="1" customWidth="1"/>
    <col min="2" max="2" width="11.57421875" style="1" customWidth="1"/>
    <col min="3" max="3" width="4.7109375" style="1" customWidth="1"/>
    <col min="4" max="4" width="5.8515625" style="1" customWidth="1"/>
    <col min="5" max="5" width="10.7109375" style="1" customWidth="1"/>
    <col min="6" max="6" width="5.140625" style="1" customWidth="1"/>
    <col min="7" max="7" width="3.8515625" style="1" customWidth="1"/>
    <col min="8" max="8" width="3.57421875" style="1" customWidth="1"/>
    <col min="9" max="9" width="10.140625" style="1" customWidth="1"/>
    <col min="10" max="10" width="4.421875" style="1" customWidth="1"/>
    <col min="11" max="12" width="3.57421875" style="1" customWidth="1"/>
    <col min="13" max="13" width="9.28125" style="1" customWidth="1"/>
    <col min="14" max="14" width="6.8515625" style="1" customWidth="1"/>
    <col min="15" max="15" width="4.7109375" style="1" customWidth="1"/>
    <col min="16" max="16" width="9.140625" style="1" customWidth="1"/>
    <col min="17" max="17" width="12.421875" style="1" bestFit="1" customWidth="1"/>
    <col min="18" max="16384" width="9.140625" style="1" customWidth="1"/>
  </cols>
  <sheetData>
    <row r="1" ht="15.75" customHeight="1"/>
    <row r="2" ht="15.75" customHeight="1"/>
    <row r="3" ht="15.75" customHeight="1"/>
    <row r="4" ht="15.75" customHeight="1"/>
    <row r="5" ht="15.75" customHeight="1"/>
    <row r="6" ht="15.75" customHeight="1"/>
    <row r="7" spans="1:15" ht="18">
      <c r="A7" s="194" t="s">
        <v>19</v>
      </c>
      <c r="B7" s="194"/>
      <c r="C7" s="194"/>
      <c r="D7" s="194"/>
      <c r="E7" s="194"/>
      <c r="F7" s="194"/>
      <c r="G7" s="194"/>
      <c r="H7" s="194"/>
      <c r="I7" s="194"/>
      <c r="J7" s="194"/>
      <c r="K7" s="194"/>
      <c r="L7" s="194"/>
      <c r="M7" s="194"/>
      <c r="N7" s="194"/>
      <c r="O7" s="194"/>
    </row>
    <row r="8" spans="1:15" ht="15.75" customHeight="1">
      <c r="A8" s="194" t="str">
        <f>""&amp;B30&amp;" ENERGY STAR Qualified Monitor(s)"</f>
        <v>100 ENERGY STAR Qualified Monitor(s)</v>
      </c>
      <c r="B8" s="194"/>
      <c r="C8" s="194"/>
      <c r="D8" s="194"/>
      <c r="E8" s="194"/>
      <c r="F8" s="194"/>
      <c r="G8" s="194"/>
      <c r="H8" s="194"/>
      <c r="I8" s="194"/>
      <c r="J8" s="194"/>
      <c r="K8" s="194"/>
      <c r="L8" s="194"/>
      <c r="M8" s="194"/>
      <c r="N8" s="194"/>
      <c r="O8" s="194"/>
    </row>
    <row r="9" spans="1:15" s="46" customFormat="1" ht="12.75">
      <c r="A9" s="48"/>
      <c r="B9" s="48"/>
      <c r="C9" s="48"/>
      <c r="D9" s="48"/>
      <c r="E9" s="48"/>
      <c r="F9" s="48"/>
      <c r="G9" s="48"/>
      <c r="H9" s="48"/>
      <c r="I9" s="48"/>
      <c r="J9" s="48"/>
      <c r="K9" s="48"/>
      <c r="L9" s="48"/>
      <c r="M9" s="48"/>
      <c r="N9" s="48"/>
      <c r="O9" s="48"/>
    </row>
    <row r="10" spans="1:15" ht="15.75" customHeight="1">
      <c r="A10" s="6"/>
      <c r="B10" s="6"/>
      <c r="C10" s="6"/>
      <c r="D10" s="6"/>
      <c r="E10" s="6"/>
      <c r="F10" s="6"/>
      <c r="G10" s="6"/>
      <c r="H10" s="6"/>
      <c r="I10" s="6"/>
      <c r="J10" s="6"/>
      <c r="K10" s="6"/>
      <c r="L10" s="6"/>
      <c r="M10" s="6"/>
      <c r="N10" s="6"/>
      <c r="O10" s="6"/>
    </row>
    <row r="11" spans="1:19" s="46" customFormat="1" ht="24" customHeight="1">
      <c r="A11" s="196" t="s">
        <v>38</v>
      </c>
      <c r="B11" s="196"/>
      <c r="C11" s="196"/>
      <c r="D11" s="196"/>
      <c r="E11" s="196"/>
      <c r="F11" s="196"/>
      <c r="G11" s="196"/>
      <c r="H11" s="196"/>
      <c r="I11" s="196"/>
      <c r="J11" s="196"/>
      <c r="K11" s="196"/>
      <c r="L11" s="196"/>
      <c r="M11" s="196"/>
      <c r="N11" s="196"/>
      <c r="O11" s="196"/>
      <c r="Q11" s="133"/>
      <c r="R11" s="133"/>
      <c r="S11" s="133"/>
    </row>
    <row r="12" spans="1:19" s="46" customFormat="1" ht="12.75">
      <c r="A12" s="48"/>
      <c r="B12" s="48"/>
      <c r="C12" s="48"/>
      <c r="D12" s="48"/>
      <c r="E12" s="48"/>
      <c r="F12" s="48"/>
      <c r="G12" s="48"/>
      <c r="H12" s="48"/>
      <c r="I12" s="48"/>
      <c r="J12" s="48"/>
      <c r="K12" s="48"/>
      <c r="L12" s="48"/>
      <c r="M12" s="48"/>
      <c r="N12" s="48"/>
      <c r="O12" s="48"/>
      <c r="Q12" s="133"/>
      <c r="R12" s="133"/>
      <c r="S12" s="133"/>
    </row>
    <row r="13" spans="1:19" ht="15.75" customHeight="1">
      <c r="A13" s="2"/>
      <c r="Q13" s="133"/>
      <c r="R13" s="133"/>
      <c r="S13" s="133"/>
    </row>
    <row r="14" spans="1:19" ht="15.75">
      <c r="A14" s="184" t="s">
        <v>20</v>
      </c>
      <c r="B14" s="184"/>
      <c r="C14" s="184"/>
      <c r="D14" s="184"/>
      <c r="E14" s="184"/>
      <c r="F14" s="184"/>
      <c r="G14" s="184"/>
      <c r="H14" s="184"/>
      <c r="I14" s="184"/>
      <c r="J14" s="184"/>
      <c r="K14" s="184"/>
      <c r="L14" s="184"/>
      <c r="M14" s="184"/>
      <c r="N14" s="184"/>
      <c r="O14" s="184"/>
      <c r="Q14" s="133"/>
      <c r="R14" s="133"/>
      <c r="S14" s="133"/>
    </row>
    <row r="15" spans="1:19" ht="4.5" customHeight="1" thickBot="1">
      <c r="A15" s="31"/>
      <c r="B15" s="32"/>
      <c r="C15" s="32"/>
      <c r="D15" s="32"/>
      <c r="E15" s="32"/>
      <c r="F15" s="32"/>
      <c r="G15" s="32"/>
      <c r="H15" s="32"/>
      <c r="I15" s="32"/>
      <c r="J15" s="32"/>
      <c r="K15" s="32"/>
      <c r="L15" s="32"/>
      <c r="M15" s="32"/>
      <c r="N15" s="32"/>
      <c r="O15" s="33"/>
      <c r="Q15" s="133"/>
      <c r="R15" s="133"/>
      <c r="S15" s="133"/>
    </row>
    <row r="16" spans="1:19" ht="15.75" customHeight="1" thickBot="1">
      <c r="A16" s="34" t="s">
        <v>14</v>
      </c>
      <c r="B16" s="52">
        <f>Assumptions!B52</f>
        <v>0.09039</v>
      </c>
      <c r="C16" s="35"/>
      <c r="D16" s="35"/>
      <c r="E16" s="35"/>
      <c r="F16" s="35"/>
      <c r="G16" s="35"/>
      <c r="H16" s="35"/>
      <c r="I16" s="35"/>
      <c r="J16" s="35"/>
      <c r="K16" s="35"/>
      <c r="L16" s="35"/>
      <c r="M16" s="35"/>
      <c r="N16" s="35"/>
      <c r="O16" s="36"/>
      <c r="Q16" s="133"/>
      <c r="R16" s="133"/>
      <c r="S16" s="133"/>
    </row>
    <row r="17" spans="1:19" ht="6.75" customHeight="1">
      <c r="A17" s="38"/>
      <c r="B17" s="37"/>
      <c r="C17" s="39"/>
      <c r="D17" s="39"/>
      <c r="E17" s="35"/>
      <c r="F17" s="35"/>
      <c r="G17" s="35"/>
      <c r="H17" s="35"/>
      <c r="I17" s="35"/>
      <c r="J17" s="35"/>
      <c r="K17" s="35"/>
      <c r="L17" s="35"/>
      <c r="M17" s="35"/>
      <c r="N17" s="35"/>
      <c r="O17" s="36"/>
      <c r="P17" s="3"/>
      <c r="Q17" s="133"/>
      <c r="R17" s="133"/>
      <c r="S17" s="133"/>
    </row>
    <row r="18" spans="1:19" ht="27.75" customHeight="1">
      <c r="A18" s="130" t="s">
        <v>110</v>
      </c>
      <c r="B18" s="125"/>
      <c r="C18" s="35"/>
      <c r="D18" s="35"/>
      <c r="E18" s="126"/>
      <c r="F18" s="35"/>
      <c r="G18" s="55"/>
      <c r="H18" s="55"/>
      <c r="I18" s="126"/>
      <c r="J18" s="42"/>
      <c r="K18" s="42"/>
      <c r="L18" s="35"/>
      <c r="M18" s="35"/>
      <c r="N18" s="35"/>
      <c r="O18" s="36"/>
      <c r="Q18" s="133"/>
      <c r="R18" s="133"/>
      <c r="S18" s="133"/>
    </row>
    <row r="19" spans="1:19" ht="7.5" customHeight="1">
      <c r="A19" s="130"/>
      <c r="B19" s="125"/>
      <c r="C19" s="35"/>
      <c r="D19" s="35"/>
      <c r="E19" s="126"/>
      <c r="F19" s="35"/>
      <c r="G19" s="55"/>
      <c r="H19" s="55"/>
      <c r="I19" s="126"/>
      <c r="J19" s="42"/>
      <c r="K19" s="42"/>
      <c r="L19" s="35"/>
      <c r="M19" s="35"/>
      <c r="N19" s="35"/>
      <c r="O19" s="36"/>
      <c r="Q19" s="133"/>
      <c r="R19" s="133"/>
      <c r="S19" s="133"/>
    </row>
    <row r="20" spans="1:19" ht="25.5">
      <c r="A20" s="130" t="s">
        <v>83</v>
      </c>
      <c r="B20" s="125"/>
      <c r="C20" s="35"/>
      <c r="D20" s="188"/>
      <c r="E20" s="188"/>
      <c r="F20" s="188"/>
      <c r="G20" s="188"/>
      <c r="H20" s="188"/>
      <c r="I20" s="188"/>
      <c r="J20" s="188"/>
      <c r="K20" s="188"/>
      <c r="L20" s="188"/>
      <c r="M20" s="188"/>
      <c r="N20" s="188"/>
      <c r="O20" s="36"/>
      <c r="Q20" s="133"/>
      <c r="R20" s="133"/>
      <c r="S20" s="133"/>
    </row>
    <row r="21" spans="1:19" ht="12.75">
      <c r="A21" s="130"/>
      <c r="B21" s="125"/>
      <c r="C21" s="35"/>
      <c r="D21" s="135"/>
      <c r="E21" s="135"/>
      <c r="F21" s="135"/>
      <c r="G21" s="135"/>
      <c r="H21" s="135"/>
      <c r="I21" s="135"/>
      <c r="J21" s="135"/>
      <c r="K21" s="135"/>
      <c r="L21" s="135"/>
      <c r="M21" s="135"/>
      <c r="N21" s="135"/>
      <c r="O21" s="36"/>
      <c r="Q21" s="133"/>
      <c r="R21" s="133"/>
      <c r="S21" s="133"/>
    </row>
    <row r="22" spans="1:19" ht="30" customHeight="1">
      <c r="A22" s="130" t="s">
        <v>84</v>
      </c>
      <c r="B22" s="37"/>
      <c r="C22" s="39"/>
      <c r="D22" s="39"/>
      <c r="E22" s="35"/>
      <c r="F22" s="35"/>
      <c r="G22" s="35"/>
      <c r="H22" s="149"/>
      <c r="I22" s="149"/>
      <c r="J22" s="149"/>
      <c r="K22" s="35"/>
      <c r="L22" s="35"/>
      <c r="M22" s="35"/>
      <c r="N22" s="35"/>
      <c r="O22" s="36"/>
      <c r="P22" s="3"/>
      <c r="Q22" s="133"/>
      <c r="R22" s="133"/>
      <c r="S22" s="133"/>
    </row>
    <row r="23" spans="1:19" ht="6.75" customHeight="1">
      <c r="A23" s="134"/>
      <c r="B23" s="37"/>
      <c r="C23" s="39"/>
      <c r="D23" s="39"/>
      <c r="E23" s="35"/>
      <c r="F23" s="35"/>
      <c r="G23" s="35"/>
      <c r="H23" s="149"/>
      <c r="I23" s="149"/>
      <c r="J23" s="149"/>
      <c r="K23" s="35"/>
      <c r="L23" s="35"/>
      <c r="M23" s="35"/>
      <c r="N23" s="35"/>
      <c r="O23" s="36"/>
      <c r="P23" s="3"/>
      <c r="Q23" s="133"/>
      <c r="R23" s="133"/>
      <c r="S23" s="133"/>
    </row>
    <row r="24" spans="1:19" ht="12.75">
      <c r="A24" s="187" t="s">
        <v>104</v>
      </c>
      <c r="B24" s="37"/>
      <c r="C24" s="39"/>
      <c r="D24" s="39"/>
      <c r="E24" s="35"/>
      <c r="F24" s="35"/>
      <c r="G24" s="137"/>
      <c r="H24" s="150"/>
      <c r="I24" s="151"/>
      <c r="J24" s="149"/>
      <c r="K24" s="35"/>
      <c r="L24" s="35"/>
      <c r="M24" s="35"/>
      <c r="N24" s="35"/>
      <c r="O24" s="36"/>
      <c r="P24" s="3"/>
      <c r="Q24" s="133"/>
      <c r="R24" s="133"/>
      <c r="S24" s="133"/>
    </row>
    <row r="25" spans="1:19" ht="13.5" thickBot="1">
      <c r="A25" s="187"/>
      <c r="B25" s="37"/>
      <c r="C25" s="39"/>
      <c r="D25" s="39"/>
      <c r="E25" s="35"/>
      <c r="F25" s="35"/>
      <c r="G25" s="137"/>
      <c r="H25" s="150"/>
      <c r="I25" s="138"/>
      <c r="J25" s="149"/>
      <c r="K25" s="35"/>
      <c r="L25" s="35"/>
      <c r="M25" s="35"/>
      <c r="N25" s="35"/>
      <c r="O25" s="36"/>
      <c r="P25" s="3"/>
      <c r="Q25" s="133"/>
      <c r="R25" s="133"/>
      <c r="S25" s="133"/>
    </row>
    <row r="26" spans="1:19" ht="13.5" thickBot="1">
      <c r="A26" s="134"/>
      <c r="B26" s="137" t="s">
        <v>113</v>
      </c>
      <c r="C26" s="39"/>
      <c r="D26" s="39"/>
      <c r="E26" s="35"/>
      <c r="F26" s="35"/>
      <c r="G26" s="35"/>
      <c r="H26" s="149"/>
      <c r="I26" s="149"/>
      <c r="J26" s="149"/>
      <c r="K26" s="150" t="s">
        <v>112</v>
      </c>
      <c r="L26" s="35"/>
      <c r="M26" s="152"/>
      <c r="N26" s="35"/>
      <c r="O26" s="36"/>
      <c r="P26" s="3"/>
      <c r="Q26" s="133"/>
      <c r="R26" s="133"/>
      <c r="S26" s="133"/>
    </row>
    <row r="27" spans="1:19" ht="12.75">
      <c r="A27" s="134"/>
      <c r="B27" s="37"/>
      <c r="C27" s="39"/>
      <c r="D27" s="39"/>
      <c r="E27" s="35"/>
      <c r="F27" s="35"/>
      <c r="G27" s="35"/>
      <c r="H27" s="149"/>
      <c r="I27" s="149"/>
      <c r="J27" s="149"/>
      <c r="K27" s="35"/>
      <c r="L27" s="35"/>
      <c r="M27" s="35"/>
      <c r="N27" s="35"/>
      <c r="O27" s="36"/>
      <c r="P27" s="3"/>
      <c r="Q27" s="133"/>
      <c r="R27" s="133"/>
      <c r="S27" s="133"/>
    </row>
    <row r="28" spans="1:19" ht="27.75" customHeight="1">
      <c r="A28" s="40"/>
      <c r="B28" s="56" t="s">
        <v>41</v>
      </c>
      <c r="C28" s="60"/>
      <c r="D28" s="197" t="s">
        <v>10</v>
      </c>
      <c r="E28" s="197"/>
      <c r="F28" s="197"/>
      <c r="G28" s="41"/>
      <c r="H28" s="198" t="s">
        <v>2</v>
      </c>
      <c r="I28" s="198"/>
      <c r="J28" s="198"/>
      <c r="K28" s="41"/>
      <c r="L28" s="35"/>
      <c r="M28" s="35"/>
      <c r="N28" s="35"/>
      <c r="O28" s="36"/>
      <c r="Q28" s="133"/>
      <c r="R28" s="133"/>
      <c r="S28" s="133"/>
    </row>
    <row r="29" spans="1:19" ht="15" customHeight="1" thickBot="1">
      <c r="A29" s="40"/>
      <c r="B29" s="53"/>
      <c r="C29" s="59"/>
      <c r="D29" s="189" t="s">
        <v>40</v>
      </c>
      <c r="E29" s="189"/>
      <c r="F29" s="189"/>
      <c r="G29" s="58"/>
      <c r="H29" s="189" t="s">
        <v>40</v>
      </c>
      <c r="I29" s="189"/>
      <c r="J29" s="189"/>
      <c r="K29" s="58"/>
      <c r="L29" s="35"/>
      <c r="M29" s="35"/>
      <c r="N29" s="35"/>
      <c r="O29" s="36"/>
      <c r="Q29" s="133"/>
      <c r="R29" s="133"/>
      <c r="S29" s="133"/>
    </row>
    <row r="30" spans="1:19" ht="15.75" customHeight="1" thickBot="1">
      <c r="A30" s="34" t="s">
        <v>85</v>
      </c>
      <c r="B30" s="54">
        <v>100</v>
      </c>
      <c r="C30" s="35"/>
      <c r="D30" s="35"/>
      <c r="E30" s="95">
        <f>Assumptions!B7</f>
        <v>299</v>
      </c>
      <c r="F30" s="35"/>
      <c r="G30" s="55"/>
      <c r="H30" s="55"/>
      <c r="I30" s="95">
        <f>IF(Assumptions!E12=1,Assumptions!B20,Assumptions!B14)</f>
        <v>149</v>
      </c>
      <c r="J30" s="42"/>
      <c r="K30" s="42"/>
      <c r="L30" s="35"/>
      <c r="M30" s="35"/>
      <c r="N30" s="35"/>
      <c r="O30" s="36"/>
      <c r="Q30" s="133"/>
      <c r="R30" s="133"/>
      <c r="S30" s="133"/>
    </row>
    <row r="31" spans="1:19" ht="4.5" customHeight="1">
      <c r="A31" s="43"/>
      <c r="B31" s="44"/>
      <c r="C31" s="44"/>
      <c r="D31" s="44"/>
      <c r="E31" s="44"/>
      <c r="F31" s="44"/>
      <c r="G31" s="44"/>
      <c r="H31" s="44"/>
      <c r="I31" s="44"/>
      <c r="J31" s="44"/>
      <c r="K31" s="44"/>
      <c r="L31" s="44"/>
      <c r="M31" s="44"/>
      <c r="N31" s="44"/>
      <c r="O31" s="45"/>
      <c r="Q31" s="132"/>
      <c r="R31" s="132"/>
      <c r="S31" s="132"/>
    </row>
    <row r="32" spans="1:19" ht="12.75" customHeight="1">
      <c r="A32" s="192" t="s">
        <v>99</v>
      </c>
      <c r="B32" s="192"/>
      <c r="C32" s="192"/>
      <c r="D32" s="192"/>
      <c r="E32" s="192"/>
      <c r="F32" s="192"/>
      <c r="G32" s="192"/>
      <c r="H32" s="192"/>
      <c r="I32" s="192"/>
      <c r="J32" s="192"/>
      <c r="K32" s="192"/>
      <c r="L32" s="192"/>
      <c r="M32" s="192"/>
      <c r="N32" s="192"/>
      <c r="O32" s="192"/>
      <c r="Q32" s="132"/>
      <c r="R32" s="132"/>
      <c r="S32" s="132"/>
    </row>
    <row r="33" spans="1:19" ht="24.75" customHeight="1">
      <c r="A33" s="186" t="s">
        <v>96</v>
      </c>
      <c r="B33" s="186"/>
      <c r="C33" s="186"/>
      <c r="D33" s="186"/>
      <c r="E33" s="186"/>
      <c r="F33" s="186"/>
      <c r="G33" s="186"/>
      <c r="H33" s="186"/>
      <c r="I33" s="186"/>
      <c r="J33" s="186"/>
      <c r="K33" s="186"/>
      <c r="L33" s="186"/>
      <c r="M33" s="186"/>
      <c r="N33" s="186"/>
      <c r="O33" s="186"/>
      <c r="Q33" s="132"/>
      <c r="R33" s="132"/>
      <c r="S33" s="132"/>
    </row>
    <row r="34" spans="1:19" ht="12.75">
      <c r="A34" s="186" t="s">
        <v>97</v>
      </c>
      <c r="B34" s="186"/>
      <c r="C34" s="186"/>
      <c r="D34" s="186"/>
      <c r="E34" s="186"/>
      <c r="F34" s="186"/>
      <c r="G34" s="186"/>
      <c r="H34" s="186"/>
      <c r="I34" s="186"/>
      <c r="J34" s="186"/>
      <c r="K34" s="186"/>
      <c r="L34" s="186"/>
      <c r="M34" s="186"/>
      <c r="N34" s="186"/>
      <c r="O34" s="186"/>
      <c r="Q34" s="132"/>
      <c r="R34" s="132"/>
      <c r="S34" s="132"/>
    </row>
    <row r="35" spans="1:19" ht="12.75">
      <c r="A35" s="186" t="s">
        <v>98</v>
      </c>
      <c r="B35" s="186"/>
      <c r="C35" s="186"/>
      <c r="D35" s="186"/>
      <c r="E35" s="186"/>
      <c r="F35" s="186"/>
      <c r="G35" s="186"/>
      <c r="H35" s="186"/>
      <c r="I35" s="186"/>
      <c r="J35" s="186"/>
      <c r="K35" s="186"/>
      <c r="L35" s="186"/>
      <c r="M35" s="186"/>
      <c r="N35" s="186"/>
      <c r="O35" s="186"/>
      <c r="Q35" s="132"/>
      <c r="R35" s="132"/>
      <c r="S35" s="132"/>
    </row>
    <row r="36" spans="1:19" ht="15.75" customHeight="1">
      <c r="A36" s="131"/>
      <c r="B36" s="131"/>
      <c r="C36" s="131"/>
      <c r="D36" s="131"/>
      <c r="E36" s="131"/>
      <c r="F36" s="131"/>
      <c r="G36" s="131"/>
      <c r="H36" s="131"/>
      <c r="I36" s="131"/>
      <c r="J36" s="131"/>
      <c r="K36" s="131"/>
      <c r="L36" s="131"/>
      <c r="M36" s="131"/>
      <c r="N36" s="131"/>
      <c r="O36" s="131"/>
      <c r="Q36" s="132"/>
      <c r="R36" s="132"/>
      <c r="S36" s="132"/>
    </row>
    <row r="37" spans="1:15" ht="15.75" customHeight="1">
      <c r="A37" s="195" t="str">
        <f>"Annual and Life Cycle Costs and Savings for "&amp;B30&amp;" Monitor(s)"</f>
        <v>Annual and Life Cycle Costs and Savings for 100 Monitor(s)</v>
      </c>
      <c r="B37" s="195"/>
      <c r="C37" s="195"/>
      <c r="D37" s="195"/>
      <c r="E37" s="195"/>
      <c r="F37" s="195"/>
      <c r="G37" s="195"/>
      <c r="H37" s="195"/>
      <c r="I37" s="195"/>
      <c r="J37" s="195"/>
      <c r="K37" s="195"/>
      <c r="L37" s="195"/>
      <c r="M37" s="195"/>
      <c r="N37" s="195"/>
      <c r="O37" s="195"/>
    </row>
    <row r="38" spans="1:15" ht="32.25" customHeight="1" outlineLevel="1">
      <c r="A38" s="17"/>
      <c r="B38" s="61"/>
      <c r="C38" s="61"/>
      <c r="D38" s="185" t="str">
        <f>""&amp;B30&amp;" ENERGY STAR Qualified Units"</f>
        <v>100 ENERGY STAR Qualified Units</v>
      </c>
      <c r="E38" s="185"/>
      <c r="F38" s="185"/>
      <c r="G38" s="57"/>
      <c r="H38" s="185" t="str">
        <f>""&amp;B30&amp;" Conventional Units"</f>
        <v>100 Conventional Units</v>
      </c>
      <c r="I38" s="185"/>
      <c r="J38" s="185"/>
      <c r="K38" s="57"/>
      <c r="L38" s="185" t="s">
        <v>15</v>
      </c>
      <c r="M38" s="185"/>
      <c r="N38" s="185"/>
      <c r="O38" s="16"/>
    </row>
    <row r="39" spans="1:15" ht="15.75" customHeight="1">
      <c r="A39" s="14" t="s">
        <v>65</v>
      </c>
      <c r="B39" s="15"/>
      <c r="C39" s="61"/>
      <c r="D39" s="61"/>
      <c r="E39" s="15"/>
      <c r="F39" s="15"/>
      <c r="G39" s="15"/>
      <c r="H39" s="15"/>
      <c r="I39" s="15"/>
      <c r="J39" s="15"/>
      <c r="K39" s="15"/>
      <c r="L39" s="15"/>
      <c r="M39" s="15"/>
      <c r="N39" s="15"/>
      <c r="O39" s="16"/>
    </row>
    <row r="40" spans="1:15" s="4" customFormat="1" ht="15.75" customHeight="1">
      <c r="A40" s="17" t="s">
        <v>47</v>
      </c>
      <c r="B40" s="15"/>
      <c r="C40" s="61"/>
      <c r="D40" s="61"/>
      <c r="E40" s="18">
        <f>E41*B16</f>
        <v>324.69126400320005</v>
      </c>
      <c r="F40" s="18"/>
      <c r="G40" s="18"/>
      <c r="H40" s="18"/>
      <c r="I40" s="18">
        <f>I41*B16</f>
        <v>4175.108618750399</v>
      </c>
      <c r="J40" s="15"/>
      <c r="K40" s="15"/>
      <c r="L40" s="183">
        <f>I40-E40</f>
        <v>3850.4173547471987</v>
      </c>
      <c r="M40" s="183"/>
      <c r="N40" s="97"/>
      <c r="O40" s="16"/>
    </row>
    <row r="41" spans="1:15" ht="15.75" customHeight="1">
      <c r="A41" s="19" t="s">
        <v>48</v>
      </c>
      <c r="B41" s="15"/>
      <c r="C41" s="61"/>
      <c r="D41" s="61"/>
      <c r="E41" s="94">
        <f>B30*IF(Assumptions!E11=1,(Assumptions!B8*Assumptions!B39+Assumptions!B9*Assumptions!B40+Assumptions!B10*Assumptions!B41),(Assumptions!B8*Assumptions!B44+Assumptions!B9*Assumptions!B45+Assumptions!B10*Assumptions!B46))/1000</f>
        <v>3592.1148800000005</v>
      </c>
      <c r="F41" s="94"/>
      <c r="G41" s="94"/>
      <c r="H41" s="94"/>
      <c r="I41" s="94">
        <f>B30*IF(Assumptions!E10=1,(IF(Assumptions!E12=1,(Assumptions!B21*Assumptions!B39+Assumptions!B22*Assumptions!B40+Assumptions!B23*Assumptions!B41),(Assumptions!B15*Assumptions!B39+Assumptions!B16*Assumptions!B40+Assumptions!B17*Assumptions!B41))),IF(Assumptions!E12=1,(Assumptions!B21*Assumptions!B44+Assumptions!B22*Assumptions!B45+Assumptions!B23*Assumptions!B46),(Assumptions!B15*Assumptions!B44+Assumptions!B16*Assumptions!B45+Assumptions!B17*Assumptions!B46)))/1000</f>
        <v>46189.93935999999</v>
      </c>
      <c r="J41" s="94"/>
      <c r="K41" s="94"/>
      <c r="L41" s="61"/>
      <c r="M41" s="94">
        <f>I41-E41</f>
        <v>42597.82447999999</v>
      </c>
      <c r="N41" s="20"/>
      <c r="O41" s="16"/>
    </row>
    <row r="42" spans="1:15" ht="15.75" customHeight="1">
      <c r="A42" s="22" t="s">
        <v>49</v>
      </c>
      <c r="B42" s="15"/>
      <c r="C42" s="15"/>
      <c r="D42" s="15"/>
      <c r="E42" s="93">
        <f>(B30)*Assumptions!B28</f>
        <v>0</v>
      </c>
      <c r="F42" s="15"/>
      <c r="G42" s="15"/>
      <c r="H42" s="15"/>
      <c r="I42" s="93">
        <f>(B30)*Assumptions!B31</f>
        <v>0</v>
      </c>
      <c r="J42" s="15"/>
      <c r="K42" s="15"/>
      <c r="L42" s="15"/>
      <c r="M42" s="96">
        <f>I42-E42</f>
        <v>0</v>
      </c>
      <c r="N42" s="15"/>
      <c r="O42" s="16"/>
    </row>
    <row r="43" spans="1:15" ht="15.75" customHeight="1">
      <c r="A43" s="23" t="s">
        <v>12</v>
      </c>
      <c r="B43" s="24"/>
      <c r="C43" s="62"/>
      <c r="D43" s="182">
        <f>E40+E42</f>
        <v>324.69126400320005</v>
      </c>
      <c r="E43" s="182"/>
      <c r="F43" s="182"/>
      <c r="G43" s="25"/>
      <c r="H43" s="182">
        <f>I40+I42</f>
        <v>4175.108618750399</v>
      </c>
      <c r="I43" s="182"/>
      <c r="J43" s="182"/>
      <c r="K43" s="25"/>
      <c r="L43" s="182">
        <f>L40+M42</f>
        <v>3850.4173547471987</v>
      </c>
      <c r="M43" s="182"/>
      <c r="N43" s="182"/>
      <c r="O43" s="26"/>
    </row>
    <row r="44" spans="1:15" ht="15.75" customHeight="1" outlineLevel="1">
      <c r="A44" s="17"/>
      <c r="B44" s="15"/>
      <c r="C44" s="61"/>
      <c r="D44" s="61"/>
      <c r="E44" s="15"/>
      <c r="F44" s="15"/>
      <c r="G44" s="15"/>
      <c r="H44" s="15"/>
      <c r="I44" s="15"/>
      <c r="J44" s="15"/>
      <c r="K44" s="15"/>
      <c r="L44" s="15"/>
      <c r="M44" s="15"/>
      <c r="N44" s="15"/>
      <c r="O44" s="16"/>
    </row>
    <row r="45" spans="1:15" ht="15.75" customHeight="1" hidden="1" outlineLevel="1">
      <c r="A45" s="14" t="s">
        <v>36</v>
      </c>
      <c r="B45" s="15"/>
      <c r="C45" s="61"/>
      <c r="D45" s="61"/>
      <c r="E45" s="15"/>
      <c r="F45" s="15"/>
      <c r="G45" s="15"/>
      <c r="H45" s="15"/>
      <c r="I45" s="15"/>
      <c r="J45" s="15"/>
      <c r="K45" s="15"/>
      <c r="L45" s="15"/>
      <c r="M45" s="15"/>
      <c r="N45" s="15"/>
      <c r="O45" s="16"/>
    </row>
    <row r="46" spans="1:15" ht="15.75" customHeight="1" outlineLevel="1">
      <c r="A46" s="17" t="s">
        <v>50</v>
      </c>
      <c r="B46" s="15"/>
      <c r="C46" s="61"/>
      <c r="D46" s="61"/>
      <c r="E46" s="97">
        <f>E47+E49</f>
        <v>1178.5952685631382</v>
      </c>
      <c r="F46" s="97"/>
      <c r="G46" s="18"/>
      <c r="H46" s="18"/>
      <c r="I46" s="18">
        <f>I47+I49</f>
        <v>15155.206835955716</v>
      </c>
      <c r="J46" s="15"/>
      <c r="K46" s="15"/>
      <c r="L46" s="61"/>
      <c r="M46" s="97">
        <f>I46-E46</f>
        <v>13976.611567392578</v>
      </c>
      <c r="N46" s="97"/>
      <c r="O46" s="16"/>
    </row>
    <row r="47" spans="1:15" ht="15.75" customHeight="1">
      <c r="A47" s="19" t="s">
        <v>51</v>
      </c>
      <c r="B47" s="15"/>
      <c r="C47" s="61"/>
      <c r="D47" s="61"/>
      <c r="E47" s="97">
        <f>PV(Assumptions!B49,Assumptions!B35,-E40,,0)</f>
        <v>1178.5952685631382</v>
      </c>
      <c r="F47" s="97"/>
      <c r="G47" s="15"/>
      <c r="H47" s="15"/>
      <c r="I47" s="18">
        <f>PV(Assumptions!B49,Assumptions!B35,-I40,,0)</f>
        <v>15155.206835955716</v>
      </c>
      <c r="J47" s="15"/>
      <c r="K47" s="15"/>
      <c r="L47" s="61"/>
      <c r="M47" s="97">
        <f>I47-E47</f>
        <v>13976.611567392578</v>
      </c>
      <c r="N47" s="97"/>
      <c r="O47" s="16"/>
    </row>
    <row r="48" spans="1:15" s="4" customFormat="1" ht="15.75" customHeight="1">
      <c r="A48" s="21" t="s">
        <v>52</v>
      </c>
      <c r="B48" s="15"/>
      <c r="C48" s="61"/>
      <c r="D48" s="61"/>
      <c r="E48" s="94">
        <f>E41*Assumptions!B35</f>
        <v>14368.459520000002</v>
      </c>
      <c r="F48" s="94"/>
      <c r="G48" s="94"/>
      <c r="H48" s="94"/>
      <c r="I48" s="94">
        <f>I41*Assumptions!B35</f>
        <v>184759.75743999996</v>
      </c>
      <c r="J48" s="94"/>
      <c r="K48" s="94"/>
      <c r="L48" s="94"/>
      <c r="M48" s="94">
        <f>I48-E48</f>
        <v>170391.29791999995</v>
      </c>
      <c r="N48" s="20"/>
      <c r="O48" s="16"/>
    </row>
    <row r="49" spans="1:15" s="4" customFormat="1" ht="15.75" customHeight="1">
      <c r="A49" s="19" t="s">
        <v>13</v>
      </c>
      <c r="B49" s="15"/>
      <c r="C49" s="61"/>
      <c r="D49" s="61"/>
      <c r="E49" s="18">
        <f>PV(Assumptions!B49,Assumptions!B35,-E42,,0)</f>
        <v>0</v>
      </c>
      <c r="F49" s="15"/>
      <c r="G49" s="15"/>
      <c r="H49" s="15"/>
      <c r="I49" s="18">
        <f>PV(Assumptions!B49,Assumptions!B35,-I42,,0)</f>
        <v>0</v>
      </c>
      <c r="J49" s="15"/>
      <c r="K49" s="15"/>
      <c r="L49" s="15"/>
      <c r="M49" s="18">
        <f>I49-E49</f>
        <v>0</v>
      </c>
      <c r="N49" s="15"/>
      <c r="O49" s="16"/>
    </row>
    <row r="50" spans="1:16" ht="15.75" customHeight="1">
      <c r="A50" s="17" t="str">
        <f>"Purchase price for "&amp;B30&amp;" unit(s)"</f>
        <v>Purchase price for 100 unit(s)</v>
      </c>
      <c r="B50" s="15"/>
      <c r="C50" s="15"/>
      <c r="D50" s="15"/>
      <c r="E50" s="93">
        <f>B30*E30</f>
        <v>29900</v>
      </c>
      <c r="F50" s="15"/>
      <c r="G50" s="15"/>
      <c r="H50" s="15"/>
      <c r="I50" s="93">
        <f>B30*I30</f>
        <v>14900</v>
      </c>
      <c r="J50" s="15"/>
      <c r="K50" s="15"/>
      <c r="L50" s="15"/>
      <c r="M50" s="93">
        <f>I50-E50</f>
        <v>-15000</v>
      </c>
      <c r="N50" s="15"/>
      <c r="O50" s="16"/>
      <c r="P50" s="110"/>
    </row>
    <row r="51" spans="1:15" ht="15">
      <c r="A51" s="23" t="s">
        <v>12</v>
      </c>
      <c r="B51" s="24"/>
      <c r="C51" s="62"/>
      <c r="D51" s="182">
        <f>E46+E50</f>
        <v>31078.59526856314</v>
      </c>
      <c r="E51" s="182"/>
      <c r="F51" s="182"/>
      <c r="G51" s="25"/>
      <c r="H51" s="182">
        <f>I46+I50</f>
        <v>30055.206835955716</v>
      </c>
      <c r="I51" s="182"/>
      <c r="J51" s="182"/>
      <c r="K51" s="25"/>
      <c r="L51" s="62"/>
      <c r="M51" s="129">
        <f>M46+M50</f>
        <v>-1023.3884326074221</v>
      </c>
      <c r="N51" s="129"/>
      <c r="O51" s="26"/>
    </row>
    <row r="52" spans="1:15" ht="24" customHeight="1">
      <c r="A52" s="23"/>
      <c r="B52" s="24"/>
      <c r="C52" s="62"/>
      <c r="D52" s="62"/>
      <c r="E52" s="27"/>
      <c r="F52" s="25"/>
      <c r="G52" s="25"/>
      <c r="H52" s="25"/>
      <c r="I52" s="27"/>
      <c r="J52" s="25"/>
      <c r="K52" s="25"/>
      <c r="L52" s="25"/>
      <c r="M52" s="27"/>
      <c r="N52" s="25"/>
      <c r="O52" s="26"/>
    </row>
    <row r="53" spans="1:15" ht="15">
      <c r="A53" s="14"/>
      <c r="B53" s="15"/>
      <c r="C53" s="61"/>
      <c r="D53" s="61"/>
      <c r="E53" s="15"/>
      <c r="F53" s="15"/>
      <c r="G53" s="15"/>
      <c r="H53" s="15"/>
      <c r="I53" s="15"/>
      <c r="J53" s="15"/>
      <c r="K53" s="15"/>
      <c r="L53" s="50" t="s">
        <v>35</v>
      </c>
      <c r="M53" s="111">
        <f>IF(M61&lt;=0,0,IF(L43&lt;0,"N/A",IF(L43=0,"NA",IF(M61/L43&gt;Assumptions!B35,"&gt;"&amp;Assumptions!B35&amp;"",M61/L43))))</f>
        <v>3.895681589297437</v>
      </c>
      <c r="N53" s="15"/>
      <c r="O53" s="16"/>
    </row>
    <row r="54" spans="1:15" ht="12.75">
      <c r="A54" s="28"/>
      <c r="B54" s="29"/>
      <c r="C54" s="29"/>
      <c r="D54" s="29"/>
      <c r="E54" s="29"/>
      <c r="F54" s="29"/>
      <c r="G54" s="29"/>
      <c r="H54" s="29"/>
      <c r="I54" s="29"/>
      <c r="J54" s="29"/>
      <c r="K54" s="29"/>
      <c r="L54" s="29"/>
      <c r="M54" s="29"/>
      <c r="N54" s="29"/>
      <c r="O54" s="30"/>
    </row>
    <row r="55" spans="1:15" ht="25.5" customHeight="1">
      <c r="A55" s="190" t="s">
        <v>95</v>
      </c>
      <c r="B55" s="191"/>
      <c r="C55" s="191"/>
      <c r="D55" s="191"/>
      <c r="E55" s="191"/>
      <c r="F55" s="191"/>
      <c r="G55" s="191"/>
      <c r="H55" s="191"/>
      <c r="I55" s="191"/>
      <c r="J55" s="191"/>
      <c r="K55" s="191"/>
      <c r="L55" s="191"/>
      <c r="M55" s="191"/>
      <c r="N55" s="191"/>
      <c r="O55" s="191"/>
    </row>
    <row r="56" spans="1:15" ht="15.75" customHeight="1">
      <c r="A56" s="193" t="s">
        <v>32</v>
      </c>
      <c r="B56" s="193"/>
      <c r="C56" s="193"/>
      <c r="D56" s="193"/>
      <c r="E56" s="193"/>
      <c r="F56" s="193"/>
      <c r="G56" s="193"/>
      <c r="H56" s="193"/>
      <c r="I56" s="193"/>
      <c r="J56" s="193"/>
      <c r="K56" s="193"/>
      <c r="L56" s="193"/>
      <c r="M56" s="193"/>
      <c r="N56" s="193"/>
      <c r="O56" s="193"/>
    </row>
    <row r="57" spans="1:15" ht="4.5" customHeight="1">
      <c r="A57" s="49"/>
      <c r="B57" s="49"/>
      <c r="C57" s="49"/>
      <c r="D57" s="49"/>
      <c r="E57" s="49"/>
      <c r="F57" s="49"/>
      <c r="G57" s="49"/>
      <c r="H57" s="49"/>
      <c r="I57" s="49"/>
      <c r="J57" s="49"/>
      <c r="K57" s="49"/>
      <c r="L57" s="49"/>
      <c r="M57" s="49"/>
      <c r="N57" s="49"/>
      <c r="O57" s="49"/>
    </row>
    <row r="58" ht="15.75" customHeight="1"/>
    <row r="59" spans="1:15" ht="15.75" customHeight="1">
      <c r="A59" s="184" t="str">
        <f>"Summary of Benefits for "&amp;B30&amp;" Monitor(s)"</f>
        <v>Summary of Benefits for 100 Monitor(s)</v>
      </c>
      <c r="B59" s="184"/>
      <c r="C59" s="184"/>
      <c r="D59" s="184"/>
      <c r="E59" s="184"/>
      <c r="F59" s="184"/>
      <c r="G59" s="184"/>
      <c r="H59" s="184"/>
      <c r="I59" s="184"/>
      <c r="J59" s="184"/>
      <c r="K59" s="184"/>
      <c r="L59" s="184"/>
      <c r="M59" s="184"/>
      <c r="N59" s="184"/>
      <c r="O59" s="184"/>
    </row>
    <row r="60" spans="1:15" ht="15.75" customHeight="1">
      <c r="A60" s="8" t="s">
        <v>37</v>
      </c>
      <c r="B60" s="9"/>
      <c r="C60" s="9"/>
      <c r="D60" s="9"/>
      <c r="E60" s="9"/>
      <c r="F60" s="9"/>
      <c r="G60" s="9"/>
      <c r="H60" s="9"/>
      <c r="I60" s="9"/>
      <c r="J60" s="9"/>
      <c r="K60" s="9"/>
      <c r="L60" s="9"/>
      <c r="M60" s="9"/>
      <c r="N60" s="9"/>
      <c r="O60" s="10"/>
    </row>
    <row r="61" spans="1:15" ht="15.75" customHeight="1">
      <c r="A61" s="51" t="s">
        <v>39</v>
      </c>
      <c r="B61" s="7"/>
      <c r="C61" s="7"/>
      <c r="D61" s="7"/>
      <c r="E61" s="7"/>
      <c r="F61" s="7"/>
      <c r="G61" s="7"/>
      <c r="H61" s="7"/>
      <c r="I61" s="7"/>
      <c r="J61" s="7"/>
      <c r="K61" s="7"/>
      <c r="L61" s="7"/>
      <c r="M61" s="83">
        <f>(E30-I30)*B30</f>
        <v>15000</v>
      </c>
      <c r="N61" s="83"/>
      <c r="O61" s="88"/>
    </row>
    <row r="62" spans="1:15" ht="15.75" customHeight="1">
      <c r="A62" s="51" t="s">
        <v>21</v>
      </c>
      <c r="B62" s="7"/>
      <c r="C62" s="7"/>
      <c r="D62" s="7"/>
      <c r="E62" s="7"/>
      <c r="F62" s="7"/>
      <c r="G62" s="7"/>
      <c r="H62" s="7"/>
      <c r="I62" s="7"/>
      <c r="J62" s="7"/>
      <c r="K62" s="7"/>
      <c r="L62" s="181">
        <f>M46</f>
        <v>13976.611567392578</v>
      </c>
      <c r="M62" s="181"/>
      <c r="N62" s="83"/>
      <c r="O62" s="88"/>
    </row>
    <row r="63" spans="1:15" ht="15.75" customHeight="1">
      <c r="A63" s="51" t="s">
        <v>22</v>
      </c>
      <c r="B63" s="7"/>
      <c r="C63" s="7"/>
      <c r="D63" s="7"/>
      <c r="E63" s="7"/>
      <c r="F63" s="7"/>
      <c r="G63" s="7"/>
      <c r="H63" s="7"/>
      <c r="I63" s="7"/>
      <c r="J63" s="7"/>
      <c r="K63" s="7"/>
      <c r="L63" s="181">
        <f>M51</f>
        <v>-1023.3884326074221</v>
      </c>
      <c r="M63" s="181"/>
      <c r="N63" s="83"/>
      <c r="O63" s="88"/>
    </row>
    <row r="64" spans="1:15" ht="15.75" customHeight="1">
      <c r="A64" s="51" t="s">
        <v>23</v>
      </c>
      <c r="B64" s="7"/>
      <c r="C64" s="7"/>
      <c r="D64" s="7"/>
      <c r="E64" s="7"/>
      <c r="F64" s="7"/>
      <c r="G64" s="7"/>
      <c r="H64" s="7"/>
      <c r="I64" s="7"/>
      <c r="J64" s="7"/>
      <c r="K64" s="7"/>
      <c r="L64" s="7"/>
      <c r="M64" s="85">
        <f>M53</f>
        <v>3.895681589297437</v>
      </c>
      <c r="N64" s="85"/>
      <c r="O64" s="89"/>
    </row>
    <row r="65" spans="1:15" ht="15.75" customHeight="1">
      <c r="A65" s="51" t="s">
        <v>26</v>
      </c>
      <c r="B65" s="7"/>
      <c r="C65" s="7"/>
      <c r="D65" s="7"/>
      <c r="E65" s="7"/>
      <c r="F65" s="7"/>
      <c r="G65" s="7"/>
      <c r="H65" s="7"/>
      <c r="I65" s="7"/>
      <c r="J65" s="7"/>
      <c r="K65" s="7"/>
      <c r="L65" s="180">
        <f>M48</f>
        <v>170391.29791999995</v>
      </c>
      <c r="M65" s="180"/>
      <c r="N65" s="84"/>
      <c r="O65" s="90"/>
    </row>
    <row r="66" spans="1:15" ht="15.75" customHeight="1">
      <c r="A66" s="51" t="s">
        <v>34</v>
      </c>
      <c r="B66" s="7"/>
      <c r="C66" s="7"/>
      <c r="D66" s="7"/>
      <c r="E66" s="7"/>
      <c r="F66" s="7"/>
      <c r="G66" s="7"/>
      <c r="H66" s="7"/>
      <c r="I66" s="7"/>
      <c r="J66" s="7"/>
      <c r="K66" s="7"/>
      <c r="L66" s="180">
        <f>M48*Assumptions!B56</f>
        <v>261550.64230719992</v>
      </c>
      <c r="M66" s="180"/>
      <c r="N66" s="84"/>
      <c r="O66" s="90"/>
    </row>
    <row r="67" spans="1:15" ht="15">
      <c r="A67" s="51" t="s">
        <v>24</v>
      </c>
      <c r="B67" s="7"/>
      <c r="C67" s="7"/>
      <c r="D67" s="7"/>
      <c r="E67" s="7"/>
      <c r="F67" s="7"/>
      <c r="G67" s="7"/>
      <c r="H67" s="7"/>
      <c r="I67" s="7"/>
      <c r="J67" s="7"/>
      <c r="K67" s="7"/>
      <c r="L67" s="7"/>
      <c r="M67" s="86">
        <f>M48*Assumptions!B56/Assumptions!B60</f>
        <v>22.803020253461195</v>
      </c>
      <c r="N67" s="86"/>
      <c r="O67" s="91"/>
    </row>
    <row r="68" spans="1:15" s="5" customFormat="1" ht="15.75" customHeight="1">
      <c r="A68" s="51" t="s">
        <v>30</v>
      </c>
      <c r="B68" s="7"/>
      <c r="C68" s="7"/>
      <c r="D68" s="7"/>
      <c r="E68" s="7"/>
      <c r="F68" s="7"/>
      <c r="G68" s="7"/>
      <c r="H68" s="7"/>
      <c r="I68" s="7"/>
      <c r="J68" s="7"/>
      <c r="K68" s="7"/>
      <c r="L68" s="7"/>
      <c r="M68" s="86">
        <f>M48*Assumptions!B56/Assumptions!B59</f>
        <v>32.42631320446317</v>
      </c>
      <c r="N68" s="86"/>
      <c r="O68" s="91"/>
    </row>
    <row r="69" spans="1:15" s="5" customFormat="1" ht="15.75" customHeight="1">
      <c r="A69" s="51" t="s">
        <v>25</v>
      </c>
      <c r="B69" s="7"/>
      <c r="C69" s="7"/>
      <c r="D69" s="7"/>
      <c r="E69" s="7"/>
      <c r="F69" s="7"/>
      <c r="G69" s="7"/>
      <c r="H69" s="7"/>
      <c r="I69" s="7"/>
      <c r="J69" s="7"/>
      <c r="K69" s="7"/>
      <c r="L69" s="7"/>
      <c r="M69" s="87">
        <f>M51/((E30*B30))</f>
        <v>-0.03422703787984689</v>
      </c>
      <c r="N69" s="87"/>
      <c r="O69" s="92"/>
    </row>
    <row r="70" spans="1:15" ht="15.75" customHeight="1">
      <c r="A70" s="11"/>
      <c r="B70" s="12"/>
      <c r="C70" s="12"/>
      <c r="D70" s="12"/>
      <c r="E70" s="12"/>
      <c r="F70" s="12"/>
      <c r="G70" s="12"/>
      <c r="H70" s="12"/>
      <c r="I70" s="12"/>
      <c r="J70" s="12"/>
      <c r="K70" s="12"/>
      <c r="L70" s="12"/>
      <c r="M70" s="12"/>
      <c r="N70" s="12"/>
      <c r="O70" s="13"/>
    </row>
    <row r="71" spans="1:15" ht="15.75" customHeight="1">
      <c r="A71" s="47"/>
      <c r="B71" s="5"/>
      <c r="C71" s="5"/>
      <c r="D71" s="5"/>
      <c r="E71" s="5"/>
      <c r="F71" s="5"/>
      <c r="G71" s="5"/>
      <c r="H71" s="5"/>
      <c r="I71" s="5"/>
      <c r="J71" s="5"/>
      <c r="K71" s="5"/>
      <c r="L71" s="5"/>
      <c r="M71" s="5"/>
      <c r="N71" s="5"/>
      <c r="O71" s="5"/>
    </row>
    <row r="72" spans="1:15" ht="15.75" customHeight="1">
      <c r="A72" s="47"/>
      <c r="B72" s="5"/>
      <c r="C72" s="5"/>
      <c r="D72" s="5"/>
      <c r="E72" s="5"/>
      <c r="F72" s="5"/>
      <c r="G72" s="5"/>
      <c r="H72" s="5"/>
      <c r="I72" s="5"/>
      <c r="J72" s="5"/>
      <c r="K72" s="5"/>
      <c r="L72" s="5"/>
      <c r="M72" s="5"/>
      <c r="N72" s="5"/>
      <c r="O72" s="5"/>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sheetData>
  <sheetProtection/>
  <mergeCells count="31">
    <mergeCell ref="L66:M66"/>
    <mergeCell ref="A7:O7"/>
    <mergeCell ref="A8:O8"/>
    <mergeCell ref="A37:O37"/>
    <mergeCell ref="A14:O14"/>
    <mergeCell ref="A11:O11"/>
    <mergeCell ref="D28:F28"/>
    <mergeCell ref="H28:J28"/>
    <mergeCell ref="D20:N20"/>
    <mergeCell ref="D29:F29"/>
    <mergeCell ref="L62:M62"/>
    <mergeCell ref="H29:J29"/>
    <mergeCell ref="H51:J51"/>
    <mergeCell ref="A55:O55"/>
    <mergeCell ref="A32:O32"/>
    <mergeCell ref="D38:F38"/>
    <mergeCell ref="A56:O56"/>
    <mergeCell ref="A33:O33"/>
    <mergeCell ref="H38:J38"/>
    <mergeCell ref="L38:N38"/>
    <mergeCell ref="L43:N43"/>
    <mergeCell ref="A34:O34"/>
    <mergeCell ref="A35:O35"/>
    <mergeCell ref="A24:A25"/>
    <mergeCell ref="L65:M65"/>
    <mergeCell ref="L63:M63"/>
    <mergeCell ref="D43:F43"/>
    <mergeCell ref="L40:M40"/>
    <mergeCell ref="H43:J43"/>
    <mergeCell ref="A59:O59"/>
    <mergeCell ref="D51:F51"/>
  </mergeCells>
  <printOptions horizontalCentered="1"/>
  <pageMargins left="0.5" right="0.5" top="0.5" bottom="0.5" header="0.5" footer="0.25"/>
  <pageSetup fitToHeight="1" fitToWidth="1" orientation="portrait" scale="71" r:id="rId3"/>
  <drawing r:id="rId2"/>
  <legacyDrawing r:id="rId1"/>
</worksheet>
</file>

<file path=xl/worksheets/sheet2.xml><?xml version="1.0" encoding="utf-8"?>
<worksheet xmlns="http://schemas.openxmlformats.org/spreadsheetml/2006/main" xmlns:r="http://schemas.openxmlformats.org/officeDocument/2006/relationships">
  <dimension ref="A1:U80"/>
  <sheetViews>
    <sheetView zoomScale="85" zoomScaleNormal="85" zoomScaleSheetLayoutView="100" zoomScalePageLayoutView="0" workbookViewId="0" topLeftCell="A1">
      <selection activeCell="A48" sqref="A48"/>
    </sheetView>
  </sheetViews>
  <sheetFormatPr defaultColWidth="9.140625" defaultRowHeight="12.75"/>
  <cols>
    <col min="1" max="1" width="54.57421875" style="76" bestFit="1" customWidth="1"/>
    <col min="2" max="2" width="9.28125" style="122" customWidth="1"/>
    <col min="3" max="3" width="11.8515625" style="77" bestFit="1" customWidth="1"/>
    <col min="4" max="4" width="65.8515625" style="5" customWidth="1"/>
    <col min="5" max="5" width="6.421875" style="154" customWidth="1"/>
    <col min="6" max="6" width="6.421875" style="154" bestFit="1" customWidth="1"/>
    <col min="7" max="8" width="13.7109375" style="154" customWidth="1"/>
    <col min="9" max="9" width="15.140625" style="154" customWidth="1"/>
    <col min="10" max="10" width="11.421875" style="154" bestFit="1" customWidth="1"/>
    <col min="11" max="21" width="9.140625" style="154" customWidth="1"/>
    <col min="22" max="16384" width="9.140625" style="5" customWidth="1"/>
  </cols>
  <sheetData>
    <row r="1" spans="1:9" ht="15.75">
      <c r="A1" s="199" t="s">
        <v>88</v>
      </c>
      <c r="B1" s="199"/>
      <c r="C1" s="199"/>
      <c r="D1" s="199"/>
      <c r="E1" s="153"/>
      <c r="F1" s="153"/>
      <c r="G1" s="153"/>
      <c r="H1" s="153"/>
      <c r="I1" s="153"/>
    </row>
    <row r="2" spans="1:10" ht="15.75">
      <c r="A2" s="65"/>
      <c r="B2" s="114"/>
      <c r="C2" s="65"/>
      <c r="D2" s="63"/>
      <c r="E2" s="153"/>
      <c r="F2" s="153"/>
      <c r="G2" s="153"/>
      <c r="H2" s="153"/>
      <c r="I2" s="153"/>
      <c r="J2" s="136"/>
    </row>
    <row r="3" spans="1:21" s="64" customFormat="1" ht="15">
      <c r="A3" s="66" t="s">
        <v>6</v>
      </c>
      <c r="B3" s="200" t="s">
        <v>7</v>
      </c>
      <c r="C3" s="200"/>
      <c r="D3" s="98" t="s">
        <v>0</v>
      </c>
      <c r="E3" s="155"/>
      <c r="F3" s="155"/>
      <c r="G3" s="155"/>
      <c r="H3" s="155"/>
      <c r="I3" s="155"/>
      <c r="J3" s="158"/>
      <c r="K3" s="155"/>
      <c r="L3" s="155"/>
      <c r="M3" s="155"/>
      <c r="N3" s="155"/>
      <c r="O3" s="155"/>
      <c r="P3" s="155"/>
      <c r="Q3" s="155"/>
      <c r="R3" s="155"/>
      <c r="S3" s="155"/>
      <c r="T3" s="155"/>
      <c r="U3" s="155"/>
    </row>
    <row r="4" spans="1:10" ht="15">
      <c r="A4" s="99" t="s">
        <v>1</v>
      </c>
      <c r="B4" s="115"/>
      <c r="C4" s="67"/>
      <c r="D4" s="100"/>
      <c r="J4" s="136"/>
    </row>
    <row r="5" spans="1:10" ht="15">
      <c r="A5" s="78" t="s">
        <v>94</v>
      </c>
      <c r="B5" s="116"/>
      <c r="C5" s="68"/>
      <c r="D5" s="101"/>
      <c r="J5" s="136"/>
    </row>
    <row r="6" spans="1:10" ht="12.75">
      <c r="A6" s="80" t="s">
        <v>10</v>
      </c>
      <c r="B6" s="116"/>
      <c r="C6" s="68"/>
      <c r="D6" s="101"/>
      <c r="J6" s="136"/>
    </row>
    <row r="7" spans="1:10" ht="12.75">
      <c r="A7" s="81" t="s">
        <v>11</v>
      </c>
      <c r="B7" s="163">
        <v>299</v>
      </c>
      <c r="C7" s="68"/>
      <c r="D7" s="147" t="s">
        <v>114</v>
      </c>
      <c r="J7" s="136"/>
    </row>
    <row r="8" spans="1:10" ht="12.75">
      <c r="A8" s="81" t="s">
        <v>80</v>
      </c>
      <c r="B8" s="127">
        <v>28</v>
      </c>
      <c r="C8" s="70" t="s">
        <v>79</v>
      </c>
      <c r="D8" s="101" t="s">
        <v>101</v>
      </c>
      <c r="J8" s="136"/>
    </row>
    <row r="9" spans="1:10" ht="12.75">
      <c r="A9" s="81" t="s">
        <v>81</v>
      </c>
      <c r="B9" s="127">
        <v>2</v>
      </c>
      <c r="C9" s="70" t="s">
        <v>79</v>
      </c>
      <c r="D9" s="101" t="s">
        <v>102</v>
      </c>
      <c r="F9" s="156"/>
      <c r="G9" s="154" t="s">
        <v>73</v>
      </c>
      <c r="I9" s="154" t="s">
        <v>111</v>
      </c>
      <c r="J9" s="136"/>
    </row>
    <row r="10" spans="1:11" ht="12.75">
      <c r="A10" s="81" t="s">
        <v>82</v>
      </c>
      <c r="B10" s="127">
        <v>1</v>
      </c>
      <c r="C10" s="70" t="s">
        <v>79</v>
      </c>
      <c r="D10" s="101" t="s">
        <v>102</v>
      </c>
      <c r="E10" s="154">
        <v>2</v>
      </c>
      <c r="F10" s="154" t="s">
        <v>62</v>
      </c>
      <c r="G10" s="154" t="s">
        <v>74</v>
      </c>
      <c r="H10" s="154">
        <v>2</v>
      </c>
      <c r="I10" s="154" t="s">
        <v>62</v>
      </c>
      <c r="J10" s="159"/>
      <c r="K10" s="154" t="s">
        <v>105</v>
      </c>
    </row>
    <row r="11" spans="1:11" ht="12.75">
      <c r="A11" s="148"/>
      <c r="D11" s="147"/>
      <c r="E11" s="154">
        <v>1</v>
      </c>
      <c r="F11" s="154" t="s">
        <v>63</v>
      </c>
      <c r="G11" s="164" t="s">
        <v>64</v>
      </c>
      <c r="I11" s="154" t="s">
        <v>63</v>
      </c>
      <c r="J11" s="160"/>
      <c r="K11" s="154" t="s">
        <v>106</v>
      </c>
    </row>
    <row r="12" spans="1:11" ht="12.75">
      <c r="A12" s="80" t="s">
        <v>2</v>
      </c>
      <c r="B12" s="116"/>
      <c r="C12" s="68"/>
      <c r="D12" s="101"/>
      <c r="E12" s="154">
        <v>1</v>
      </c>
      <c r="F12" s="154" t="s">
        <v>87</v>
      </c>
      <c r="J12" s="160"/>
      <c r="K12" s="154" t="s">
        <v>107</v>
      </c>
    </row>
    <row r="13" spans="1:10" ht="12.75">
      <c r="A13" s="80" t="s">
        <v>86</v>
      </c>
      <c r="B13" s="116"/>
      <c r="C13" s="68"/>
      <c r="D13" s="101"/>
      <c r="E13" s="165"/>
      <c r="F13" s="154" t="s">
        <v>86</v>
      </c>
      <c r="H13" s="166"/>
      <c r="I13" s="167"/>
      <c r="J13" s="161"/>
    </row>
    <row r="14" spans="1:10" ht="12" customHeight="1">
      <c r="A14" s="81" t="s">
        <v>11</v>
      </c>
      <c r="B14" s="163">
        <v>299</v>
      </c>
      <c r="C14" s="70"/>
      <c r="D14" s="147" t="s">
        <v>114</v>
      </c>
      <c r="E14" s="165"/>
      <c r="H14" s="166"/>
      <c r="J14" s="136"/>
    </row>
    <row r="15" spans="1:10" ht="12.75" customHeight="1">
      <c r="A15" s="81" t="s">
        <v>80</v>
      </c>
      <c r="B15" s="128">
        <v>41</v>
      </c>
      <c r="C15" s="70" t="s">
        <v>79</v>
      </c>
      <c r="D15" s="101" t="s">
        <v>101</v>
      </c>
      <c r="E15" s="165"/>
      <c r="H15" s="166"/>
      <c r="J15" s="136"/>
    </row>
    <row r="16" spans="1:10" ht="12.75">
      <c r="A16" s="81" t="s">
        <v>81</v>
      </c>
      <c r="B16" s="128">
        <v>3</v>
      </c>
      <c r="C16" s="70" t="s">
        <v>79</v>
      </c>
      <c r="D16" s="101" t="s">
        <v>101</v>
      </c>
      <c r="G16" s="168" t="s">
        <v>100</v>
      </c>
      <c r="H16" s="166"/>
      <c r="J16" s="136"/>
    </row>
    <row r="17" spans="1:10" ht="12.75">
      <c r="A17" s="81" t="s">
        <v>82</v>
      </c>
      <c r="B17" s="128">
        <v>2</v>
      </c>
      <c r="C17" s="70" t="s">
        <v>79</v>
      </c>
      <c r="D17" s="101" t="s">
        <v>101</v>
      </c>
      <c r="F17" s="169" t="s">
        <v>75</v>
      </c>
      <c r="G17" s="170">
        <v>802.56</v>
      </c>
      <c r="H17" s="166"/>
      <c r="J17" s="136"/>
    </row>
    <row r="18" spans="1:10" ht="12.75">
      <c r="A18" s="81"/>
      <c r="B18" s="128"/>
      <c r="C18" s="70"/>
      <c r="D18" s="101"/>
      <c r="F18" s="169" t="s">
        <v>68</v>
      </c>
      <c r="G18" s="170">
        <v>1104.52</v>
      </c>
      <c r="H18" s="166"/>
      <c r="J18" s="136"/>
    </row>
    <row r="19" spans="1:10" ht="12.75">
      <c r="A19" s="80" t="s">
        <v>87</v>
      </c>
      <c r="B19" s="128"/>
      <c r="C19" s="70"/>
      <c r="D19" s="101"/>
      <c r="F19" s="169" t="s">
        <v>69</v>
      </c>
      <c r="G19" s="170">
        <v>6853.92</v>
      </c>
      <c r="H19" s="166"/>
      <c r="J19" s="136"/>
    </row>
    <row r="20" spans="1:10" ht="12" customHeight="1">
      <c r="A20" s="81" t="s">
        <v>11</v>
      </c>
      <c r="B20" s="163">
        <v>149</v>
      </c>
      <c r="C20" s="70"/>
      <c r="D20" s="147" t="s">
        <v>114</v>
      </c>
      <c r="J20" s="136"/>
    </row>
    <row r="21" spans="1:10" ht="12.75">
      <c r="A21" s="81" t="s">
        <v>80</v>
      </c>
      <c r="B21" s="128">
        <v>73</v>
      </c>
      <c r="C21" s="70" t="s">
        <v>79</v>
      </c>
      <c r="D21" s="101" t="s">
        <v>101</v>
      </c>
      <c r="F21" s="169"/>
      <c r="G21" s="170"/>
      <c r="J21" s="136"/>
    </row>
    <row r="22" spans="1:7" ht="12.75">
      <c r="A22" s="81" t="s">
        <v>81</v>
      </c>
      <c r="B22" s="128">
        <v>3</v>
      </c>
      <c r="C22" s="70" t="s">
        <v>79</v>
      </c>
      <c r="D22" s="101" t="s">
        <v>101</v>
      </c>
      <c r="F22" s="169"/>
      <c r="G22" s="171"/>
    </row>
    <row r="23" spans="1:10" ht="12.75">
      <c r="A23" s="81" t="s">
        <v>82</v>
      </c>
      <c r="B23" s="128">
        <v>1</v>
      </c>
      <c r="C23" s="70" t="s">
        <v>79</v>
      </c>
      <c r="D23" s="101" t="s">
        <v>101</v>
      </c>
      <c r="F23" s="169"/>
      <c r="G23" s="172"/>
      <c r="H23" s="172"/>
      <c r="J23" s="136"/>
    </row>
    <row r="24" spans="1:10" ht="12.75">
      <c r="A24" s="81"/>
      <c r="B24" s="128"/>
      <c r="C24" s="70"/>
      <c r="D24" s="101"/>
      <c r="F24" s="169"/>
      <c r="G24" s="172"/>
      <c r="J24" s="136"/>
    </row>
    <row r="25" spans="1:10" ht="12.75">
      <c r="A25" s="69"/>
      <c r="B25" s="112"/>
      <c r="C25" s="70"/>
      <c r="D25" s="101"/>
      <c r="F25" s="169"/>
      <c r="G25" s="172"/>
      <c r="J25" s="136"/>
    </row>
    <row r="26" spans="1:10" ht="15">
      <c r="A26" s="140" t="s">
        <v>3</v>
      </c>
      <c r="B26" s="142"/>
      <c r="C26" s="143"/>
      <c r="D26" s="102"/>
      <c r="F26" s="169"/>
      <c r="G26" s="170"/>
      <c r="J26" s="136"/>
    </row>
    <row r="27" spans="1:10" ht="12.75" customHeight="1">
      <c r="A27" s="141" t="s">
        <v>10</v>
      </c>
      <c r="B27" s="116"/>
      <c r="C27" s="68"/>
      <c r="D27" s="101"/>
      <c r="F27" s="169"/>
      <c r="G27" s="170"/>
      <c r="J27" s="136"/>
    </row>
    <row r="28" spans="1:12" ht="12.75" customHeight="1">
      <c r="A28" s="79" t="s">
        <v>4</v>
      </c>
      <c r="B28" s="144">
        <v>0</v>
      </c>
      <c r="C28" s="145"/>
      <c r="D28" s="146" t="s">
        <v>54</v>
      </c>
      <c r="G28" s="156"/>
      <c r="I28" s="157"/>
      <c r="J28" s="162"/>
      <c r="K28" s="157"/>
      <c r="L28" s="157"/>
    </row>
    <row r="29" spans="1:10" ht="12.75" customHeight="1">
      <c r="A29" s="69"/>
      <c r="B29" s="144"/>
      <c r="C29" s="145"/>
      <c r="D29" s="101"/>
      <c r="E29" s="165"/>
      <c r="J29" s="136"/>
    </row>
    <row r="30" spans="1:10" ht="12.75" customHeight="1">
      <c r="A30" s="141" t="s">
        <v>2</v>
      </c>
      <c r="B30" s="113"/>
      <c r="C30" s="71"/>
      <c r="D30" s="102"/>
      <c r="F30" s="169"/>
      <c r="G30" s="173" t="s">
        <v>71</v>
      </c>
      <c r="H30" s="169"/>
      <c r="I30" s="169"/>
      <c r="J30" s="136"/>
    </row>
    <row r="31" spans="1:10" ht="12.75" customHeight="1">
      <c r="A31" s="79" t="s">
        <v>4</v>
      </c>
      <c r="B31" s="144">
        <v>0</v>
      </c>
      <c r="C31" s="145"/>
      <c r="D31" s="146" t="s">
        <v>54</v>
      </c>
      <c r="E31" s="165"/>
      <c r="F31" s="169"/>
      <c r="G31" s="169" t="s">
        <v>66</v>
      </c>
      <c r="H31" s="169" t="s">
        <v>67</v>
      </c>
      <c r="I31" s="173" t="s">
        <v>70</v>
      </c>
      <c r="J31" s="136"/>
    </row>
    <row r="32" spans="1:10" ht="12.75" customHeight="1">
      <c r="A32" s="69"/>
      <c r="B32" s="144"/>
      <c r="C32" s="145"/>
      <c r="D32" s="101"/>
      <c r="E32" s="165"/>
      <c r="F32" s="169" t="s">
        <v>75</v>
      </c>
      <c r="G32" s="174">
        <f>G17+G18+G19</f>
        <v>8761</v>
      </c>
      <c r="H32" s="174">
        <f>G17+G18</f>
        <v>1907.08</v>
      </c>
      <c r="I32" s="173">
        <f>$H$35*H32+$G$35*G32</f>
        <v>6293.5887999999995</v>
      </c>
      <c r="J32" s="136"/>
    </row>
    <row r="33" spans="1:10" ht="15">
      <c r="A33" s="140" t="s">
        <v>5</v>
      </c>
      <c r="B33" s="113"/>
      <c r="C33" s="71"/>
      <c r="D33" s="102"/>
      <c r="E33" s="156"/>
      <c r="F33" s="169" t="s">
        <v>68</v>
      </c>
      <c r="G33" s="169">
        <v>0</v>
      </c>
      <c r="H33" s="169">
        <v>0</v>
      </c>
      <c r="I33" s="173">
        <f>$H$35*H33+$G$35*G33</f>
        <v>0</v>
      </c>
      <c r="J33" s="136"/>
    </row>
    <row r="34" spans="1:10" ht="15">
      <c r="A34" s="78" t="s">
        <v>93</v>
      </c>
      <c r="B34" s="116"/>
      <c r="C34" s="68"/>
      <c r="D34" s="101"/>
      <c r="E34" s="156"/>
      <c r="F34" s="169" t="s">
        <v>69</v>
      </c>
      <c r="G34" s="169">
        <v>0</v>
      </c>
      <c r="H34" s="174">
        <f>G19</f>
        <v>6853.92</v>
      </c>
      <c r="I34" s="173">
        <f>$H$35*H34+$G$35*G34</f>
        <v>2467.4112</v>
      </c>
      <c r="J34" s="136"/>
    </row>
    <row r="35" spans="1:10" ht="15">
      <c r="A35" s="79" t="s">
        <v>17</v>
      </c>
      <c r="B35" s="112">
        <v>4</v>
      </c>
      <c r="C35" s="70" t="s">
        <v>9</v>
      </c>
      <c r="D35" s="101" t="s">
        <v>101</v>
      </c>
      <c r="E35" s="156"/>
      <c r="F35" s="175"/>
      <c r="G35" s="176">
        <f>1-H35</f>
        <v>0.64</v>
      </c>
      <c r="H35" s="176">
        <f>B36</f>
        <v>0.36</v>
      </c>
      <c r="I35" s="177"/>
      <c r="J35" s="136"/>
    </row>
    <row r="36" spans="1:10" ht="12.75">
      <c r="A36" s="79" t="s">
        <v>76</v>
      </c>
      <c r="B36" s="139">
        <f>IF(H10=1,'Monitor Calculator'!M26,IF(F49=1,F50,IF(F49=2,F51,F52)))</f>
        <v>0.36</v>
      </c>
      <c r="C36" s="70"/>
      <c r="D36" s="101" t="s">
        <v>108</v>
      </c>
      <c r="E36" s="156"/>
      <c r="J36" s="136"/>
    </row>
    <row r="37" spans="1:10" ht="12.75">
      <c r="A37" s="79"/>
      <c r="B37" s="139"/>
      <c r="C37" s="70"/>
      <c r="D37" s="101"/>
      <c r="F37" s="169"/>
      <c r="I37" s="169"/>
      <c r="J37" s="136"/>
    </row>
    <row r="38" spans="1:10" ht="12.75">
      <c r="A38" s="80" t="s">
        <v>77</v>
      </c>
      <c r="B38" s="117"/>
      <c r="C38" s="72"/>
      <c r="D38" s="101"/>
      <c r="F38" s="169"/>
      <c r="G38" s="169"/>
      <c r="H38" s="169"/>
      <c r="I38" s="169"/>
      <c r="J38" s="136"/>
    </row>
    <row r="39" spans="1:10" ht="12.75">
      <c r="A39" s="79" t="s">
        <v>53</v>
      </c>
      <c r="B39" s="117">
        <f>I43</f>
        <v>802.56</v>
      </c>
      <c r="C39" s="72" t="s">
        <v>16</v>
      </c>
      <c r="D39" s="101" t="s">
        <v>101</v>
      </c>
      <c r="F39" s="169"/>
      <c r="G39" s="169"/>
      <c r="H39" s="169"/>
      <c r="I39" s="169"/>
      <c r="J39" s="136"/>
    </row>
    <row r="40" spans="1:10" ht="12.75">
      <c r="A40" s="79" t="s">
        <v>61</v>
      </c>
      <c r="B40" s="117">
        <f>I44</f>
        <v>5491.0288</v>
      </c>
      <c r="C40" s="72" t="s">
        <v>16</v>
      </c>
      <c r="D40" s="101" t="s">
        <v>101</v>
      </c>
      <c r="F40" s="169"/>
      <c r="G40" s="169"/>
      <c r="H40" s="169"/>
      <c r="I40" s="169"/>
      <c r="J40" s="136"/>
    </row>
    <row r="41" spans="1:10" ht="12.75">
      <c r="A41" s="79" t="s">
        <v>43</v>
      </c>
      <c r="B41" s="117">
        <f>I45</f>
        <v>2467.4112</v>
      </c>
      <c r="C41" s="72" t="s">
        <v>16</v>
      </c>
      <c r="D41" s="101" t="s">
        <v>101</v>
      </c>
      <c r="F41" s="169"/>
      <c r="G41" s="173" t="s">
        <v>72</v>
      </c>
      <c r="H41" s="169"/>
      <c r="I41" s="169"/>
      <c r="J41" s="136"/>
    </row>
    <row r="42" spans="1:10" ht="12.75">
      <c r="A42" s="103"/>
      <c r="B42" s="120"/>
      <c r="C42" s="68"/>
      <c r="D42" s="101"/>
      <c r="F42" s="169"/>
      <c r="G42" s="169" t="s">
        <v>66</v>
      </c>
      <c r="H42" s="169" t="s">
        <v>67</v>
      </c>
      <c r="I42" s="169"/>
      <c r="J42" s="136"/>
    </row>
    <row r="43" spans="1:10" ht="12.75">
      <c r="A43" s="80" t="s">
        <v>78</v>
      </c>
      <c r="B43" s="116"/>
      <c r="C43" s="68"/>
      <c r="D43" s="101"/>
      <c r="E43" s="178"/>
      <c r="F43" s="169" t="s">
        <v>75</v>
      </c>
      <c r="G43" s="174">
        <f>H43</f>
        <v>802.56</v>
      </c>
      <c r="H43" s="174">
        <f>G17</f>
        <v>802.56</v>
      </c>
      <c r="I43" s="173">
        <f>H43*$H$46+G43*$G$46</f>
        <v>802.56</v>
      </c>
      <c r="J43" s="136"/>
    </row>
    <row r="44" spans="1:10" ht="12.75">
      <c r="A44" s="79" t="s">
        <v>53</v>
      </c>
      <c r="B44" s="117">
        <f>I32</f>
        <v>6293.5887999999995</v>
      </c>
      <c r="C44" s="72" t="s">
        <v>16</v>
      </c>
      <c r="D44" s="101" t="s">
        <v>101</v>
      </c>
      <c r="E44" s="178"/>
      <c r="F44" s="169" t="s">
        <v>68</v>
      </c>
      <c r="G44" s="174">
        <f>H44+H45</f>
        <v>7958.4400000000005</v>
      </c>
      <c r="H44" s="174">
        <f>G18</f>
        <v>1104.52</v>
      </c>
      <c r="I44" s="173">
        <f>H44*$H$46+G44*$G$46</f>
        <v>5491.0288</v>
      </c>
      <c r="J44" s="136"/>
    </row>
    <row r="45" spans="1:10" ht="12.75">
      <c r="A45" s="79" t="s">
        <v>61</v>
      </c>
      <c r="B45" s="117">
        <f>I33</f>
        <v>0</v>
      </c>
      <c r="C45" s="72" t="s">
        <v>16</v>
      </c>
      <c r="D45" s="101" t="s">
        <v>101</v>
      </c>
      <c r="E45" s="178"/>
      <c r="F45" s="169" t="s">
        <v>69</v>
      </c>
      <c r="G45" s="169">
        <v>0</v>
      </c>
      <c r="H45" s="174">
        <f>G19</f>
        <v>6853.92</v>
      </c>
      <c r="I45" s="173">
        <f>H45*$H$46+G45*$G$46</f>
        <v>2467.4112</v>
      </c>
      <c r="J45" s="136"/>
    </row>
    <row r="46" spans="1:10" ht="15">
      <c r="A46" s="79" t="s">
        <v>43</v>
      </c>
      <c r="B46" s="117">
        <f>I34</f>
        <v>2467.4112</v>
      </c>
      <c r="C46" s="72" t="s">
        <v>16</v>
      </c>
      <c r="D46" s="101" t="s">
        <v>101</v>
      </c>
      <c r="E46" s="178"/>
      <c r="F46" s="169"/>
      <c r="G46" s="176">
        <f>1-H46</f>
        <v>0.64</v>
      </c>
      <c r="H46" s="176">
        <f>B36</f>
        <v>0.36</v>
      </c>
      <c r="I46" s="174"/>
      <c r="J46" s="136"/>
    </row>
    <row r="47" spans="1:10" ht="12.75">
      <c r="A47" s="79"/>
      <c r="B47" s="117"/>
      <c r="C47" s="72"/>
      <c r="D47" s="101"/>
      <c r="E47" s="178"/>
      <c r="J47" s="136"/>
    </row>
    <row r="48" spans="1:10" ht="15">
      <c r="A48" s="73" t="s">
        <v>27</v>
      </c>
      <c r="B48" s="116"/>
      <c r="C48" s="74"/>
      <c r="D48" s="104"/>
      <c r="F48" s="169"/>
      <c r="I48" s="169">
        <f>24*365</f>
        <v>8760</v>
      </c>
      <c r="J48" s="136"/>
    </row>
    <row r="49" spans="1:10" ht="38.25">
      <c r="A49" s="82" t="s">
        <v>28</v>
      </c>
      <c r="B49" s="118">
        <v>0.04</v>
      </c>
      <c r="C49" s="74"/>
      <c r="D49" s="105" t="s">
        <v>18</v>
      </c>
      <c r="E49" s="165"/>
      <c r="F49" s="154">
        <v>1</v>
      </c>
      <c r="G49" s="154" t="s">
        <v>89</v>
      </c>
      <c r="I49" s="169"/>
      <c r="J49" s="136"/>
    </row>
    <row r="50" spans="1:10" ht="39.75" customHeight="1">
      <c r="A50" s="106"/>
      <c r="B50" s="116"/>
      <c r="C50" s="74"/>
      <c r="D50" s="104"/>
      <c r="E50" s="165"/>
      <c r="F50" s="154">
        <v>0.36</v>
      </c>
      <c r="G50" s="179" t="s">
        <v>90</v>
      </c>
      <c r="J50" s="136"/>
    </row>
    <row r="51" spans="1:7" ht="15">
      <c r="A51" s="107" t="s">
        <v>8</v>
      </c>
      <c r="B51" s="116"/>
      <c r="C51" s="68"/>
      <c r="D51" s="101"/>
      <c r="F51" s="154">
        <v>1</v>
      </c>
      <c r="G51" s="179" t="s">
        <v>91</v>
      </c>
    </row>
    <row r="52" spans="1:7" ht="12.75">
      <c r="A52" s="108" t="s">
        <v>56</v>
      </c>
      <c r="B52" s="123">
        <v>0.09039</v>
      </c>
      <c r="C52" s="68" t="s">
        <v>31</v>
      </c>
      <c r="D52" s="101" t="s">
        <v>92</v>
      </c>
      <c r="F52" s="154">
        <v>0</v>
      </c>
      <c r="G52" s="179" t="s">
        <v>109</v>
      </c>
    </row>
    <row r="53" spans="1:4" ht="12.75">
      <c r="A53" s="108" t="s">
        <v>57</v>
      </c>
      <c r="B53" s="123">
        <v>0.09706</v>
      </c>
      <c r="C53" s="68" t="s">
        <v>31</v>
      </c>
      <c r="D53" s="101" t="s">
        <v>92</v>
      </c>
    </row>
    <row r="54" spans="1:4" ht="12.75">
      <c r="A54" s="103"/>
      <c r="B54" s="116"/>
      <c r="C54" s="68"/>
      <c r="D54" s="101"/>
    </row>
    <row r="55" spans="1:10" ht="16.5">
      <c r="A55" s="107" t="s">
        <v>45</v>
      </c>
      <c r="B55" s="113"/>
      <c r="C55" s="71"/>
      <c r="D55" s="102"/>
      <c r="F55" s="156"/>
      <c r="G55" s="156"/>
      <c r="H55" s="156"/>
      <c r="I55" s="156"/>
      <c r="J55" s="156"/>
    </row>
    <row r="56" spans="1:10" ht="15.75">
      <c r="A56" s="108" t="s">
        <v>58</v>
      </c>
      <c r="B56" s="116">
        <v>1.535</v>
      </c>
      <c r="C56" s="68" t="s">
        <v>42</v>
      </c>
      <c r="D56" s="101" t="s">
        <v>55</v>
      </c>
      <c r="F56" s="156"/>
      <c r="G56" s="156"/>
      <c r="H56" s="156"/>
      <c r="I56" s="156"/>
      <c r="J56" s="156"/>
    </row>
    <row r="57" spans="1:10" ht="12.75">
      <c r="A57" s="103"/>
      <c r="B57" s="116"/>
      <c r="C57" s="68"/>
      <c r="D57" s="101"/>
      <c r="F57" s="156"/>
      <c r="G57" s="156"/>
      <c r="H57" s="156"/>
      <c r="I57" s="156"/>
      <c r="J57" s="156"/>
    </row>
    <row r="58" spans="1:10" ht="16.5">
      <c r="A58" s="107" t="s">
        <v>44</v>
      </c>
      <c r="B58" s="119"/>
      <c r="C58" s="71"/>
      <c r="D58" s="102"/>
      <c r="F58" s="156"/>
      <c r="G58" s="156"/>
      <c r="H58" s="156"/>
      <c r="I58" s="156"/>
      <c r="J58" s="156"/>
    </row>
    <row r="59" spans="1:10" ht="15.75">
      <c r="A59" s="108" t="s">
        <v>33</v>
      </c>
      <c r="B59" s="120">
        <v>8066</v>
      </c>
      <c r="C59" s="68" t="s">
        <v>60</v>
      </c>
      <c r="D59" s="101" t="s">
        <v>59</v>
      </c>
      <c r="F59" s="156"/>
      <c r="G59" s="156"/>
      <c r="H59" s="156"/>
      <c r="I59" s="156"/>
      <c r="J59" s="156"/>
    </row>
    <row r="60" spans="1:10" ht="15.75">
      <c r="A60" s="109" t="s">
        <v>29</v>
      </c>
      <c r="B60" s="121">
        <v>11470</v>
      </c>
      <c r="C60" s="75" t="s">
        <v>60</v>
      </c>
      <c r="D60" s="124" t="s">
        <v>59</v>
      </c>
      <c r="F60" s="156"/>
      <c r="G60" s="156"/>
      <c r="H60" s="156"/>
      <c r="I60" s="156"/>
      <c r="J60" s="156"/>
    </row>
    <row r="61" spans="6:10" ht="12.75">
      <c r="F61" s="156"/>
      <c r="G61" s="156"/>
      <c r="H61" s="156"/>
      <c r="I61" s="156"/>
      <c r="J61" s="156"/>
    </row>
    <row r="62" spans="1:10" ht="12.75">
      <c r="A62" s="76" t="s">
        <v>103</v>
      </c>
      <c r="F62" s="156"/>
      <c r="G62" s="156"/>
      <c r="H62" s="156"/>
      <c r="I62" s="156"/>
      <c r="J62" s="156"/>
    </row>
    <row r="63" spans="1:10" ht="12.75">
      <c r="A63" s="76" t="s">
        <v>46</v>
      </c>
      <c r="F63" s="156"/>
      <c r="G63" s="156"/>
      <c r="H63" s="156"/>
      <c r="I63" s="156"/>
      <c r="J63" s="156"/>
    </row>
    <row r="64" spans="6:10" ht="12.75">
      <c r="F64" s="156"/>
      <c r="G64" s="156"/>
      <c r="H64" s="156"/>
      <c r="I64" s="156"/>
      <c r="J64" s="156"/>
    </row>
    <row r="65" spans="6:10" ht="12.75">
      <c r="F65" s="156"/>
      <c r="G65" s="156"/>
      <c r="H65" s="156"/>
      <c r="I65" s="156"/>
      <c r="J65" s="156"/>
    </row>
    <row r="66" spans="6:10" ht="12.75">
      <c r="F66" s="156"/>
      <c r="G66" s="156"/>
      <c r="H66" s="156"/>
      <c r="I66" s="156"/>
      <c r="J66" s="156"/>
    </row>
    <row r="67" spans="6:10" ht="12.75">
      <c r="F67" s="156"/>
      <c r="G67" s="156"/>
      <c r="H67" s="156"/>
      <c r="I67" s="156"/>
      <c r="J67" s="156"/>
    </row>
    <row r="68" spans="6:10" ht="12.75">
      <c r="F68" s="156"/>
      <c r="G68" s="156"/>
      <c r="H68" s="156"/>
      <c r="I68" s="156"/>
      <c r="J68" s="156"/>
    </row>
    <row r="69" spans="6:10" ht="12.75">
      <c r="F69" s="156"/>
      <c r="G69" s="156"/>
      <c r="H69" s="156"/>
      <c r="I69" s="156"/>
      <c r="J69" s="156"/>
    </row>
    <row r="70" spans="6:10" ht="12.75">
      <c r="F70" s="156"/>
      <c r="G70" s="156"/>
      <c r="H70" s="156"/>
      <c r="I70" s="156"/>
      <c r="J70" s="156"/>
    </row>
    <row r="71" spans="6:10" ht="12.75">
      <c r="F71" s="156"/>
      <c r="G71" s="156"/>
      <c r="H71" s="156"/>
      <c r="I71" s="156"/>
      <c r="J71" s="156"/>
    </row>
    <row r="72" spans="6:10" ht="12.75">
      <c r="F72" s="156"/>
      <c r="G72" s="156"/>
      <c r="H72" s="156"/>
      <c r="I72" s="156"/>
      <c r="J72" s="156"/>
    </row>
    <row r="73" spans="6:10" ht="12.75">
      <c r="F73" s="156"/>
      <c r="G73" s="156"/>
      <c r="H73" s="156"/>
      <c r="I73" s="156"/>
      <c r="J73" s="156"/>
    </row>
    <row r="74" spans="6:10" ht="12.75">
      <c r="F74" s="156"/>
      <c r="G74" s="156"/>
      <c r="H74" s="156"/>
      <c r="I74" s="156"/>
      <c r="J74" s="156"/>
    </row>
    <row r="75" spans="6:10" ht="12.75">
      <c r="F75" s="156"/>
      <c r="G75" s="156"/>
      <c r="H75" s="156"/>
      <c r="I75" s="156"/>
      <c r="J75" s="156"/>
    </row>
    <row r="76" spans="6:10" ht="12.75">
      <c r="F76" s="156"/>
      <c r="G76" s="156"/>
      <c r="H76" s="156"/>
      <c r="I76" s="156"/>
      <c r="J76" s="156"/>
    </row>
    <row r="77" spans="6:10" ht="12.75">
      <c r="F77" s="156"/>
      <c r="G77" s="156"/>
      <c r="H77" s="156"/>
      <c r="I77" s="156"/>
      <c r="J77" s="156"/>
    </row>
    <row r="78" spans="6:10" ht="12.75">
      <c r="F78" s="156"/>
      <c r="G78" s="156"/>
      <c r="H78" s="156"/>
      <c r="I78" s="156"/>
      <c r="J78" s="156"/>
    </row>
    <row r="79" spans="6:10" ht="12.75">
      <c r="F79" s="156"/>
      <c r="G79" s="156"/>
      <c r="H79" s="156"/>
      <c r="I79" s="156"/>
      <c r="J79" s="156"/>
    </row>
    <row r="80" spans="6:10" ht="12.75">
      <c r="F80" s="156"/>
      <c r="G80" s="156"/>
      <c r="H80" s="156"/>
      <c r="I80" s="156"/>
      <c r="J80" s="156"/>
    </row>
  </sheetData>
  <sheetProtection/>
  <mergeCells count="2">
    <mergeCell ref="A1:D1"/>
    <mergeCell ref="B3:C3"/>
  </mergeCells>
  <printOptions horizontalCentered="1"/>
  <pageMargins left="0.4" right="0.4" top="0.5" bottom="0.5" header="0.5" footer="0.25"/>
  <pageSetup fitToHeight="2" horizontalDpi="600" verticalDpi="600" orientation="portrait" scale="85" r:id="rId1"/>
  <rowBreaks count="2" manualBreakCount="2">
    <brk id="29" max="3" man="1"/>
    <brk id="50"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 </cp:lastModifiedBy>
  <cp:lastPrinted>2005-06-24T14:22:06Z</cp:lastPrinted>
  <dcterms:created xsi:type="dcterms:W3CDTF">2002-09-12T18:53:41Z</dcterms:created>
  <dcterms:modified xsi:type="dcterms:W3CDTF">2008-01-29T16:59:42Z</dcterms:modified>
  <cp:category/>
  <cp:version/>
  <cp:contentType/>
  <cp:contentStatus/>
</cp:coreProperties>
</file>