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221" yWindow="45" windowWidth="15435" windowHeight="4755" tabRatio="758" firstSheet="2" activeTab="2"/>
  </bookViews>
  <sheets>
    <sheet name="Ln8" sheetId="1" state="hidden" r:id="rId1"/>
    <sheet name="ln17" sheetId="2" state="hidden" r:id="rId2"/>
    <sheet name="COMMODITY CALCULATOR" sheetId="3" r:id="rId3"/>
    <sheet name="Line8" sheetId="4" state="hidden" r:id="rId4"/>
    <sheet name="Prices" sheetId="5" state="hidden" r:id="rId5"/>
  </sheets>
  <definedNames>
    <definedName name="_YR1">#REF!</definedName>
    <definedName name="_YR2">#REF!</definedName>
    <definedName name="_xlnm.Print_Area" localSheetId="2">'COMMODITY CALCULATOR'!$A$1:$L$29</definedName>
    <definedName name="_xlnm.Print_Area" localSheetId="3">'Line8'!$A$1:$L$27</definedName>
    <definedName name="_xlnm.Print_Area" localSheetId="4">'Prices'!$A$4:$I$84</definedName>
    <definedName name="_xlnm.Print_Titles" localSheetId="4">'Prices'!$4:$4</definedName>
    <definedName name="Technical_Sector" localSheetId="2">'COMMODITY CALCULATOR'!#REF!</definedName>
    <definedName name="Technical_Sector">'Line8'!#REF!</definedName>
    <definedName name="Year1" localSheetId="2">'COMMODITY CALCULATOR'!$C$13:$E$21</definedName>
    <definedName name="Year1">'Line8'!$C$11:$E$19</definedName>
    <definedName name="Z_7F74DE94_A129_4426_97DC_A2405453C426_.wvu.Cols" localSheetId="2" hidden="1">'COMMODITY CALCULATOR'!#REF!,'COMMODITY CALCULATOR'!$G:$G</definedName>
    <definedName name="Z_7F74DE94_A129_4426_97DC_A2405453C426_.wvu.Cols" localSheetId="3" hidden="1">'Line8'!#REF!,'Line8'!$G:$G</definedName>
  </definedNames>
  <calcPr fullCalcOnLoad="1"/>
</workbook>
</file>

<file path=xl/comments3.xml><?xml version="1.0" encoding="utf-8"?>
<comments xmlns="http://schemas.openxmlformats.org/spreadsheetml/2006/main">
  <authors>
    <author>Kschein</author>
  </authors>
  <commentList>
    <comment ref="K3" authorId="0">
      <text>
        <r>
          <rPr>
            <b/>
            <sz val="14"/>
            <rFont val="Tahoma"/>
            <family val="2"/>
          </rPr>
          <t>Include an Inland Rate only if the country is landlocked</t>
        </r>
      </text>
    </comment>
  </commentList>
</comments>
</file>

<file path=xl/comments4.xml><?xml version="1.0" encoding="utf-8"?>
<comments xmlns="http://schemas.openxmlformats.org/spreadsheetml/2006/main">
  <authors>
    <author>Kschein</author>
  </authors>
  <commentList>
    <comment ref="I3" authorId="0">
      <text>
        <r>
          <rPr>
            <b/>
            <sz val="14"/>
            <rFont val="Tahoma"/>
            <family val="2"/>
          </rPr>
          <t>Inlcude an Inland Rate only if the country is landlocked</t>
        </r>
      </text>
    </comment>
  </commentList>
</comments>
</file>

<file path=xl/comments5.xml><?xml version="1.0" encoding="utf-8"?>
<comments xmlns="http://schemas.openxmlformats.org/spreadsheetml/2006/main">
  <authors>
    <author>souellette</author>
  </authors>
  <commentList>
    <comment ref="E30" authorId="0">
      <text>
        <r>
          <rPr>
            <b/>
            <sz val="8"/>
            <rFont val="Tahoma"/>
            <family val="2"/>
          </rPr>
          <t>crop report (no  purchase history)</t>
        </r>
        <r>
          <rPr>
            <sz val="8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8"/>
            <rFont val="Tahoma"/>
            <family val="2"/>
          </rPr>
          <t>crop report (no purchase history)</t>
        </r>
        <r>
          <rPr>
            <sz val="8"/>
            <rFont val="Tahoma"/>
            <family val="2"/>
          </rPr>
          <t xml:space="preserve">
</t>
        </r>
      </text>
    </comment>
    <comment ref="E57" authorId="0">
      <text>
        <r>
          <rPr>
            <b/>
            <sz val="8"/>
            <rFont val="Tahoma"/>
            <family val="2"/>
          </rPr>
          <t>crop report (no purchase history)</t>
        </r>
      </text>
    </comment>
    <comment ref="E59" authorId="0">
      <text>
        <r>
          <rPr>
            <b/>
            <sz val="8"/>
            <rFont val="Tahoma"/>
            <family val="2"/>
          </rPr>
          <t>crop report (no purchase history)</t>
        </r>
        <r>
          <rPr>
            <sz val="8"/>
            <rFont val="Tahoma"/>
            <family val="2"/>
          </rPr>
          <t xml:space="preserve">
</t>
        </r>
      </text>
    </comment>
    <comment ref="E62" authorId="0">
      <text>
        <r>
          <rPr>
            <b/>
            <sz val="8"/>
            <rFont val="Tahoma"/>
            <family val="2"/>
          </rPr>
          <t>crop report (no purchase history)</t>
        </r>
      </text>
    </comment>
  </commentList>
</comments>
</file>

<file path=xl/sharedStrings.xml><?xml version="1.0" encoding="utf-8"?>
<sst xmlns="http://schemas.openxmlformats.org/spreadsheetml/2006/main" count="436" uniqueCount="201">
  <si>
    <t>Commodity</t>
  </si>
  <si>
    <t>MCH-M</t>
  </si>
  <si>
    <t>MCH-C</t>
  </si>
  <si>
    <t>OCF</t>
  </si>
  <si>
    <t>OCF-I</t>
  </si>
  <si>
    <t>FFW</t>
  </si>
  <si>
    <t>Monetization</t>
  </si>
  <si>
    <t>GR</t>
  </si>
  <si>
    <t>Buckwheat Groats</t>
  </si>
  <si>
    <t>Buckwheat Supreme Flour</t>
  </si>
  <si>
    <t xml:space="preserve">Bulgur </t>
  </si>
  <si>
    <t>Bulgur - SF</t>
  </si>
  <si>
    <t>Corn, bagged</t>
  </si>
  <si>
    <t xml:space="preserve">Cornmeal </t>
  </si>
  <si>
    <t xml:space="preserve">Cornmeal - SF </t>
  </si>
  <si>
    <t>Lentils</t>
  </si>
  <si>
    <t>Mainstay 3600</t>
  </si>
  <si>
    <t>Mainstay Complete</t>
  </si>
  <si>
    <t xml:space="preserve">Peas, Green </t>
  </si>
  <si>
    <t xml:space="preserve">Peas, Split Green </t>
  </si>
  <si>
    <t xml:space="preserve">Peas, Split Yellow </t>
  </si>
  <si>
    <t xml:space="preserve">Peas, Yellow </t>
  </si>
  <si>
    <t>Potato, Dehydrated Flakes</t>
  </si>
  <si>
    <t xml:space="preserve">Rice, bagged </t>
  </si>
  <si>
    <t xml:space="preserve">Sorghum Grits - SF </t>
  </si>
  <si>
    <t>Sorghum, bagged</t>
  </si>
  <si>
    <t>Soy Flour, defatted</t>
  </si>
  <si>
    <t>Soy Protein, concentrate</t>
  </si>
  <si>
    <t>Soy Protein, isolate</t>
  </si>
  <si>
    <t>Soy Protein, textured</t>
  </si>
  <si>
    <t>Wheat Flour, AP</t>
  </si>
  <si>
    <t xml:space="preserve">Wheat Flour, bread </t>
  </si>
  <si>
    <t>PVO</t>
  </si>
  <si>
    <t>MT</t>
  </si>
  <si>
    <t>ICSM</t>
  </si>
  <si>
    <t>NFDM</t>
  </si>
  <si>
    <t>CDSO</t>
  </si>
  <si>
    <t>WSB</t>
  </si>
  <si>
    <t>WSM</t>
  </si>
  <si>
    <t xml:space="preserve">Wheat, HRW, bagged </t>
  </si>
  <si>
    <t>Wheat, HRW, Blk</t>
  </si>
  <si>
    <t>Wheat, HRW, Blk, w/bags*</t>
  </si>
  <si>
    <t>Corn, Blk</t>
  </si>
  <si>
    <t>Corn, Blk, w/bags*</t>
  </si>
  <si>
    <t>Rice, Blk, w/bags*</t>
  </si>
  <si>
    <t xml:space="preserve">Sorghum, Blk </t>
  </si>
  <si>
    <t>Sorghum, Blk, w/bags*</t>
  </si>
  <si>
    <t>Soybean meal, Blk</t>
  </si>
  <si>
    <t>WMR</t>
  </si>
  <si>
    <t>HA</t>
  </si>
  <si>
    <t>HN</t>
  </si>
  <si>
    <t>AG</t>
  </si>
  <si>
    <t>ED</t>
  </si>
  <si>
    <t>TS</t>
  </si>
  <si>
    <t>RC</t>
  </si>
  <si>
    <t>Bulk/VA</t>
  </si>
  <si>
    <t>Bulk/Processed</t>
  </si>
  <si>
    <t>Wheat, HRS, bagged</t>
  </si>
  <si>
    <t>CSB</t>
  </si>
  <si>
    <t>CSMF</t>
  </si>
  <si>
    <t>CSM</t>
  </si>
  <si>
    <t>Wheat, HRS, Blk</t>
  </si>
  <si>
    <t xml:space="preserve">Wheat, NS, Blk </t>
  </si>
  <si>
    <t xml:space="preserve">Wheat, NSD, Blk </t>
  </si>
  <si>
    <t>Line</t>
  </si>
  <si>
    <t>MON</t>
  </si>
  <si>
    <t>Wheat, HW, bagged</t>
  </si>
  <si>
    <t>Wheat, HW, Blk</t>
  </si>
  <si>
    <t xml:space="preserve">Direct Distribution </t>
  </si>
  <si>
    <t>Veg. Oil, 208l</t>
  </si>
  <si>
    <t>Veg. Oil, 20l</t>
  </si>
  <si>
    <t xml:space="preserve">Veg. Oil, 4l </t>
  </si>
  <si>
    <t xml:space="preserve">Veg. Oil, refined Blk  </t>
  </si>
  <si>
    <t>Commodity ID</t>
  </si>
  <si>
    <t>Value Added</t>
  </si>
  <si>
    <t>Bulk</t>
  </si>
  <si>
    <t>Inland Rate</t>
  </si>
  <si>
    <t>Ocean Value</t>
  </si>
  <si>
    <t>Inland Value</t>
  </si>
  <si>
    <t>Commodity Price</t>
  </si>
  <si>
    <t>Total Trans</t>
  </si>
  <si>
    <t>Commodity Value</t>
  </si>
  <si>
    <t>Com and FRT</t>
  </si>
  <si>
    <t>Country,Countries or Region</t>
  </si>
  <si>
    <t>MON-DF</t>
  </si>
  <si>
    <t>MF</t>
  </si>
  <si>
    <t>Country/Region</t>
  </si>
  <si>
    <t xml:space="preserve">Beans, Bk </t>
  </si>
  <si>
    <t>Beans, GN</t>
  </si>
  <si>
    <t>Beans, Kidney, (dark&amp;light)</t>
  </si>
  <si>
    <t>Beans, Navy</t>
  </si>
  <si>
    <t xml:space="preserve">Beans, Pinto </t>
  </si>
  <si>
    <t xml:space="preserve">Beans, Red </t>
  </si>
  <si>
    <t>Fiscal Year</t>
  </si>
  <si>
    <t>SNET</t>
  </si>
  <si>
    <t>Total</t>
  </si>
  <si>
    <t>Mon/DD</t>
  </si>
  <si>
    <t>MON/DD</t>
  </si>
  <si>
    <t>Com Price</t>
  </si>
  <si>
    <t>Inland Value (000s)</t>
  </si>
  <si>
    <t>Ocean Value (000s)</t>
  </si>
  <si>
    <t>Total Trans (000s)</t>
  </si>
  <si>
    <t>Commodity value (000s)</t>
  </si>
  <si>
    <t>Estimated Total Com and Frt (000s)</t>
  </si>
  <si>
    <t>Section 202(e) (000s)</t>
  </si>
  <si>
    <t>ITSH (000s)</t>
  </si>
  <si>
    <t>FY Funding Source</t>
  </si>
  <si>
    <t>Program Year</t>
  </si>
  <si>
    <t>DATE</t>
  </si>
  <si>
    <t>Value Added*</t>
  </si>
  <si>
    <t>Buckwheat - Wheat blend</t>
  </si>
  <si>
    <t>Chickpeas</t>
  </si>
  <si>
    <t>Raisins (California)</t>
  </si>
  <si>
    <t>RiceX</t>
  </si>
  <si>
    <t>Vitameal</t>
  </si>
  <si>
    <t>Line 8 Commodity Cost Worksheet</t>
  </si>
  <si>
    <t xml:space="preserve">Mission </t>
  </si>
  <si>
    <t>% Mon</t>
  </si>
  <si>
    <t>Total FFP FY Cost</t>
  </si>
  <si>
    <t>Salmon (canned)</t>
  </si>
  <si>
    <t>Soybeans, bulk</t>
  </si>
  <si>
    <t xml:space="preserve"> </t>
  </si>
  <si>
    <t>Barley, Steel Cut bagged</t>
  </si>
  <si>
    <t>Barley, Bulk</t>
  </si>
  <si>
    <t>Peanut Butter Paste</t>
  </si>
  <si>
    <t>Wheat, SRW, bagged</t>
  </si>
  <si>
    <t>Wheat, SRW, Blk</t>
  </si>
  <si>
    <t>Wheat, SW, Blk</t>
  </si>
  <si>
    <t>Wheat, SW, Blk, w/bags*</t>
  </si>
  <si>
    <t>Wheat, SW, bagged</t>
  </si>
  <si>
    <t>FY</t>
  </si>
  <si>
    <t>METRIC TONNAGE (MT)</t>
  </si>
  <si>
    <t>PROGRAM SUMMARY</t>
  </si>
  <si>
    <t>TOTAL MT</t>
  </si>
  <si>
    <t>Direct Distribution (DD)</t>
  </si>
  <si>
    <t>Monetization (Monet)</t>
  </si>
  <si>
    <t>DD MT Total</t>
  </si>
  <si>
    <t>Monet MT Total</t>
  </si>
  <si>
    <t>COMMODITY &amp; FREIGHT (C&amp;F) COSTS</t>
  </si>
  <si>
    <t>% Monet</t>
  </si>
  <si>
    <t>Beans, Pink</t>
  </si>
  <si>
    <t>Commodity Value (000s)</t>
  </si>
  <si>
    <t>DD C&amp;F Total (000s)</t>
  </si>
  <si>
    <t>Monet C&amp;F Total (000s)</t>
  </si>
  <si>
    <t>Total C&amp;F (000s)</t>
  </si>
  <si>
    <t>TOTAL C&amp;F (000s)</t>
  </si>
  <si>
    <t>TOTAL PROGRAM COST (000s)</t>
  </si>
  <si>
    <t>Country, Countries or Region</t>
  </si>
  <si>
    <t xml:space="preserve">Beans, Black </t>
  </si>
  <si>
    <t>Beans, Great Northern</t>
  </si>
  <si>
    <t>Bulgur - Soy-Fortified</t>
  </si>
  <si>
    <t>CSB - Corn Soy Blend</t>
  </si>
  <si>
    <t>CSM - Corn Soy Milk</t>
  </si>
  <si>
    <t xml:space="preserve">Cornmeal - Soy-Fortified </t>
  </si>
  <si>
    <t>CSMF - Corn Soy Masa Flour</t>
  </si>
  <si>
    <t>ICSM - Corn Soy Milk, Instant</t>
  </si>
  <si>
    <t>NFDM - Non Fat Dry Milk</t>
  </si>
  <si>
    <t>Wheat Flour, All Purpose</t>
  </si>
  <si>
    <t xml:space="preserve">Sorghum Grits - Soy-Fortified </t>
  </si>
  <si>
    <t>Wheat, Hard Red Spring, bagged</t>
  </si>
  <si>
    <t>Barley, bulk</t>
  </si>
  <si>
    <t>Corn, bulk</t>
  </si>
  <si>
    <t>Corn, bulk, w/bags*</t>
  </si>
  <si>
    <t>Rice, bulk, w/bags*</t>
  </si>
  <si>
    <t xml:space="preserve">Sorghum, bulk </t>
  </si>
  <si>
    <t>Sorghum, bulk, w/bags*</t>
  </si>
  <si>
    <t>Soybean Meal, bulk</t>
  </si>
  <si>
    <t xml:space="preserve">Veg. Oil, refined bulk  </t>
  </si>
  <si>
    <t xml:space="preserve">Wheat Flour, Bread </t>
  </si>
  <si>
    <t>Wheat, Hard Red Spring, bulk</t>
  </si>
  <si>
    <t>Wheat, Hard Red Winter, bulk</t>
  </si>
  <si>
    <t>Wheat, Hard Red Winter, bulk, w/bags*</t>
  </si>
  <si>
    <t>Wheat, Hard White, bagged</t>
  </si>
  <si>
    <t xml:space="preserve">Wheat, Northern Spring, bulk </t>
  </si>
  <si>
    <t>Wheat, Hard White, bulk</t>
  </si>
  <si>
    <t>Wheat, Soft Red, bagged</t>
  </si>
  <si>
    <t>Wheat, Soft Red, bulk</t>
  </si>
  <si>
    <t>Wheat, Soft Red, bulk, w/bags*</t>
  </si>
  <si>
    <t>Wheat, Soft White, bagged</t>
  </si>
  <si>
    <t>Wheat, Soft White, bulk</t>
  </si>
  <si>
    <t>Wheat, Soft White, bulk, w/bags*</t>
  </si>
  <si>
    <t>WMR - Whole Milk Replacer</t>
  </si>
  <si>
    <t>WSB - Wheat Soy Blend</t>
  </si>
  <si>
    <t>WSM - Wheat Soy Milk</t>
  </si>
  <si>
    <t>Buckwheat Grits</t>
  </si>
  <si>
    <t>Buckwheat Farinetta</t>
  </si>
  <si>
    <t>Potato Granules</t>
  </si>
  <si>
    <t>% DD</t>
  </si>
  <si>
    <t>% Section 202(e)</t>
  </si>
  <si>
    <t>Buckwheat - Wheat Blend</t>
  </si>
  <si>
    <t>Wheat, Northern Spring, bulk, w/bags*</t>
  </si>
  <si>
    <t>Wheat, Hard White, bulk, w/bags*</t>
  </si>
  <si>
    <t>Wheat, Hard Red Spring, bulk w/bags*</t>
  </si>
  <si>
    <t>Wheat, Northern Spring, bagged</t>
  </si>
  <si>
    <t>Wheat, Hard Red Winter, bagged</t>
  </si>
  <si>
    <t xml:space="preserve">Wheat, Northern, Spring Dark, bulk </t>
  </si>
  <si>
    <t>Wheat, Northern, Spring Dark, bulk, w/bags*</t>
  </si>
  <si>
    <t xml:space="preserve">Wheat, Northern, Spring Dark, bagged </t>
  </si>
  <si>
    <t>CDSO - Crude De-gummed Veg. Oil</t>
  </si>
  <si>
    <t>Nutrition Bars</t>
  </si>
  <si>
    <t>FY2009 COMMODITY CALCULATION WORKSHEET - Updated 7/16/08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</si>
</sst>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"/>
    <numFmt numFmtId="167" formatCode="&quot;$&quot;#,##0.0_);[Red]\(&quot;$&quot;#,##0.0\)"/>
    <numFmt numFmtId="168" formatCode="_(&quot;$&quot;* #,##0.000_);_(&quot;$&quot;* \(#,##0.000\);_(&quot;$&quot;* &quot;-&quot;?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0"/>
      <color indexed="9"/>
      <name val="Arial Black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23"/>
      </bottom>
    </border>
    <border>
      <left/>
      <right style="double">
        <color indexed="23"/>
      </right>
      <top/>
      <bottom style="double">
        <color indexed="2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/>
      <right style="thin"/>
      <top style="thin"/>
      <bottom style="thin"/>
    </border>
    <border>
      <left style="double">
        <color indexed="22"/>
      </left>
      <right style="double">
        <color indexed="22"/>
      </right>
      <top style="thick">
        <color indexed="37"/>
      </top>
      <bottom style="double">
        <color indexed="22"/>
      </bottom>
    </border>
    <border>
      <left/>
      <right/>
      <top/>
      <bottom style="double">
        <color indexed="22"/>
      </bottom>
    </border>
    <border>
      <left/>
      <right style="double">
        <color indexed="23"/>
      </right>
      <top/>
      <bottom style="double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double">
        <color indexed="23"/>
      </left>
      <right/>
      <top style="double">
        <color indexed="23"/>
      </top>
      <bottom/>
    </border>
    <border>
      <left/>
      <right/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/>
    </border>
    <border>
      <left style="double">
        <color indexed="23"/>
      </left>
      <right/>
      <top/>
      <bottom/>
    </border>
    <border>
      <left/>
      <right style="double">
        <color indexed="23"/>
      </right>
      <top/>
      <bottom/>
    </border>
    <border>
      <left style="double">
        <color indexed="23"/>
      </left>
      <right/>
      <top/>
      <bottom style="double">
        <color indexed="23"/>
      </bottom>
    </border>
    <border>
      <left/>
      <right style="double">
        <color indexed="22"/>
      </right>
      <top style="double">
        <color indexed="22"/>
      </top>
      <bottom style="double">
        <color indexed="22"/>
      </bottom>
    </border>
    <border>
      <left/>
      <right style="double">
        <color indexed="22"/>
      </right>
      <top style="thick">
        <color indexed="37"/>
      </top>
      <bottom style="double">
        <color indexed="22"/>
      </bottom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double">
        <color indexed="22"/>
      </left>
      <right style="hair">
        <color indexed="22"/>
      </right>
      <top style="medium"/>
      <bottom style="hair">
        <color indexed="22"/>
      </bottom>
    </border>
    <border>
      <left/>
      <right style="hair">
        <color indexed="22"/>
      </right>
      <top style="hair">
        <color indexed="22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medium"/>
    </border>
    <border>
      <left/>
      <right style="medium"/>
      <top style="medium"/>
      <bottom style="medium"/>
    </border>
    <border>
      <left style="hair">
        <color indexed="22"/>
      </left>
      <right style="medium"/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/>
    </border>
    <border>
      <left/>
      <right style="thin"/>
      <top style="hair">
        <color indexed="23"/>
      </top>
      <bottom style="hair">
        <color indexed="23"/>
      </bottom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/>
      <right style="double"/>
      <top style="thin"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hair">
        <color indexed="22"/>
      </bottom>
    </border>
    <border>
      <left/>
      <right style="thin"/>
      <top style="medium"/>
      <bottom style="hair">
        <color indexed="22"/>
      </bottom>
    </border>
    <border>
      <left style="thin"/>
      <right style="medium"/>
      <top style="medium"/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medium"/>
    </border>
    <border>
      <left/>
      <right/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/>
      <right/>
      <top/>
      <bottom style="hair">
        <color indexed="22"/>
      </bottom>
    </border>
    <border>
      <left style="medium"/>
      <right style="thin"/>
      <top style="medium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medium"/>
    </border>
    <border>
      <left style="thin"/>
      <right style="thin"/>
      <top/>
      <bottom style="hair">
        <color indexed="22"/>
      </bottom>
    </border>
    <border>
      <left style="thin"/>
      <right style="thin"/>
      <top style="hair">
        <color indexed="22"/>
      </top>
      <bottom/>
    </border>
    <border>
      <left style="medium"/>
      <right style="thin"/>
      <top/>
      <bottom style="hair">
        <color indexed="22"/>
      </bottom>
    </border>
    <border>
      <left style="thin"/>
      <right style="medium"/>
      <top/>
      <bottom style="hair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/>
      <top style="medium"/>
      <bottom style="hair">
        <color indexed="22"/>
      </bottom>
    </border>
    <border>
      <left/>
      <right style="hair">
        <color indexed="22"/>
      </right>
      <top style="hair">
        <color indexed="23"/>
      </top>
      <bottom style="hair">
        <color indexed="23"/>
      </bottom>
    </border>
    <border>
      <left style="medium"/>
      <right style="double">
        <color indexed="22"/>
      </right>
      <top/>
      <bottom/>
    </border>
    <border>
      <left style="medium"/>
      <right style="double">
        <color indexed="22"/>
      </right>
      <top/>
      <bottom style="medium"/>
    </border>
    <border>
      <left style="hair">
        <color indexed="23"/>
      </left>
      <right/>
      <top style="hair">
        <color indexed="23"/>
      </top>
      <bottom style="medium"/>
    </border>
    <border>
      <left/>
      <right style="hair">
        <color indexed="23"/>
      </right>
      <top style="hair">
        <color indexed="23"/>
      </top>
      <bottom style="medium"/>
    </border>
    <border>
      <left style="hair">
        <color indexed="22"/>
      </left>
      <right/>
      <top/>
      <bottom style="medium"/>
    </border>
    <border>
      <left/>
      <right style="hair">
        <color indexed="23"/>
      </right>
      <top/>
      <bottom style="medium"/>
    </border>
    <border>
      <left style="hair">
        <color indexed="23"/>
      </left>
      <right/>
      <top style="medium"/>
      <bottom style="hair">
        <color indexed="23"/>
      </bottom>
    </border>
    <border>
      <left style="hair">
        <color indexed="23"/>
      </left>
      <right/>
      <top style="medium"/>
      <bottom/>
    </border>
    <border>
      <left/>
      <right style="hair">
        <color indexed="23"/>
      </right>
      <top style="medium"/>
      <bottom/>
    </border>
    <border>
      <left style="hair">
        <color indexed="23"/>
      </left>
      <right/>
      <top/>
      <bottom/>
    </border>
    <border>
      <left/>
      <right style="hair">
        <color indexed="2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33" borderId="13" xfId="0" applyFont="1" applyFill="1" applyBorder="1" applyAlignment="1">
      <alignment horizontal="center" wrapText="1"/>
    </xf>
    <xf numFmtId="3" fontId="8" fillId="33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7" fillId="34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65" fontId="0" fillId="0" borderId="0" xfId="0" applyNumberFormat="1" applyAlignment="1">
      <alignment/>
    </xf>
    <xf numFmtId="0" fontId="12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shrinkToFit="1"/>
    </xf>
    <xf numFmtId="0" fontId="13" fillId="33" borderId="0" xfId="0" applyFont="1" applyFill="1" applyAlignment="1">
      <alignment wrapText="1"/>
    </xf>
    <xf numFmtId="6" fontId="7" fillId="34" borderId="19" xfId="0" applyNumberFormat="1" applyFont="1" applyFill="1" applyBorder="1" applyAlignment="1">
      <alignment horizontal="right" vertical="center"/>
    </xf>
    <xf numFmtId="6" fontId="7" fillId="34" borderId="20" xfId="0" applyNumberFormat="1" applyFont="1" applyFill="1" applyBorder="1" applyAlignment="1">
      <alignment horizontal="right" vertical="center"/>
    </xf>
    <xf numFmtId="6" fontId="7" fillId="34" borderId="21" xfId="0" applyNumberFormat="1" applyFont="1" applyFill="1" applyBorder="1" applyAlignment="1">
      <alignment horizontal="right" vertical="center"/>
    </xf>
    <xf numFmtId="6" fontId="7" fillId="34" borderId="22" xfId="0" applyNumberFormat="1" applyFont="1" applyFill="1" applyBorder="1" applyAlignment="1">
      <alignment horizontal="right" vertical="center"/>
    </xf>
    <xf numFmtId="6" fontId="7" fillId="34" borderId="0" xfId="0" applyNumberFormat="1" applyFont="1" applyFill="1" applyBorder="1" applyAlignment="1">
      <alignment horizontal="right" vertical="center"/>
    </xf>
    <xf numFmtId="6" fontId="7" fillId="34" borderId="23" xfId="0" applyNumberFormat="1" applyFont="1" applyFill="1" applyBorder="1" applyAlignment="1">
      <alignment horizontal="right" vertical="center"/>
    </xf>
    <xf numFmtId="6" fontId="7" fillId="34" borderId="24" xfId="0" applyNumberFormat="1" applyFont="1" applyFill="1" applyBorder="1" applyAlignment="1">
      <alignment horizontal="right" vertical="center"/>
    </xf>
    <xf numFmtId="6" fontId="7" fillId="34" borderId="10" xfId="0" applyNumberFormat="1" applyFont="1" applyFill="1" applyBorder="1" applyAlignment="1">
      <alignment horizontal="right" vertical="center"/>
    </xf>
    <xf numFmtId="6" fontId="7" fillId="34" borderId="11" xfId="0" applyNumberFormat="1" applyFont="1" applyFill="1" applyBorder="1" applyAlignment="1">
      <alignment horizontal="right" vertical="center"/>
    </xf>
    <xf numFmtId="6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34" borderId="23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6" fontId="4" fillId="33" borderId="20" xfId="0" applyNumberFormat="1" applyFont="1" applyFill="1" applyBorder="1" applyAlignment="1">
      <alignment/>
    </xf>
    <xf numFmtId="165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6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7" fillId="34" borderId="25" xfId="0" applyFont="1" applyFill="1" applyBorder="1" applyAlignment="1">
      <alignment horizontal="center" wrapText="1"/>
    </xf>
    <xf numFmtId="0" fontId="0" fillId="0" borderId="30" xfId="0" applyFont="1" applyFill="1" applyBorder="1" applyAlignment="1" applyProtection="1">
      <alignment shrinkToFit="1"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0" fontId="7" fillId="33" borderId="31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6" fontId="7" fillId="33" borderId="31" xfId="0" applyNumberFormat="1" applyFont="1" applyFill="1" applyBorder="1" applyAlignment="1">
      <alignment horizontal="center" wrapText="1"/>
    </xf>
    <xf numFmtId="165" fontId="7" fillId="33" borderId="31" xfId="0" applyNumberFormat="1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34" borderId="38" xfId="0" applyFont="1" applyFill="1" applyBorder="1" applyAlignment="1">
      <alignment horizontal="left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left" vertical="center"/>
    </xf>
    <xf numFmtId="38" fontId="7" fillId="34" borderId="41" xfId="0" applyNumberFormat="1" applyFont="1" applyFill="1" applyBorder="1" applyAlignment="1">
      <alignment horizontal="center" vertical="center"/>
    </xf>
    <xf numFmtId="6" fontId="7" fillId="34" borderId="41" xfId="0" applyNumberFormat="1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165" fontId="0" fillId="35" borderId="30" xfId="0" applyNumberFormat="1" applyFill="1" applyBorder="1" applyAlignment="1" applyProtection="1">
      <alignment horizontal="center"/>
      <protection/>
    </xf>
    <xf numFmtId="3" fontId="5" fillId="35" borderId="27" xfId="0" applyNumberFormat="1" applyFont="1" applyFill="1" applyBorder="1" applyAlignment="1">
      <alignment horizontal="center"/>
    </xf>
    <xf numFmtId="166" fontId="0" fillId="35" borderId="43" xfId="0" applyNumberFormat="1" applyFill="1" applyBorder="1" applyAlignment="1" applyProtection="1">
      <alignment horizontal="center"/>
      <protection/>
    </xf>
    <xf numFmtId="166" fontId="0" fillId="35" borderId="44" xfId="0" applyNumberFormat="1" applyFill="1" applyBorder="1" applyAlignment="1" applyProtection="1">
      <alignment horizontal="center"/>
      <protection/>
    </xf>
    <xf numFmtId="166" fontId="0" fillId="35" borderId="44" xfId="0" applyNumberFormat="1" applyFill="1" applyBorder="1" applyAlignment="1" applyProtection="1">
      <alignment/>
      <protection/>
    </xf>
    <xf numFmtId="166" fontId="0" fillId="35" borderId="30" xfId="0" applyNumberFormat="1" applyFill="1" applyBorder="1" applyAlignment="1" applyProtection="1">
      <alignment/>
      <protection/>
    </xf>
    <xf numFmtId="166" fontId="0" fillId="35" borderId="45" xfId="0" applyNumberFormat="1" applyFill="1" applyBorder="1" applyAlignment="1" applyProtection="1">
      <alignment/>
      <protection/>
    </xf>
    <xf numFmtId="166" fontId="0" fillId="35" borderId="46" xfId="0" applyNumberFormat="1" applyFill="1" applyBorder="1" applyAlignment="1" applyProtection="1">
      <alignment/>
      <protection/>
    </xf>
    <xf numFmtId="166" fontId="0" fillId="35" borderId="47" xfId="0" applyNumberFormat="1" applyFill="1" applyBorder="1" applyAlignment="1" applyProtection="1">
      <alignment/>
      <protection/>
    </xf>
    <xf numFmtId="166" fontId="5" fillId="35" borderId="27" xfId="0" applyNumberFormat="1" applyFont="1" applyFill="1" applyBorder="1" applyAlignment="1">
      <alignment horizontal="center"/>
    </xf>
    <xf numFmtId="166" fontId="5" fillId="35" borderId="4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6" fontId="0" fillId="36" borderId="0" xfId="0" applyNumberFormat="1" applyFill="1" applyAlignment="1">
      <alignment/>
    </xf>
    <xf numFmtId="3" fontId="0" fillId="36" borderId="0" xfId="0" applyNumberFormat="1" applyFill="1" applyAlignment="1">
      <alignment/>
    </xf>
    <xf numFmtId="166" fontId="0" fillId="35" borderId="30" xfId="0" applyNumberFormat="1" applyFill="1" applyBorder="1" applyAlignment="1" applyProtection="1">
      <alignment horizontal="center"/>
      <protection/>
    </xf>
    <xf numFmtId="166" fontId="0" fillId="35" borderId="49" xfId="0" applyNumberFormat="1" applyFill="1" applyBorder="1" applyAlignment="1" applyProtection="1">
      <alignment/>
      <protection/>
    </xf>
    <xf numFmtId="165" fontId="5" fillId="33" borderId="27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0" fillId="0" borderId="43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0" fillId="35" borderId="43" xfId="0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49" fontId="2" fillId="0" borderId="12" xfId="0" applyNumberFormat="1" applyFont="1" applyBorder="1" applyAlignment="1">
      <alignment/>
    </xf>
    <xf numFmtId="165" fontId="0" fillId="35" borderId="50" xfId="0" applyNumberForma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shrinkToFit="1"/>
      <protection locked="0"/>
    </xf>
    <xf numFmtId="168" fontId="5" fillId="0" borderId="51" xfId="0" applyNumberFormat="1" applyFont="1" applyFill="1" applyBorder="1" applyAlignment="1" applyProtection="1">
      <alignment horizontal="left" vertical="center"/>
      <protection locked="0"/>
    </xf>
    <xf numFmtId="49" fontId="3" fillId="37" borderId="12" xfId="0" applyNumberFormat="1" applyFont="1" applyFill="1" applyBorder="1" applyAlignment="1">
      <alignment/>
    </xf>
    <xf numFmtId="49" fontId="3" fillId="0" borderId="52" xfId="0" applyNumberFormat="1" applyFont="1" applyFill="1" applyBorder="1" applyAlignment="1">
      <alignment wrapText="1"/>
    </xf>
    <xf numFmtId="0" fontId="2" fillId="37" borderId="53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164" fontId="5" fillId="38" borderId="55" xfId="0" applyNumberFormat="1" applyFont="1" applyFill="1" applyBorder="1" applyAlignment="1">
      <alignment horizontal="left" vertical="center"/>
    </xf>
    <xf numFmtId="0" fontId="11" fillId="34" borderId="56" xfId="0" applyFont="1" applyFill="1" applyBorder="1" applyAlignment="1">
      <alignment/>
    </xf>
    <xf numFmtId="49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65" fontId="0" fillId="35" borderId="35" xfId="0" applyNumberForma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18" fillId="0" borderId="13" xfId="0" applyNumberFormat="1" applyFont="1" applyFill="1" applyBorder="1" applyAlignment="1">
      <alignment horizontal="right"/>
    </xf>
    <xf numFmtId="3" fontId="18" fillId="0" borderId="13" xfId="42" applyNumberFormat="1" applyFon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0" fillId="0" borderId="57" xfId="0" applyFont="1" applyFill="1" applyBorder="1" applyAlignment="1" applyProtection="1">
      <alignment vertical="center" shrinkToFit="1"/>
      <protection locked="0"/>
    </xf>
    <xf numFmtId="0" fontId="0" fillId="35" borderId="58" xfId="0" applyFill="1" applyBorder="1" applyAlignment="1" applyProtection="1">
      <alignment horizontal="center" vertical="center"/>
      <protection/>
    </xf>
    <xf numFmtId="166" fontId="0" fillId="35" borderId="59" xfId="0" applyNumberFormat="1" applyFill="1" applyBorder="1" applyAlignment="1" applyProtection="1">
      <alignment vertical="center"/>
      <protection/>
    </xf>
    <xf numFmtId="3" fontId="0" fillId="0" borderId="57" xfId="0" applyNumberFormat="1" applyFill="1" applyBorder="1" applyAlignment="1" applyProtection="1">
      <alignment vertical="center"/>
      <protection locked="0"/>
    </xf>
    <xf numFmtId="0" fontId="0" fillId="35" borderId="60" xfId="0" applyFill="1" applyBorder="1" applyAlignment="1" applyProtection="1">
      <alignment horizontal="center" vertical="center"/>
      <protection/>
    </xf>
    <xf numFmtId="166" fontId="0" fillId="35" borderId="61" xfId="0" applyNumberFormat="1" applyFill="1" applyBorder="1" applyAlignment="1" applyProtection="1">
      <alignment vertical="center"/>
      <protection/>
    </xf>
    <xf numFmtId="166" fontId="0" fillId="35" borderId="62" xfId="0" applyNumberFormat="1" applyFill="1" applyBorder="1" applyAlignment="1" applyProtection="1">
      <alignment vertical="center"/>
      <protection/>
    </xf>
    <xf numFmtId="0" fontId="0" fillId="0" borderId="63" xfId="0" applyFont="1" applyFill="1" applyBorder="1" applyAlignment="1" applyProtection="1">
      <alignment vertical="center" shrinkToFit="1"/>
      <protection locked="0"/>
    </xf>
    <xf numFmtId="0" fontId="0" fillId="35" borderId="63" xfId="0" applyFill="1" applyBorder="1" applyAlignment="1" applyProtection="1">
      <alignment horizontal="center" vertical="center"/>
      <protection/>
    </xf>
    <xf numFmtId="166" fontId="0" fillId="35" borderId="64" xfId="0" applyNumberFormat="1" applyFill="1" applyBorder="1" applyAlignment="1" applyProtection="1">
      <alignment vertical="center"/>
      <protection/>
    </xf>
    <xf numFmtId="166" fontId="0" fillId="35" borderId="65" xfId="0" applyNumberFormat="1" applyFill="1" applyBorder="1" applyAlignment="1" applyProtection="1">
      <alignment vertical="center"/>
      <protection/>
    </xf>
    <xf numFmtId="3" fontId="0" fillId="0" borderId="58" xfId="0" applyNumberFormat="1" applyBorder="1" applyAlignment="1" applyProtection="1">
      <alignment vertical="center"/>
      <protection locked="0"/>
    </xf>
    <xf numFmtId="166" fontId="0" fillId="35" borderId="66" xfId="0" applyNumberFormat="1" applyFill="1" applyBorder="1" applyAlignment="1" applyProtection="1">
      <alignment vertical="center"/>
      <protection/>
    </xf>
    <xf numFmtId="3" fontId="0" fillId="0" borderId="60" xfId="0" applyNumberFormat="1" applyBorder="1" applyAlignment="1" applyProtection="1">
      <alignment vertical="center"/>
      <protection locked="0"/>
    </xf>
    <xf numFmtId="3" fontId="0" fillId="0" borderId="63" xfId="0" applyNumberFormat="1" applyBorder="1" applyAlignment="1" applyProtection="1">
      <alignment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7" fillId="39" borderId="0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39" borderId="0" xfId="0" applyNumberFormat="1" applyFont="1" applyFill="1" applyBorder="1" applyAlignment="1" applyProtection="1">
      <alignment horizontal="center" vertical="center"/>
      <protection locked="0"/>
    </xf>
    <xf numFmtId="0" fontId="6" fillId="39" borderId="0" xfId="0" applyFont="1" applyFill="1" applyBorder="1" applyAlignment="1" applyProtection="1">
      <alignment horizontal="center" vertical="center"/>
      <protection locked="0"/>
    </xf>
    <xf numFmtId="0" fontId="6" fillId="39" borderId="28" xfId="0" applyFont="1" applyFill="1" applyBorder="1" applyAlignment="1" applyProtection="1">
      <alignment horizontal="center" vertical="center"/>
      <protection locked="0"/>
    </xf>
    <xf numFmtId="0" fontId="5" fillId="39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3" fontId="7" fillId="39" borderId="33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0" fillId="39" borderId="0" xfId="0" applyFill="1" applyAlignment="1">
      <alignment horizontal="center"/>
    </xf>
    <xf numFmtId="0" fontId="5" fillId="39" borderId="70" xfId="0" applyFont="1" applyFill="1" applyBorder="1" applyAlignment="1" applyProtection="1">
      <alignment vertical="center"/>
      <protection/>
    </xf>
    <xf numFmtId="0" fontId="5" fillId="39" borderId="71" xfId="0" applyFont="1" applyFill="1" applyBorder="1" applyAlignment="1" applyProtection="1">
      <alignment vertical="center"/>
      <protection/>
    </xf>
    <xf numFmtId="0" fontId="0" fillId="39" borderId="0" xfId="0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39" borderId="39" xfId="0" applyNumberFormat="1" applyFont="1" applyFill="1" applyBorder="1" applyAlignment="1">
      <alignment vertical="center"/>
    </xf>
    <xf numFmtId="0" fontId="6" fillId="39" borderId="70" xfId="0" applyNumberFormat="1" applyFont="1" applyFill="1" applyBorder="1" applyAlignment="1" applyProtection="1">
      <alignment vertical="center"/>
      <protection locked="0"/>
    </xf>
    <xf numFmtId="0" fontId="0" fillId="39" borderId="39" xfId="0" applyFill="1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7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 vertical="center"/>
    </xf>
    <xf numFmtId="3" fontId="7" fillId="39" borderId="31" xfId="0" applyNumberFormat="1" applyFont="1" applyFill="1" applyBorder="1" applyAlignment="1">
      <alignment horizontal="center" vertical="center"/>
    </xf>
    <xf numFmtId="166" fontId="7" fillId="39" borderId="27" xfId="0" applyNumberFormat="1" applyFont="1" applyFill="1" applyBorder="1" applyAlignment="1">
      <alignment horizontal="center" vertical="center"/>
    </xf>
    <xf numFmtId="0" fontId="0" fillId="39" borderId="73" xfId="0" applyFill="1" applyBorder="1" applyAlignment="1">
      <alignment horizontal="center" vertical="center"/>
    </xf>
    <xf numFmtId="0" fontId="7" fillId="39" borderId="74" xfId="0" applyFont="1" applyFill="1" applyBorder="1" applyAlignment="1">
      <alignment horizontal="center" vertical="center" wrapText="1"/>
    </xf>
    <xf numFmtId="0" fontId="0" fillId="39" borderId="75" xfId="0" applyFill="1" applyBorder="1" applyAlignment="1">
      <alignment vertical="center"/>
    </xf>
    <xf numFmtId="166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166" fontId="5" fillId="0" borderId="13" xfId="0" applyNumberFormat="1" applyFont="1" applyFill="1" applyBorder="1" applyAlignment="1" applyProtection="1">
      <alignment horizontal="center" vertical="center"/>
      <protection/>
    </xf>
    <xf numFmtId="167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39" borderId="38" xfId="0" applyFill="1" applyBorder="1" applyAlignment="1">
      <alignment horizontal="center" vertical="center"/>
    </xf>
    <xf numFmtId="0" fontId="0" fillId="39" borderId="40" xfId="0" applyFill="1" applyBorder="1" applyAlignment="1" applyProtection="1">
      <alignment horizontal="center" vertical="center"/>
      <protection/>
    </xf>
    <xf numFmtId="0" fontId="9" fillId="39" borderId="40" xfId="0" applyFont="1" applyFill="1" applyBorder="1" applyAlignment="1" applyProtection="1">
      <alignment horizontal="left" vertical="center"/>
      <protection/>
    </xf>
    <xf numFmtId="0" fontId="5" fillId="39" borderId="40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vertical="center"/>
    </xf>
    <xf numFmtId="0" fontId="0" fillId="39" borderId="42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76" xfId="0" applyFill="1" applyBorder="1" applyAlignment="1">
      <alignment horizontal="center"/>
    </xf>
    <xf numFmtId="0" fontId="5" fillId="39" borderId="71" xfId="0" applyFont="1" applyFill="1" applyBorder="1" applyAlignment="1">
      <alignment horizontal="center" vertical="center"/>
    </xf>
    <xf numFmtId="0" fontId="7" fillId="39" borderId="71" xfId="0" applyFont="1" applyFill="1" applyBorder="1" applyAlignment="1">
      <alignment vertical="center"/>
    </xf>
    <xf numFmtId="166" fontId="7" fillId="39" borderId="33" xfId="0" applyNumberFormat="1" applyFont="1" applyFill="1" applyBorder="1" applyAlignment="1">
      <alignment horizontal="center" vertical="center"/>
    </xf>
    <xf numFmtId="166" fontId="0" fillId="35" borderId="60" xfId="0" applyNumberFormat="1" applyFill="1" applyBorder="1" applyAlignment="1" applyProtection="1">
      <alignment vertical="center"/>
      <protection/>
    </xf>
    <xf numFmtId="166" fontId="0" fillId="35" borderId="63" xfId="0" applyNumberFormat="1" applyFill="1" applyBorder="1" applyAlignment="1" applyProtection="1">
      <alignment vertical="center"/>
      <protection/>
    </xf>
    <xf numFmtId="166" fontId="0" fillId="35" borderId="57" xfId="0" applyNumberFormat="1" applyFill="1" applyBorder="1" applyAlignment="1" applyProtection="1">
      <alignment vertical="center"/>
      <protection/>
    </xf>
    <xf numFmtId="3" fontId="0" fillId="0" borderId="77" xfId="0" applyNumberFormat="1" applyBorder="1" applyAlignment="1" applyProtection="1">
      <alignment vertical="center"/>
      <protection locked="0"/>
    </xf>
    <xf numFmtId="3" fontId="0" fillId="0" borderId="78" xfId="0" applyNumberFormat="1" applyBorder="1" applyAlignment="1" applyProtection="1">
      <alignment vertical="center"/>
      <protection locked="0"/>
    </xf>
    <xf numFmtId="3" fontId="0" fillId="0" borderId="79" xfId="0" applyNumberFormat="1" applyBorder="1" applyAlignment="1" applyProtection="1">
      <alignment vertical="center"/>
      <protection locked="0"/>
    </xf>
    <xf numFmtId="166" fontId="0" fillId="35" borderId="77" xfId="0" applyNumberFormat="1" applyFill="1" applyBorder="1" applyAlignment="1" applyProtection="1">
      <alignment vertical="center"/>
      <protection/>
    </xf>
    <xf numFmtId="166" fontId="0" fillId="35" borderId="78" xfId="0" applyNumberFormat="1" applyFill="1" applyBorder="1" applyAlignment="1" applyProtection="1">
      <alignment vertical="center"/>
      <protection/>
    </xf>
    <xf numFmtId="166" fontId="0" fillId="35" borderId="79" xfId="0" applyNumberFormat="1" applyFill="1" applyBorder="1" applyAlignment="1" applyProtection="1">
      <alignment vertical="center"/>
      <protection/>
    </xf>
    <xf numFmtId="166" fontId="0" fillId="35" borderId="80" xfId="0" applyNumberFormat="1" applyFill="1" applyBorder="1" applyAlignment="1" applyProtection="1">
      <alignment vertical="center"/>
      <protection/>
    </xf>
    <xf numFmtId="166" fontId="7" fillId="39" borderId="31" xfId="0" applyNumberFormat="1" applyFont="1" applyFill="1" applyBorder="1" applyAlignment="1">
      <alignment horizontal="center" vertical="center"/>
    </xf>
    <xf numFmtId="166" fontId="0" fillId="35" borderId="81" xfId="0" applyNumberFormat="1" applyFill="1" applyBorder="1" applyAlignment="1" applyProtection="1">
      <alignment vertical="center"/>
      <protection/>
    </xf>
    <xf numFmtId="165" fontId="7" fillId="39" borderId="31" xfId="0" applyNumberFormat="1" applyFont="1" applyFill="1" applyBorder="1" applyAlignment="1">
      <alignment horizontal="center" vertical="center"/>
    </xf>
    <xf numFmtId="0" fontId="0" fillId="39" borderId="70" xfId="0" applyFill="1" applyBorder="1" applyAlignment="1">
      <alignment horizontal="center"/>
    </xf>
    <xf numFmtId="38" fontId="5" fillId="39" borderId="0" xfId="0" applyNumberFormat="1" applyFont="1" applyFill="1" applyBorder="1" applyAlignment="1" applyProtection="1">
      <alignment horizontal="center" vertical="center"/>
      <protection/>
    </xf>
    <xf numFmtId="167" fontId="5" fillId="39" borderId="0" xfId="0" applyNumberFormat="1" applyFont="1" applyFill="1" applyBorder="1" applyAlignment="1" applyProtection="1">
      <alignment horizontal="center" vertical="center"/>
      <protection/>
    </xf>
    <xf numFmtId="0" fontId="5" fillId="39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vertical="center"/>
    </xf>
    <xf numFmtId="166" fontId="5" fillId="39" borderId="0" xfId="0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0" fillId="35" borderId="57" xfId="0" applyFill="1" applyBorder="1" applyAlignment="1" applyProtection="1">
      <alignment horizontal="center" vertical="center"/>
      <protection/>
    </xf>
    <xf numFmtId="3" fontId="0" fillId="0" borderId="80" xfId="0" applyNumberFormat="1" applyBorder="1" applyAlignment="1" applyProtection="1">
      <alignment vertical="center"/>
      <protection locked="0"/>
    </xf>
    <xf numFmtId="166" fontId="0" fillId="35" borderId="83" xfId="0" applyNumberFormat="1" applyFill="1" applyBorder="1" applyAlignment="1" applyProtection="1">
      <alignment vertical="center"/>
      <protection/>
    </xf>
    <xf numFmtId="38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>
      <alignment vertical="center"/>
    </xf>
    <xf numFmtId="0" fontId="7" fillId="39" borderId="74" xfId="0" applyFont="1" applyFill="1" applyBorder="1" applyAlignment="1">
      <alignment horizontal="center" vertical="center"/>
    </xf>
    <xf numFmtId="0" fontId="9" fillId="39" borderId="74" xfId="0" applyFont="1" applyFill="1" applyBorder="1" applyAlignment="1">
      <alignment horizontal="center" vertical="center" wrapText="1"/>
    </xf>
    <xf numFmtId="6" fontId="7" fillId="39" borderId="74" xfId="0" applyNumberFormat="1" applyFont="1" applyFill="1" applyBorder="1" applyAlignment="1">
      <alignment horizontal="center" vertical="center" wrapText="1"/>
    </xf>
    <xf numFmtId="165" fontId="7" fillId="39" borderId="74" xfId="0" applyNumberFormat="1" applyFont="1" applyFill="1" applyBorder="1" applyAlignment="1">
      <alignment horizontal="center" vertical="center" wrapText="1"/>
    </xf>
    <xf numFmtId="166" fontId="7" fillId="39" borderId="32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/>
    </xf>
    <xf numFmtId="1" fontId="18" fillId="0" borderId="13" xfId="42" applyNumberFormat="1" applyFont="1" applyFill="1" applyBorder="1" applyAlignment="1">
      <alignment/>
    </xf>
    <xf numFmtId="1" fontId="18" fillId="0" borderId="13" xfId="42" applyNumberFormat="1" applyFont="1" applyFill="1" applyBorder="1" applyAlignment="1">
      <alignment/>
    </xf>
    <xf numFmtId="1" fontId="18" fillId="0" borderId="13" xfId="42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>
      <alignment/>
    </xf>
    <xf numFmtId="1" fontId="0" fillId="0" borderId="13" xfId="42" applyNumberFormat="1" applyFont="1" applyFill="1" applyBorder="1" applyAlignment="1">
      <alignment/>
    </xf>
    <xf numFmtId="3" fontId="0" fillId="0" borderId="13" xfId="42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left" vertical="center"/>
    </xf>
    <xf numFmtId="0" fontId="5" fillId="40" borderId="13" xfId="0" applyFont="1" applyFill="1" applyBorder="1" applyAlignment="1">
      <alignment horizontal="left" vertical="center"/>
    </xf>
    <xf numFmtId="0" fontId="7" fillId="39" borderId="0" xfId="0" applyNumberFormat="1" applyFont="1" applyFill="1" applyBorder="1" applyAlignment="1">
      <alignment horizontal="center" vertical="center"/>
    </xf>
    <xf numFmtId="0" fontId="6" fillId="41" borderId="13" xfId="0" applyNumberFormat="1" applyFont="1" applyFill="1" applyBorder="1" applyAlignment="1" applyProtection="1">
      <alignment horizontal="center" vertical="center"/>
      <protection locked="0"/>
    </xf>
    <xf numFmtId="0" fontId="5" fillId="40" borderId="84" xfId="0" applyFont="1" applyFill="1" applyBorder="1" applyAlignment="1" applyProtection="1">
      <alignment horizontal="center" vertical="center"/>
      <protection/>
    </xf>
    <xf numFmtId="0" fontId="5" fillId="40" borderId="85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/>
      <protection/>
    </xf>
    <xf numFmtId="0" fontId="5" fillId="0" borderId="8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39" borderId="39" xfId="0" applyNumberFormat="1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 textRotation="90"/>
    </xf>
    <xf numFmtId="0" fontId="5" fillId="40" borderId="87" xfId="0" applyFont="1" applyFill="1" applyBorder="1" applyAlignment="1">
      <alignment horizontal="center" vertical="center" textRotation="90"/>
    </xf>
    <xf numFmtId="0" fontId="5" fillId="40" borderId="88" xfId="0" applyFont="1" applyFill="1" applyBorder="1" applyAlignment="1">
      <alignment horizontal="center" vertical="center" textRotation="90"/>
    </xf>
    <xf numFmtId="0" fontId="7" fillId="33" borderId="87" xfId="0" applyFont="1" applyFill="1" applyBorder="1" applyAlignment="1">
      <alignment horizontal="center" vertical="center" textRotation="90" wrapText="1"/>
    </xf>
    <xf numFmtId="0" fontId="7" fillId="33" borderId="88" xfId="0" applyFont="1" applyFill="1" applyBorder="1" applyAlignment="1">
      <alignment horizontal="center" vertical="center" textRotation="90" wrapText="1"/>
    </xf>
    <xf numFmtId="166" fontId="5" fillId="0" borderId="13" xfId="0" applyNumberFormat="1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>
      <alignment horizontal="left" vertical="center"/>
    </xf>
    <xf numFmtId="0" fontId="7" fillId="33" borderId="89" xfId="0" applyFont="1" applyFill="1" applyBorder="1" applyAlignment="1">
      <alignment horizontal="left" vertical="center"/>
    </xf>
    <xf numFmtId="0" fontId="7" fillId="33" borderId="90" xfId="0" applyFont="1" applyFill="1" applyBorder="1" applyAlignment="1">
      <alignment horizontal="left" vertical="center"/>
    </xf>
    <xf numFmtId="0" fontId="7" fillId="33" borderId="91" xfId="0" applyFont="1" applyFill="1" applyBorder="1" applyAlignment="1">
      <alignment horizontal="left" vertical="center"/>
    </xf>
    <xf numFmtId="0" fontId="8" fillId="33" borderId="92" xfId="0" applyNumberFormat="1" applyFont="1" applyFill="1" applyBorder="1" applyAlignment="1">
      <alignment horizontal="center"/>
    </xf>
    <xf numFmtId="0" fontId="2" fillId="41" borderId="93" xfId="0" applyNumberFormat="1" applyFont="1" applyFill="1" applyBorder="1" applyAlignment="1" applyProtection="1">
      <alignment horizontal="center"/>
      <protection locked="0"/>
    </xf>
    <xf numFmtId="0" fontId="2" fillId="41" borderId="94" xfId="0" applyNumberFormat="1" applyFont="1" applyFill="1" applyBorder="1" applyAlignment="1" applyProtection="1">
      <alignment horizontal="center"/>
      <protection locked="0"/>
    </xf>
    <xf numFmtId="0" fontId="2" fillId="41" borderId="95" xfId="0" applyNumberFormat="1" applyFont="1" applyFill="1" applyBorder="1" applyAlignment="1" applyProtection="1">
      <alignment horizontal="center"/>
      <protection locked="0"/>
    </xf>
    <xf numFmtId="0" fontId="2" fillId="0" borderId="9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8" fillId="33" borderId="97" xfId="0" applyFont="1" applyFill="1" applyBorder="1" applyAlignment="1">
      <alignment horizontal="center"/>
    </xf>
    <xf numFmtId="0" fontId="2" fillId="41" borderId="98" xfId="0" applyNumberFormat="1" applyFont="1" applyFill="1" applyBorder="1" applyAlignment="1" applyProtection="1">
      <alignment horizontal="center"/>
      <protection locked="0"/>
    </xf>
    <xf numFmtId="0" fontId="5" fillId="0" borderId="8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34" borderId="99" xfId="0" applyFont="1" applyFill="1" applyBorder="1" applyAlignment="1">
      <alignment horizontal="center" vertical="top" textRotation="90"/>
    </xf>
    <xf numFmtId="0" fontId="7" fillId="34" borderId="100" xfId="0" applyFont="1" applyFill="1" applyBorder="1" applyAlignment="1">
      <alignment horizontal="center" vertical="top" textRotation="90"/>
    </xf>
    <xf numFmtId="38" fontId="7" fillId="34" borderId="29" xfId="0" applyNumberFormat="1" applyFont="1" applyFill="1" applyBorder="1" applyAlignment="1">
      <alignment horizontal="center" vertical="center"/>
    </xf>
    <xf numFmtId="38" fontId="7" fillId="34" borderId="41" xfId="0" applyNumberFormat="1" applyFont="1" applyFill="1" applyBorder="1" applyAlignment="1">
      <alignment horizontal="center" vertical="center"/>
    </xf>
    <xf numFmtId="166" fontId="5" fillId="35" borderId="101" xfId="0" applyNumberFormat="1" applyFont="1" applyFill="1" applyBorder="1" applyAlignment="1">
      <alignment horizontal="center" vertical="center"/>
    </xf>
    <xf numFmtId="166" fontId="5" fillId="35" borderId="102" xfId="0" applyNumberFormat="1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vertical="top" textRotation="90" wrapText="1"/>
    </xf>
    <xf numFmtId="0" fontId="7" fillId="33" borderId="88" xfId="0" applyFont="1" applyFill="1" applyBorder="1" applyAlignment="1">
      <alignment vertical="top" textRotation="90" wrapText="1"/>
    </xf>
    <xf numFmtId="0" fontId="7" fillId="34" borderId="103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104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8" fillId="33" borderId="94" xfId="0" applyFont="1" applyFill="1" applyBorder="1" applyAlignment="1">
      <alignment horizontal="center"/>
    </xf>
    <xf numFmtId="166" fontId="5" fillId="0" borderId="93" xfId="0" applyNumberFormat="1" applyFont="1" applyFill="1" applyBorder="1" applyAlignment="1" applyProtection="1">
      <alignment horizontal="center" vertical="center"/>
      <protection locked="0"/>
    </xf>
    <xf numFmtId="166" fontId="5" fillId="0" borderId="94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/>
      <protection locked="0"/>
    </xf>
    <xf numFmtId="0" fontId="2" fillId="0" borderId="94" xfId="0" applyFont="1" applyFill="1" applyBorder="1" applyAlignment="1" applyProtection="1">
      <alignment horizontal="center"/>
      <protection locked="0"/>
    </xf>
    <xf numFmtId="0" fontId="2" fillId="0" borderId="95" xfId="0" applyFont="1" applyFill="1" applyBorder="1" applyAlignment="1" applyProtection="1">
      <alignment horizontal="center"/>
      <protection locked="0"/>
    </xf>
    <xf numFmtId="166" fontId="5" fillId="0" borderId="105" xfId="0" applyNumberFormat="1" applyFont="1" applyFill="1" applyBorder="1" applyAlignment="1" applyProtection="1">
      <alignment horizontal="center" vertical="center"/>
      <protection locked="0"/>
    </xf>
    <xf numFmtId="166" fontId="5" fillId="0" borderId="92" xfId="0" applyNumberFormat="1" applyFont="1" applyFill="1" applyBorder="1" applyAlignment="1" applyProtection="1">
      <alignment horizontal="center" vertical="center"/>
      <protection locked="0"/>
    </xf>
    <xf numFmtId="0" fontId="7" fillId="34" borderId="106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107" xfId="0" applyFont="1" applyFill="1" applyBorder="1" applyAlignment="1">
      <alignment horizontal="center" vertical="center"/>
    </xf>
    <xf numFmtId="0" fontId="7" fillId="34" borderId="108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09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3399FF"/>
      <rgbColor rgb="00800000"/>
      <rgbColor rgb="00008000"/>
      <rgbColor rgb="00000080"/>
      <rgbColor rgb="008D0D62"/>
      <rgbColor rgb="00800080"/>
      <rgbColor rgb="00008080"/>
      <rgbColor rgb="00C0C0C0"/>
      <rgbColor rgb="00808080"/>
      <rgbColor rgb="00FF00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DB6A2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2" max="2" width="7.140625" style="0" customWidth="1"/>
    <col min="3" max="3" width="24.00390625" style="0" customWidth="1"/>
    <col min="4" max="4" width="10.28125" style="2" customWidth="1"/>
    <col min="5" max="6" width="12.00390625" style="0" customWidth="1"/>
    <col min="7" max="7" width="10.140625" style="0" customWidth="1"/>
    <col min="10" max="10" width="10.421875" style="0" customWidth="1"/>
    <col min="13" max="13" width="15.00390625" style="0" customWidth="1"/>
  </cols>
  <sheetData>
    <row r="1" spans="1:13" s="9" customFormat="1" ht="39.75" customHeight="1">
      <c r="A1" s="9" t="s">
        <v>64</v>
      </c>
      <c r="B1" s="13" t="s">
        <v>93</v>
      </c>
      <c r="C1" s="13" t="s">
        <v>0</v>
      </c>
      <c r="D1" s="14" t="s">
        <v>33</v>
      </c>
      <c r="E1" s="15" t="s">
        <v>55</v>
      </c>
      <c r="F1" s="52" t="s">
        <v>96</v>
      </c>
      <c r="G1" s="19" t="s">
        <v>78</v>
      </c>
      <c r="H1" s="19" t="s">
        <v>77</v>
      </c>
      <c r="I1" s="32" t="s">
        <v>80</v>
      </c>
      <c r="J1" s="32" t="s">
        <v>81</v>
      </c>
      <c r="K1" s="32" t="s">
        <v>82</v>
      </c>
      <c r="L1" s="32" t="s">
        <v>32</v>
      </c>
      <c r="M1" s="32" t="s">
        <v>86</v>
      </c>
    </row>
    <row r="2" spans="1:13" ht="39.75" customHeight="1">
      <c r="A2">
        <v>8</v>
      </c>
      <c r="B2">
        <f>IF(Line8!E11&lt;&gt;"",Line8!E11,"")</f>
        <v>0</v>
      </c>
      <c r="C2">
        <f>IF(Line8!C11&lt;&gt;"",Line8!C11,"")</f>
      </c>
      <c r="D2">
        <f>IF(Line8!D11&lt;&gt;"",Line8!D11,"")</f>
      </c>
      <c r="E2">
        <f>IF(C2&lt;&gt;"",LOOKUP(Ln8!C2,Prices!$A$5:$A$83,Prices!$B$5:$B$83),"")</f>
      </c>
      <c r="F2" s="2">
        <f>IF(D2&lt;&gt;"","DD","")</f>
      </c>
      <c r="G2" s="20">
        <f>Line8!G11</f>
        <v>0</v>
      </c>
      <c r="H2" s="20">
        <f>Line8!H11</f>
        <v>0</v>
      </c>
      <c r="I2" s="20">
        <f>Line8!I11</f>
        <v>0</v>
      </c>
      <c r="J2" s="20">
        <f>Line8!K11</f>
        <v>0</v>
      </c>
      <c r="K2" s="20">
        <f>G2+H2+J2</f>
        <v>0</v>
      </c>
      <c r="L2">
        <f>IF(D2&lt;&gt;"",Line8!$C$3,"")</f>
      </c>
      <c r="M2">
        <f>IF(D2&lt;&gt;"",Line8!$F$3,"")</f>
      </c>
    </row>
    <row r="3" spans="2:13" ht="12.75">
      <c r="B3">
        <f>IF(Line8!E12&lt;&gt;"",Line8!E12,"")</f>
        <v>0</v>
      </c>
      <c r="C3">
        <f>IF(Line8!C12&lt;&gt;"",Line8!C12,"")</f>
      </c>
      <c r="D3">
        <f>IF(Line8!D12&lt;&gt;"",Line8!D12,"")</f>
      </c>
      <c r="E3">
        <f>IF(C3&lt;&gt;"",LOOKUP(Ln8!C3,Prices!$A$5:$A$83,Prices!$B$5:$B$83),"")</f>
      </c>
      <c r="F3" s="2">
        <f aca="true" t="shared" si="0" ref="F3:F10">IF(D3&lt;&gt;"","DD","")</f>
      </c>
      <c r="G3" s="20">
        <f>Line8!G12</f>
        <v>0</v>
      </c>
      <c r="H3" s="20">
        <f>Line8!H12</f>
        <v>0</v>
      </c>
      <c r="I3" s="20">
        <f>Line8!I12</f>
        <v>0</v>
      </c>
      <c r="J3" s="20">
        <f>Line8!K12</f>
        <v>0</v>
      </c>
      <c r="K3" s="20">
        <f aca="true" t="shared" si="1" ref="K3:K17">G3+H3+J3</f>
        <v>0</v>
      </c>
      <c r="L3">
        <f>IF(D3&lt;&gt;"",Line8!$C$3,"")</f>
      </c>
      <c r="M3">
        <f>IF(D3&lt;&gt;"",Line8!$F$3,"")</f>
      </c>
    </row>
    <row r="4" spans="2:13" ht="12.75">
      <c r="B4">
        <f>IF(Line8!E13&lt;&gt;"",Line8!E13,"")</f>
        <v>0</v>
      </c>
      <c r="C4">
        <f>IF(Line8!C13&lt;&gt;"",Line8!C13,"")</f>
      </c>
      <c r="D4">
        <f>IF(Line8!D13&lt;&gt;"",Line8!D13,"")</f>
      </c>
      <c r="E4">
        <f>IF(C4&lt;&gt;"",LOOKUP(Ln8!C4,Prices!$A$5:$A$83,Prices!$B$5:$B$83),"")</f>
      </c>
      <c r="F4" s="2">
        <f t="shared" si="0"/>
      </c>
      <c r="G4" s="20">
        <f>Line8!G13</f>
        <v>0</v>
      </c>
      <c r="H4" s="20">
        <f>Line8!H13</f>
        <v>0</v>
      </c>
      <c r="I4" s="20">
        <f>Line8!I13</f>
        <v>0</v>
      </c>
      <c r="J4" s="20">
        <f>Line8!K13</f>
        <v>0</v>
      </c>
      <c r="K4" s="20">
        <f t="shared" si="1"/>
        <v>0</v>
      </c>
      <c r="L4">
        <f>IF(D4&lt;&gt;"",Line8!$C$3,"")</f>
      </c>
      <c r="M4">
        <f>IF(D4&lt;&gt;"",Line8!$F$3,"")</f>
      </c>
    </row>
    <row r="5" spans="2:13" ht="12.75">
      <c r="B5">
        <f>IF(Line8!E14&lt;&gt;"",Line8!E14,"")</f>
        <v>0</v>
      </c>
      <c r="C5">
        <f>IF(Line8!C14&lt;&gt;"",Line8!C14,"")</f>
      </c>
      <c r="D5">
        <f>IF(Line8!D14&lt;&gt;"",Line8!D14,"")</f>
      </c>
      <c r="E5">
        <f>IF(C5&lt;&gt;"",LOOKUP(Ln8!C5,Prices!$A$5:$A$83,Prices!$B$5:$B$83),"")</f>
      </c>
      <c r="F5" s="2">
        <f t="shared" si="0"/>
      </c>
      <c r="G5" s="20">
        <f>Line8!G14</f>
        <v>0</v>
      </c>
      <c r="H5" s="20">
        <f>Line8!H14</f>
        <v>0</v>
      </c>
      <c r="I5" s="20">
        <f>Line8!I14</f>
        <v>0</v>
      </c>
      <c r="J5" s="20">
        <f>Line8!K14</f>
        <v>0</v>
      </c>
      <c r="K5" s="20">
        <f t="shared" si="1"/>
        <v>0</v>
      </c>
      <c r="L5">
        <f>IF(D5&lt;&gt;"",Line8!$C$3,"")</f>
      </c>
      <c r="M5">
        <f>IF(D5&lt;&gt;"",Line8!$F$3,"")</f>
      </c>
    </row>
    <row r="6" spans="2:13" ht="12.75">
      <c r="B6">
        <f>IF(Line8!E15&lt;&gt;"",Line8!E15,"")</f>
        <v>0</v>
      </c>
      <c r="C6">
        <f>IF(Line8!C15&lt;&gt;"",Line8!C15,"")</f>
      </c>
      <c r="D6">
        <f>IF(Line8!D15&lt;&gt;"",Line8!D15,"")</f>
      </c>
      <c r="E6">
        <f>IF(C6&lt;&gt;"",LOOKUP(Ln8!C6,Prices!$A$5:$A$83,Prices!$B$5:$B$83),"")</f>
      </c>
      <c r="F6" s="2">
        <f t="shared" si="0"/>
      </c>
      <c r="G6" s="20">
        <f>Line8!G15</f>
        <v>0</v>
      </c>
      <c r="H6" s="20">
        <f>Line8!H15</f>
        <v>0</v>
      </c>
      <c r="I6" s="20">
        <f>Line8!I15</f>
        <v>0</v>
      </c>
      <c r="J6" s="20">
        <f>Line8!K15</f>
        <v>0</v>
      </c>
      <c r="K6" s="20">
        <f t="shared" si="1"/>
        <v>0</v>
      </c>
      <c r="L6">
        <f>IF(D6&lt;&gt;"",Line8!$C$3,"")</f>
      </c>
      <c r="M6">
        <f>IF(D6&lt;&gt;"",Line8!$F$3,"")</f>
      </c>
    </row>
    <row r="7" spans="2:13" ht="12.75">
      <c r="B7">
        <f>IF(Line8!E16&lt;&gt;"",Line8!E16,"")</f>
        <v>0</v>
      </c>
      <c r="C7">
        <f>IF(Line8!C16&lt;&gt;"",Line8!C16,"")</f>
      </c>
      <c r="D7">
        <f>IF(Line8!D16&lt;&gt;"",Line8!D16,"")</f>
      </c>
      <c r="E7">
        <f>IF(C7&lt;&gt;"",LOOKUP(Ln8!C7,Prices!$A$5:$A$83,Prices!$B$5:$B$83),"")</f>
      </c>
      <c r="F7" s="2">
        <f t="shared" si="0"/>
      </c>
      <c r="G7" s="20">
        <f>Line8!G16</f>
        <v>0</v>
      </c>
      <c r="H7" s="20">
        <f>Line8!H16</f>
        <v>0</v>
      </c>
      <c r="I7" s="20">
        <f>Line8!I16</f>
        <v>0</v>
      </c>
      <c r="J7" s="20">
        <f>Line8!K16</f>
        <v>0</v>
      </c>
      <c r="K7" s="20">
        <f t="shared" si="1"/>
        <v>0</v>
      </c>
      <c r="L7">
        <f>IF(D7&lt;&gt;"",Line8!$C$3,"")</f>
      </c>
      <c r="M7">
        <f>IF(D7&lt;&gt;"",Line8!$F$3,"")</f>
      </c>
    </row>
    <row r="8" spans="2:13" ht="12.75">
      <c r="B8">
        <f>IF(Line8!E17&lt;&gt;"",Line8!E17,"")</f>
        <v>0</v>
      </c>
      <c r="C8">
        <f>IF(Line8!C17&lt;&gt;"",Line8!C17,"")</f>
      </c>
      <c r="D8">
        <f>IF(Line8!D17&lt;&gt;"",Line8!D17,"")</f>
      </c>
      <c r="E8">
        <f>IF(C8&lt;&gt;"",LOOKUP(Ln8!C8,Prices!$A$5:$A$83,Prices!$B$5:$B$83),"")</f>
      </c>
      <c r="F8" s="2">
        <f t="shared" si="0"/>
      </c>
      <c r="G8" s="20">
        <f>Line8!G17</f>
        <v>0</v>
      </c>
      <c r="H8" s="20">
        <f>Line8!H17</f>
        <v>0</v>
      </c>
      <c r="I8" s="20">
        <f>Line8!I17</f>
        <v>0</v>
      </c>
      <c r="J8" s="20">
        <f>Line8!K17</f>
        <v>0</v>
      </c>
      <c r="K8" s="20">
        <f t="shared" si="1"/>
        <v>0</v>
      </c>
      <c r="L8">
        <f>IF(D8&lt;&gt;"",Line8!$C$3,"")</f>
      </c>
      <c r="M8">
        <f>IF(D8&lt;&gt;"",Line8!$F$3,"")</f>
      </c>
    </row>
    <row r="9" spans="2:13" ht="12.75">
      <c r="B9">
        <f>IF(Line8!E18&lt;&gt;"",Line8!E18,"")</f>
        <v>0</v>
      </c>
      <c r="C9">
        <f>IF(Line8!C18&lt;&gt;"",Line8!C18,"")</f>
      </c>
      <c r="D9">
        <f>IF(Line8!D18&lt;&gt;"",Line8!D18,"")</f>
      </c>
      <c r="E9">
        <f>IF(C9&lt;&gt;"",LOOKUP(Ln8!C9,Prices!$A$5:$A$83,Prices!$B$5:$B$83),"")</f>
      </c>
      <c r="F9" s="2">
        <f t="shared" si="0"/>
      </c>
      <c r="G9" s="20">
        <f>Line8!G18</f>
        <v>0</v>
      </c>
      <c r="H9" s="20">
        <f>Line8!H18</f>
        <v>0</v>
      </c>
      <c r="I9" s="20">
        <f>Line8!I18</f>
        <v>0</v>
      </c>
      <c r="J9" s="20">
        <f>Line8!K18</f>
        <v>0</v>
      </c>
      <c r="K9" s="20">
        <f t="shared" si="1"/>
        <v>0</v>
      </c>
      <c r="L9">
        <f>IF(D9&lt;&gt;"",Line8!$C$3,"")</f>
      </c>
      <c r="M9">
        <f>IF(D9&lt;&gt;"",Line8!$F$3,"")</f>
      </c>
    </row>
    <row r="10" spans="2:13" ht="12.75">
      <c r="B10">
        <f>IF(Line8!E19&lt;&gt;"",Line8!E19,"")</f>
        <v>0</v>
      </c>
      <c r="C10">
        <f>IF(Line8!C19&lt;&gt;"",Line8!C19,"")</f>
      </c>
      <c r="D10">
        <f>IF(Line8!D19&lt;&gt;"",Line8!D19,"")</f>
      </c>
      <c r="E10">
        <f>IF(C10&lt;&gt;"",LOOKUP(Ln8!C10,Prices!$A$5:$A$83,Prices!$B$5:$B$83),"")</f>
      </c>
      <c r="F10" s="2">
        <f t="shared" si="0"/>
      </c>
      <c r="G10" s="20">
        <f>Line8!G19</f>
        <v>0</v>
      </c>
      <c r="H10" s="20">
        <f>Line8!H19</f>
        <v>0</v>
      </c>
      <c r="I10" s="20">
        <f>Line8!I19</f>
        <v>0</v>
      </c>
      <c r="J10" s="20">
        <f>Line8!K19</f>
        <v>0</v>
      </c>
      <c r="K10" s="20">
        <f t="shared" si="1"/>
        <v>0</v>
      </c>
      <c r="L10">
        <f>IF(D10&lt;&gt;"",Line8!$C$3,"")</f>
      </c>
      <c r="M10">
        <f>IF(D10&lt;&gt;"",Line8!$F$3,"")</f>
      </c>
    </row>
    <row r="11" spans="2:13" s="115" customFormat="1" ht="12.75">
      <c r="B11" s="115">
        <f>IF(Line8!E20&lt;&gt;"",Line8!E20,"")</f>
        <v>0</v>
      </c>
      <c r="C11" s="115">
        <f>IF(Line8!C20&lt;&gt;"",Line8!C20,"")</f>
      </c>
      <c r="D11" s="115">
        <f>IF(Line8!D20&lt;&gt;"",Line8!D20,"")</f>
      </c>
      <c r="E11">
        <f>IF(C11&lt;&gt;"",LOOKUP(Ln8!C11,Prices!$A$5:$A$83,Prices!$B$5:$B$83),"")</f>
      </c>
      <c r="F11" s="117">
        <f>IF(D11&lt;&gt;"","MON","")</f>
      </c>
      <c r="G11" s="116">
        <f>Line8!G20</f>
        <v>0</v>
      </c>
      <c r="H11" s="116">
        <f>Line8!H20</f>
        <v>0</v>
      </c>
      <c r="I11" s="116">
        <f>Line8!I20</f>
        <v>0</v>
      </c>
      <c r="J11" s="116">
        <f>Line8!K20</f>
        <v>0</v>
      </c>
      <c r="K11" s="116">
        <f t="shared" si="1"/>
        <v>0</v>
      </c>
      <c r="L11" s="115">
        <f>IF(D11&lt;&gt;"",Line8!$C$3,"")</f>
      </c>
      <c r="M11" s="115">
        <f>IF(D11&lt;&gt;"",Line8!$F$3,"")</f>
      </c>
    </row>
    <row r="12" spans="2:13" ht="12.75">
      <c r="B12">
        <f>IF(Line8!E21&lt;&gt;"",Line8!E21,"")</f>
        <v>0</v>
      </c>
      <c r="C12">
        <f>IF(Line8!C21&lt;&gt;"",Line8!C21,"")</f>
      </c>
      <c r="D12">
        <f>IF(Line8!D21&lt;&gt;"",Line8!D21,"")</f>
      </c>
      <c r="E12">
        <f>IF(C12&lt;&gt;"",LOOKUP(Ln8!C12,Prices!$A$5:$A$83,Prices!$B$5:$B$83),"")</f>
      </c>
      <c r="F12" s="2">
        <f aca="true" t="shared" si="2" ref="F12:F17">IF(D12&lt;&gt;"","MON","")</f>
      </c>
      <c r="G12" s="20">
        <f>Line8!G21</f>
        <v>0</v>
      </c>
      <c r="H12" s="20">
        <f>Line8!H21</f>
        <v>0</v>
      </c>
      <c r="I12" s="20">
        <f>Line8!I21</f>
        <v>0</v>
      </c>
      <c r="J12" s="20">
        <f>Line8!K21</f>
        <v>0</v>
      </c>
      <c r="K12" s="20">
        <f t="shared" si="1"/>
        <v>0</v>
      </c>
      <c r="L12">
        <f>IF(D12&lt;&gt;"",Line8!$C$3,"")</f>
      </c>
      <c r="M12">
        <f>IF(D12&lt;&gt;"",Line8!$F$3,"")</f>
      </c>
    </row>
    <row r="13" spans="2:13" ht="12.75">
      <c r="B13">
        <f>IF(Line8!E22&lt;&gt;"",Line8!E22,"")</f>
        <v>0</v>
      </c>
      <c r="C13">
        <f>IF(Line8!C22&lt;&gt;"",Line8!C22,"")</f>
      </c>
      <c r="D13">
        <f>IF(Line8!D22&lt;&gt;"",Line8!D22,"")</f>
      </c>
      <c r="E13">
        <f>IF(C13&lt;&gt;"",LOOKUP(Ln8!C13,Prices!$A$5:$A$83,Prices!$B$5:$B$83),"")</f>
      </c>
      <c r="F13" s="2">
        <f t="shared" si="2"/>
      </c>
      <c r="G13" s="20">
        <f>Line8!G22</f>
        <v>0</v>
      </c>
      <c r="H13" s="20">
        <f>Line8!H22</f>
        <v>0</v>
      </c>
      <c r="I13" s="20">
        <f>Line8!I22</f>
        <v>0</v>
      </c>
      <c r="J13" s="20">
        <f>Line8!K22</f>
        <v>0</v>
      </c>
      <c r="K13" s="20">
        <f t="shared" si="1"/>
        <v>0</v>
      </c>
      <c r="L13">
        <f>IF(D13&lt;&gt;"",Line8!$C$3,"")</f>
      </c>
      <c r="M13">
        <f>IF(D13&lt;&gt;"",Line8!$F$3,"")</f>
      </c>
    </row>
    <row r="14" spans="2:13" ht="12.75">
      <c r="B14">
        <f>IF(Line8!E23&lt;&gt;"",Line8!E23,"")</f>
        <v>0</v>
      </c>
      <c r="C14">
        <f>IF(Line8!C23&lt;&gt;"",Line8!C23,"")</f>
      </c>
      <c r="D14">
        <f>IF(Line8!D23&lt;&gt;"",Line8!D23,"")</f>
      </c>
      <c r="E14">
        <f>IF(C14&lt;&gt;"",LOOKUP(Ln8!C14,Prices!$A$5:$A$83,Prices!$B$5:$B$83),"")</f>
      </c>
      <c r="F14" s="2">
        <f t="shared" si="2"/>
      </c>
      <c r="G14" s="20">
        <f>Line8!G23</f>
        <v>0</v>
      </c>
      <c r="H14" s="20">
        <f>Line8!H23</f>
        <v>0</v>
      </c>
      <c r="I14" s="20">
        <f>Line8!I23</f>
        <v>0</v>
      </c>
      <c r="J14" s="20">
        <f>Line8!K23</f>
        <v>0</v>
      </c>
      <c r="K14" s="20">
        <f t="shared" si="1"/>
        <v>0</v>
      </c>
      <c r="L14">
        <f>IF(D14&lt;&gt;"",Line8!$C$3,"")</f>
      </c>
      <c r="M14">
        <f>IF(D14&lt;&gt;"",Line8!$F$3,"")</f>
      </c>
    </row>
    <row r="15" spans="2:13" ht="12.75">
      <c r="B15">
        <f>IF(Line8!E24&lt;&gt;"",Line8!E24,"")</f>
        <v>0</v>
      </c>
      <c r="C15">
        <f>IF(Line8!C24&lt;&gt;"",Line8!C24,"")</f>
      </c>
      <c r="D15">
        <f>IF(Line8!D24&lt;&gt;"",Line8!D24,"")</f>
      </c>
      <c r="E15">
        <f>IF(C15&lt;&gt;"",LOOKUP(Ln8!C15,Prices!$A$5:$A$83,Prices!$B$5:$B$83),"")</f>
      </c>
      <c r="F15" s="2">
        <f t="shared" si="2"/>
      </c>
      <c r="G15" s="20">
        <f>Line8!G24</f>
        <v>0</v>
      </c>
      <c r="H15" s="20">
        <f>Line8!H24</f>
        <v>0</v>
      </c>
      <c r="I15" s="20">
        <f>Line8!I24</f>
        <v>0</v>
      </c>
      <c r="J15" s="20">
        <f>Line8!K24</f>
        <v>0</v>
      </c>
      <c r="K15" s="20">
        <f t="shared" si="1"/>
        <v>0</v>
      </c>
      <c r="L15">
        <f>IF(D15&lt;&gt;"",Line8!$C$3,"")</f>
      </c>
      <c r="M15">
        <f>IF(D15&lt;&gt;"",Line8!$F$3,"")</f>
      </c>
    </row>
    <row r="16" spans="2:13" ht="12.75">
      <c r="B16">
        <f>IF(Line8!E25&lt;&gt;"",Line8!E25,"")</f>
        <v>0</v>
      </c>
      <c r="C16">
        <f>IF(Line8!C25&lt;&gt;"",Line8!C25,"")</f>
      </c>
      <c r="D16">
        <f>IF(Line8!D25&lt;&gt;"",Line8!D25,"")</f>
      </c>
      <c r="E16">
        <f>IF(C16&lt;&gt;"",LOOKUP(Ln8!C16,Prices!$A$5:$A$83,Prices!$B$5:$B$83),"")</f>
      </c>
      <c r="F16" s="2">
        <f t="shared" si="2"/>
      </c>
      <c r="G16" s="20">
        <f>Line8!G25</f>
        <v>0</v>
      </c>
      <c r="H16" s="20">
        <f>Line8!H25</f>
        <v>0</v>
      </c>
      <c r="I16" s="20">
        <f>Line8!I25</f>
        <v>0</v>
      </c>
      <c r="J16" s="20">
        <f>Line8!K25</f>
        <v>0</v>
      </c>
      <c r="K16" s="20">
        <f t="shared" si="1"/>
        <v>0</v>
      </c>
      <c r="L16">
        <f>IF(D16&lt;&gt;"",Line8!$C$3,"")</f>
      </c>
      <c r="M16">
        <f>IF(D16&lt;&gt;"",Line8!$F$3,"")</f>
      </c>
    </row>
    <row r="17" spans="2:13" ht="12.75">
      <c r="B17">
        <f>IF(Line8!E26&lt;&gt;"",Line8!E26,"")</f>
        <v>0</v>
      </c>
      <c r="C17">
        <f>IF(Line8!C26&lt;&gt;"",Line8!C26,"")</f>
      </c>
      <c r="D17">
        <f>IF(Line8!D26&lt;&gt;"",Line8!D26,"")</f>
      </c>
      <c r="E17">
        <f>IF(C17&lt;&gt;"",LOOKUP(Ln8!C17,Prices!$A$5:$A$83,Prices!$B$5:$B$83),"")</f>
      </c>
      <c r="F17" s="2">
        <f t="shared" si="2"/>
      </c>
      <c r="G17" s="20">
        <f>Line8!G26</f>
        <v>0</v>
      </c>
      <c r="H17" s="20">
        <f>Line8!H26</f>
        <v>0</v>
      </c>
      <c r="I17" s="20">
        <f>Line8!I26</f>
        <v>0</v>
      </c>
      <c r="J17" s="20">
        <f>Line8!K26</f>
        <v>0</v>
      </c>
      <c r="K17" s="20">
        <f t="shared" si="1"/>
        <v>0</v>
      </c>
      <c r="L17">
        <f>IF(D17&lt;&gt;"",Line8!$C$3,"")</f>
      </c>
      <c r="M17">
        <f>IF(D17&lt;&gt;"",Line8!$F$3,"")</f>
      </c>
    </row>
    <row r="18" spans="5:11" s="115" customFormat="1" ht="12.75">
      <c r="E18">
        <f>IF(C18&lt;&gt;"",LOOKUP(Ln8!C18,Prices!$A$5:$A$83,Prices!$B$5:$B$83),"")</f>
      </c>
      <c r="G18" s="116"/>
      <c r="H18" s="116"/>
      <c r="I18" s="116"/>
      <c r="J18" s="116"/>
      <c r="K18" s="116"/>
    </row>
    <row r="19" ht="12.75">
      <c r="E19">
        <f>IF(C19&lt;&gt;"",LOOKUP(Ln8!C19,Prices!$A$5:$A$83,Prices!$B$5:$B$83),"")</f>
      </c>
    </row>
    <row r="20" ht="12.75">
      <c r="E20">
        <f>IF(C20&lt;&gt;"",LOOKUP(Ln8!C20,Prices!$A$5:$A$83,Prices!$B$5:$B$83),"")</f>
      </c>
    </row>
    <row r="21" ht="12.75">
      <c r="E21">
        <f>IF(C21&lt;&gt;"",LOOKUP(Ln8!C21,Prices!$A$5:$A$83,Prices!$B$5:$B$83),"")</f>
      </c>
    </row>
    <row r="22" ht="12.75">
      <c r="E22">
        <f>IF(C22&lt;&gt;"",LOOKUP(Ln8!C22,Prices!$A$5:$A$83,Prices!$B$5:$B$83),"")</f>
      </c>
    </row>
    <row r="23" ht="12.75">
      <c r="E23">
        <f>IF(C23&lt;&gt;"",LOOKUP(Ln8!C23,Prices!$A$5:$A$83,Prices!$B$5:$B$83),"")</f>
      </c>
    </row>
    <row r="24" ht="12.75">
      <c r="E24">
        <f>IF(C24&lt;&gt;"",LOOKUP(Ln8!C24,Prices!$A$5:$A$83,Prices!$B$5:$B$83),"")</f>
      </c>
    </row>
    <row r="25" ht="12.75">
      <c r="E25">
        <f>IF(C25&lt;&gt;"",LOOKUP(Ln8!C25,Prices!$A$5:$A$83,Prices!$B$5:$B$83),"")</f>
      </c>
    </row>
    <row r="26" ht="12.75">
      <c r="E26">
        <f>IF(C26&lt;&gt;"",LOOKUP(Ln8!C26,Prices!$A$5:$A$83,Prices!$B$5:$B$83),"")</f>
      </c>
    </row>
    <row r="27" ht="12.75">
      <c r="E27">
        <f>IF(C27&lt;&gt;"",LOOKUP(Ln8!C27,Prices!$A$5:$A$83,Prices!$B$5:$B$83),"")</f>
      </c>
    </row>
    <row r="28" ht="12.75">
      <c r="E28">
        <f>IF(C28&lt;&gt;"",LOOKUP(Ln8!C28,Prices!$A$5:$A$83,Prices!$B$5:$B$83),"")</f>
      </c>
    </row>
    <row r="29" ht="12.75">
      <c r="E29">
        <f>IF(C29&lt;&gt;"",LOOKUP(Ln8!C29,Prices!$A$5:$A$83,Prices!$B$5:$B$83),"")</f>
      </c>
    </row>
    <row r="30" ht="12.75">
      <c r="E30">
        <f>IF(C30&lt;&gt;"",LOOKUP(Ln8!C30,Prices!$A$5:$A$83,Prices!$B$5:$B$83),"")</f>
      </c>
    </row>
    <row r="31" ht="12.75">
      <c r="E31">
        <f>IF(C31&lt;&gt;"",LOOKUP(Ln8!C31,Prices!$A$5:$A$83,Prices!$B$5:$B$83),"")</f>
      </c>
    </row>
    <row r="32" ht="12.75">
      <c r="E32">
        <f>IF(C32&lt;&gt;"",LOOKUP(Ln8!C32,Prices!$A$5:$A$83,Prices!$B$5:$B$83),"")</f>
      </c>
    </row>
    <row r="33" ht="12.75">
      <c r="E33">
        <f>IF(C33&lt;&gt;"",LOOKUP(Ln8!C33,Prices!$A$5:$A$83,Prices!$B$5:$B$83),"")</f>
      </c>
    </row>
    <row r="34" ht="12.75">
      <c r="E34">
        <f>IF(C34&lt;&gt;"",LOOKUP(Ln8!C34,Prices!$A$5:$A$83,Prices!$B$5:$B$83),"")</f>
      </c>
    </row>
    <row r="35" ht="12.75">
      <c r="E35">
        <f>IF(C35&lt;&gt;"",LOOKUP(Ln8!C35,Prices!$A$5:$A$83,Prices!$B$5:$B$83),"")</f>
      </c>
    </row>
    <row r="36" ht="12.75">
      <c r="E36">
        <f>IF(C36&lt;&gt;"",LOOKUP(Ln8!C36,Prices!$A$5:$A$83,Prices!$B$5:$B$83),"")</f>
      </c>
    </row>
    <row r="37" ht="12.75">
      <c r="E37">
        <f>IF(C37&lt;&gt;"",LOOKUP(Ln8!C37,Prices!$A$5:$A$83,Prices!$B$5:$B$83),"")</f>
      </c>
    </row>
    <row r="38" ht="12.75">
      <c r="E38">
        <f>IF(C38&lt;&gt;"",LOOKUP(Ln8!C38,Prices!$A$5:$A$83,Prices!$B$5:$B$83),"")</f>
      </c>
    </row>
    <row r="39" ht="12.75">
      <c r="E39">
        <f>IF(C39&lt;&gt;"",LOOKUP(Ln8!C39,Prices!$A$5:$A$83,Prices!$B$5:$B$83),"")</f>
      </c>
    </row>
    <row r="40" ht="12.75">
      <c r="E40">
        <f>IF(C40&lt;&gt;"",LOOKUP(Ln8!C40,Prices!$A$5:$A$83,Prices!$B$5:$B$83),"")</f>
      </c>
    </row>
    <row r="41" ht="12.75">
      <c r="E41">
        <f>IF(C41&lt;&gt;"",LOOKUP(Ln8!C41,Prices!$A$5:$A$83,Prices!$B$5:$B$83),"")</f>
      </c>
    </row>
    <row r="42" ht="12.75">
      <c r="E42">
        <f>IF(C42&lt;&gt;"",LOOKUP(Ln8!C42,Prices!$A$5:$A$83,Prices!$B$5:$B$83),"")</f>
      </c>
    </row>
    <row r="43" ht="12.75">
      <c r="E43">
        <f>IF(C43&lt;&gt;"",LOOKUP(Ln8!C43,Prices!$A$5:$A$83,Prices!$B$5:$B$83),"")</f>
      </c>
    </row>
    <row r="44" ht="12.75">
      <c r="E44">
        <f>IF(C44&lt;&gt;"",LOOKUP(Ln8!C44,Prices!$A$5:$A$83,Prices!$B$5:$B$83),"")</f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PageLayoutView="0" workbookViewId="0" topLeftCell="D1">
      <selection activeCell="M4" sqref="M4"/>
    </sheetView>
  </sheetViews>
  <sheetFormatPr defaultColWidth="9.140625" defaultRowHeight="12.75"/>
  <cols>
    <col min="2" max="2" width="7.140625" style="0" customWidth="1"/>
    <col min="3" max="3" width="38.140625" style="0" bestFit="1" customWidth="1"/>
    <col min="4" max="4" width="10.28125" style="2" customWidth="1"/>
    <col min="5" max="6" width="12.00390625" style="0" customWidth="1"/>
    <col min="7" max="7" width="10.140625" style="0" customWidth="1"/>
    <col min="10" max="10" width="10.421875" style="0" customWidth="1"/>
    <col min="13" max="13" width="15.00390625" style="0" customWidth="1"/>
  </cols>
  <sheetData>
    <row r="1" spans="1:13" s="9" customFormat="1" ht="39.75" customHeight="1">
      <c r="A1" s="51" t="s">
        <v>64</v>
      </c>
      <c r="B1" s="13" t="s">
        <v>93</v>
      </c>
      <c r="C1" s="13" t="s">
        <v>0</v>
      </c>
      <c r="D1" s="14" t="s">
        <v>33</v>
      </c>
      <c r="E1" s="15" t="s">
        <v>55</v>
      </c>
      <c r="F1" s="52" t="s">
        <v>97</v>
      </c>
      <c r="G1" s="19" t="s">
        <v>78</v>
      </c>
      <c r="H1" s="19" t="s">
        <v>77</v>
      </c>
      <c r="I1" s="32" t="s">
        <v>80</v>
      </c>
      <c r="J1" s="32" t="s">
        <v>81</v>
      </c>
      <c r="K1" s="32" t="s">
        <v>82</v>
      </c>
      <c r="L1" s="32" t="s">
        <v>32</v>
      </c>
      <c r="M1" s="32" t="s">
        <v>86</v>
      </c>
    </row>
    <row r="2" spans="1:13" ht="39.75" customHeight="1">
      <c r="A2">
        <v>17</v>
      </c>
      <c r="B2">
        <f>IF('COMMODITY CALCULATOR'!E13&lt;&gt;"",'COMMODITY CALCULATOR'!E13,"")</f>
        <v>0</v>
      </c>
      <c r="C2">
        <f>IF('COMMODITY CALCULATOR'!C13&lt;&gt;"",'COMMODITY CALCULATOR'!C13,"")</f>
      </c>
      <c r="D2">
        <f>IF('COMMODITY CALCULATOR'!D13&lt;&gt;"",'COMMODITY CALCULATOR'!D13,"")</f>
      </c>
      <c r="E2">
        <f>IF(C2&lt;&gt;"",LOOKUP(ln17!C2,Prices!$A$5:$A$89,Prices!$B$5:$B$89),"")</f>
      </c>
      <c r="F2" s="2">
        <f>IF(D2&lt;&gt;"","DD","")</f>
      </c>
      <c r="G2" s="20">
        <f>'COMMODITY CALCULATOR'!G13</f>
        <v>0</v>
      </c>
      <c r="H2" s="20">
        <f>'COMMODITY CALCULATOR'!H13</f>
        <v>0</v>
      </c>
      <c r="I2" s="20">
        <f>'COMMODITY CALCULATOR'!I13</f>
        <v>0</v>
      </c>
      <c r="J2" s="20">
        <f>'COMMODITY CALCULATOR'!K13</f>
        <v>0</v>
      </c>
      <c r="K2" s="20">
        <f>G2+H2+J2</f>
        <v>0</v>
      </c>
      <c r="L2">
        <f>IF(D2&lt;&gt;"",Line8!$C$3,"")</f>
      </c>
      <c r="M2">
        <f>IF(D2&lt;&gt;"",Line8!$F$3,"")</f>
      </c>
    </row>
    <row r="3" spans="2:13" ht="12.75">
      <c r="B3">
        <f>IF('COMMODITY CALCULATOR'!E14&lt;&gt;"",'COMMODITY CALCULATOR'!E14,"")</f>
        <v>0</v>
      </c>
      <c r="C3">
        <f>IF('COMMODITY CALCULATOR'!C14&lt;&gt;"",'COMMODITY CALCULATOR'!C14,"")</f>
      </c>
      <c r="D3">
        <f>IF('COMMODITY CALCULATOR'!D14&lt;&gt;"",'COMMODITY CALCULATOR'!D14,"")</f>
      </c>
      <c r="E3">
        <f>IF(C3&lt;&gt;"",LOOKUP(ln17!C3,Prices!$A$5:$A$89,Prices!$B$5:$B$89),"")</f>
      </c>
      <c r="F3" s="2">
        <f aca="true" t="shared" si="0" ref="F3:F10">IF(D3&lt;&gt;"","DD","")</f>
      </c>
      <c r="G3" s="20">
        <f>'COMMODITY CALCULATOR'!G14</f>
        <v>0</v>
      </c>
      <c r="H3" s="20">
        <f>'COMMODITY CALCULATOR'!H14</f>
        <v>0</v>
      </c>
      <c r="I3" s="20">
        <f>'COMMODITY CALCULATOR'!I14</f>
        <v>0</v>
      </c>
      <c r="J3" s="20">
        <f>'COMMODITY CALCULATOR'!K14</f>
        <v>0</v>
      </c>
      <c r="K3" s="20">
        <f aca="true" t="shared" si="1" ref="K3:K17">G3+H3+J3</f>
        <v>0</v>
      </c>
      <c r="L3">
        <f>IF(D3&lt;&gt;"",Line8!$C$3,"")</f>
      </c>
      <c r="M3">
        <f>IF(D3&lt;&gt;"",Line8!$F$3,"")</f>
      </c>
    </row>
    <row r="4" spans="2:13" ht="12.75">
      <c r="B4">
        <f>IF('COMMODITY CALCULATOR'!E15&lt;&gt;"",'COMMODITY CALCULATOR'!E15,"")</f>
        <v>0</v>
      </c>
      <c r="C4">
        <f>IF('COMMODITY CALCULATOR'!C15&lt;&gt;"",'COMMODITY CALCULATOR'!C15,"")</f>
      </c>
      <c r="D4">
        <f>IF('COMMODITY CALCULATOR'!D15&lt;&gt;"",'COMMODITY CALCULATOR'!D15,"")</f>
      </c>
      <c r="E4">
        <f>IF(C4&lt;&gt;"",LOOKUP(ln17!C4,Prices!$A$5:$A$89,Prices!$B$5:$B$89),"")</f>
      </c>
      <c r="F4" s="2">
        <f t="shared" si="0"/>
      </c>
      <c r="G4" s="20">
        <f>'COMMODITY CALCULATOR'!G15</f>
        <v>0</v>
      </c>
      <c r="H4" s="20">
        <f>'COMMODITY CALCULATOR'!H15</f>
        <v>0</v>
      </c>
      <c r="I4" s="20">
        <f>'COMMODITY CALCULATOR'!I15</f>
        <v>0</v>
      </c>
      <c r="J4" s="20">
        <f>'COMMODITY CALCULATOR'!K15</f>
        <v>0</v>
      </c>
      <c r="K4" s="20">
        <f t="shared" si="1"/>
        <v>0</v>
      </c>
      <c r="L4">
        <f>IF(D4&lt;&gt;"",Line8!$C$3,"")</f>
      </c>
      <c r="M4">
        <f>IF(D4&lt;&gt;"",Line8!$F$3,"")</f>
      </c>
    </row>
    <row r="5" spans="2:13" ht="12.75">
      <c r="B5">
        <f>IF('COMMODITY CALCULATOR'!E16&lt;&gt;"",'COMMODITY CALCULATOR'!E16,"")</f>
        <v>0</v>
      </c>
      <c r="C5">
        <f>IF('COMMODITY CALCULATOR'!C16&lt;&gt;"",'COMMODITY CALCULATOR'!C16,"")</f>
      </c>
      <c r="D5">
        <f>IF('COMMODITY CALCULATOR'!D16&lt;&gt;"",'COMMODITY CALCULATOR'!D16,"")</f>
      </c>
      <c r="E5">
        <f>IF(C5&lt;&gt;"",LOOKUP(ln17!C5,Prices!$A$5:$A$89,Prices!$B$5:$B$89),"")</f>
      </c>
      <c r="F5" s="2">
        <f t="shared" si="0"/>
      </c>
      <c r="G5" s="20">
        <f>'COMMODITY CALCULATOR'!G16</f>
        <v>0</v>
      </c>
      <c r="H5" s="20">
        <f>'COMMODITY CALCULATOR'!H16</f>
        <v>0</v>
      </c>
      <c r="I5" s="20">
        <f>'COMMODITY CALCULATOR'!I16</f>
        <v>0</v>
      </c>
      <c r="J5" s="20">
        <f>'COMMODITY CALCULATOR'!K16</f>
        <v>0</v>
      </c>
      <c r="K5" s="20">
        <f t="shared" si="1"/>
        <v>0</v>
      </c>
      <c r="L5">
        <f>IF(D5&lt;&gt;"",Line8!$C$3,"")</f>
      </c>
      <c r="M5">
        <f>IF(D5&lt;&gt;"",Line8!$F$3,"")</f>
      </c>
    </row>
    <row r="6" spans="2:13" ht="12.75">
      <c r="B6">
        <f>IF('COMMODITY CALCULATOR'!E17&lt;&gt;"",'COMMODITY CALCULATOR'!E17,"")</f>
        <v>0</v>
      </c>
      <c r="C6">
        <f>IF('COMMODITY CALCULATOR'!C17&lt;&gt;"",'COMMODITY CALCULATOR'!C17,"")</f>
      </c>
      <c r="D6">
        <f>IF('COMMODITY CALCULATOR'!D17&lt;&gt;"",'COMMODITY CALCULATOR'!D17,"")</f>
      </c>
      <c r="E6">
        <f>IF(C6&lt;&gt;"",LOOKUP(ln17!C6,Prices!$A$5:$A$89,Prices!$B$5:$B$89),"")</f>
      </c>
      <c r="F6" s="2">
        <f t="shared" si="0"/>
      </c>
      <c r="G6" s="20">
        <f>'COMMODITY CALCULATOR'!G17</f>
        <v>0</v>
      </c>
      <c r="H6" s="20">
        <f>'COMMODITY CALCULATOR'!H17</f>
        <v>0</v>
      </c>
      <c r="I6" s="20">
        <f>'COMMODITY CALCULATOR'!I17</f>
        <v>0</v>
      </c>
      <c r="J6" s="20">
        <f>'COMMODITY CALCULATOR'!K17</f>
        <v>0</v>
      </c>
      <c r="K6" s="20">
        <f t="shared" si="1"/>
        <v>0</v>
      </c>
      <c r="L6">
        <f>IF(D6&lt;&gt;"",Line8!$C$3,"")</f>
      </c>
      <c r="M6">
        <f>IF(D6&lt;&gt;"",Line8!$F$3,"")</f>
      </c>
    </row>
    <row r="7" spans="2:13" ht="12.75">
      <c r="B7">
        <f>IF('COMMODITY CALCULATOR'!E18&lt;&gt;"",'COMMODITY CALCULATOR'!E18,"")</f>
        <v>0</v>
      </c>
      <c r="C7">
        <f>IF('COMMODITY CALCULATOR'!C18&lt;&gt;"",'COMMODITY CALCULATOR'!C18,"")</f>
      </c>
      <c r="D7">
        <f>IF('COMMODITY CALCULATOR'!D18&lt;&gt;"",'COMMODITY CALCULATOR'!D18,"")</f>
      </c>
      <c r="E7">
        <f>IF(C7&lt;&gt;"",LOOKUP(ln17!C7,Prices!$A$5:$A$89,Prices!$B$5:$B$89),"")</f>
      </c>
      <c r="F7" s="2">
        <f t="shared" si="0"/>
      </c>
      <c r="G7" s="20">
        <f>'COMMODITY CALCULATOR'!G18</f>
        <v>0</v>
      </c>
      <c r="H7" s="20">
        <f>'COMMODITY CALCULATOR'!H18</f>
        <v>0</v>
      </c>
      <c r="I7" s="20">
        <f>'COMMODITY CALCULATOR'!I18</f>
        <v>0</v>
      </c>
      <c r="J7" s="20">
        <f>'COMMODITY CALCULATOR'!K18</f>
        <v>0</v>
      </c>
      <c r="K7" s="20">
        <f t="shared" si="1"/>
        <v>0</v>
      </c>
      <c r="L7">
        <f>IF(D7&lt;&gt;"",Line8!$C$3,"")</f>
      </c>
      <c r="M7">
        <f>IF(D7&lt;&gt;"",Line8!$F$3,"")</f>
      </c>
    </row>
    <row r="8" spans="2:13" ht="12.75">
      <c r="B8">
        <f>IF('COMMODITY CALCULATOR'!E19&lt;&gt;"",'COMMODITY CALCULATOR'!E19,"")</f>
        <v>0</v>
      </c>
      <c r="C8">
        <f>IF('COMMODITY CALCULATOR'!C19&lt;&gt;"",'COMMODITY CALCULATOR'!C19,"")</f>
      </c>
      <c r="D8">
        <f>IF('COMMODITY CALCULATOR'!D19&lt;&gt;"",'COMMODITY CALCULATOR'!D19,"")</f>
      </c>
      <c r="E8">
        <f>IF(C8&lt;&gt;"",LOOKUP(ln17!C8,Prices!$A$5:$A$89,Prices!$B$5:$B$89),"")</f>
      </c>
      <c r="F8" s="2">
        <f t="shared" si="0"/>
      </c>
      <c r="G8" s="20">
        <f>'COMMODITY CALCULATOR'!G19</f>
        <v>0</v>
      </c>
      <c r="H8" s="20">
        <f>'COMMODITY CALCULATOR'!H19</f>
        <v>0</v>
      </c>
      <c r="I8" s="20">
        <f>'COMMODITY CALCULATOR'!I19</f>
        <v>0</v>
      </c>
      <c r="J8" s="20">
        <f>'COMMODITY CALCULATOR'!K19</f>
        <v>0</v>
      </c>
      <c r="K8" s="20">
        <f t="shared" si="1"/>
        <v>0</v>
      </c>
      <c r="L8">
        <f>IF(D8&lt;&gt;"",Line8!$C$3,"")</f>
      </c>
      <c r="M8">
        <f>IF(D8&lt;&gt;"",Line8!$F$3,"")</f>
      </c>
    </row>
    <row r="9" spans="2:13" ht="12.75">
      <c r="B9">
        <f>IF('COMMODITY CALCULATOR'!E20&lt;&gt;"",'COMMODITY CALCULATOR'!E20,"")</f>
        <v>0</v>
      </c>
      <c r="C9">
        <f>IF('COMMODITY CALCULATOR'!C20&lt;&gt;"",'COMMODITY CALCULATOR'!C20,"")</f>
      </c>
      <c r="D9">
        <f>IF('COMMODITY CALCULATOR'!D20&lt;&gt;"",'COMMODITY CALCULATOR'!D20,"")</f>
      </c>
      <c r="E9">
        <f>IF(C9&lt;&gt;"",LOOKUP(ln17!C9,Prices!$A$5:$A$89,Prices!$B$5:$B$89),"")</f>
      </c>
      <c r="F9" s="2">
        <f t="shared" si="0"/>
      </c>
      <c r="G9" s="20">
        <f>'COMMODITY CALCULATOR'!G20</f>
        <v>0</v>
      </c>
      <c r="H9" s="20">
        <f>'COMMODITY CALCULATOR'!H20</f>
        <v>0</v>
      </c>
      <c r="I9" s="20">
        <f>'COMMODITY CALCULATOR'!I20</f>
        <v>0</v>
      </c>
      <c r="J9" s="20">
        <f>'COMMODITY CALCULATOR'!K20</f>
        <v>0</v>
      </c>
      <c r="K9" s="20">
        <f t="shared" si="1"/>
        <v>0</v>
      </c>
      <c r="L9">
        <f>IF(D9&lt;&gt;"",Line8!$C$3,"")</f>
      </c>
      <c r="M9">
        <f>IF(D9&lt;&gt;"",Line8!$F$3,"")</f>
      </c>
    </row>
    <row r="10" spans="2:13" ht="12.75">
      <c r="B10">
        <f>IF('COMMODITY CALCULATOR'!E21&lt;&gt;"",'COMMODITY CALCULATOR'!E21,"")</f>
        <v>0</v>
      </c>
      <c r="C10">
        <f>IF('COMMODITY CALCULATOR'!C21&lt;&gt;"",'COMMODITY CALCULATOR'!C21,"")</f>
      </c>
      <c r="D10">
        <f>IF('COMMODITY CALCULATOR'!D21&lt;&gt;"",'COMMODITY CALCULATOR'!D21,"")</f>
      </c>
      <c r="E10">
        <f>IF(C10&lt;&gt;"",LOOKUP(ln17!C10,Prices!$A$5:$A$89,Prices!$B$5:$B$89),"")</f>
      </c>
      <c r="F10" s="2">
        <f t="shared" si="0"/>
      </c>
      <c r="G10" s="20">
        <f>'COMMODITY CALCULATOR'!G21</f>
        <v>0</v>
      </c>
      <c r="H10" s="20">
        <f>'COMMODITY CALCULATOR'!H21</f>
        <v>0</v>
      </c>
      <c r="I10" s="20">
        <f>'COMMODITY CALCULATOR'!I21</f>
        <v>0</v>
      </c>
      <c r="J10" s="20">
        <f>'COMMODITY CALCULATOR'!K21</f>
        <v>0</v>
      </c>
      <c r="K10" s="20">
        <f t="shared" si="1"/>
        <v>0</v>
      </c>
      <c r="L10">
        <f>IF(D10&lt;&gt;"",Line8!$C$3,"")</f>
      </c>
      <c r="M10">
        <f>IF(D10&lt;&gt;"",Line8!$F$3,"")</f>
      </c>
    </row>
    <row r="11" spans="2:13" s="115" customFormat="1" ht="12.75">
      <c r="B11" s="115">
        <f>IF('COMMODITY CALCULATOR'!E22&lt;&gt;"",'COMMODITY CALCULATOR'!E22,"")</f>
        <v>0</v>
      </c>
      <c r="C11" s="115">
        <f>IF('COMMODITY CALCULATOR'!C22&lt;&gt;"",'COMMODITY CALCULATOR'!C22,"")</f>
      </c>
      <c r="D11" s="115">
        <f>IF('COMMODITY CALCULATOR'!D22&lt;&gt;"",'COMMODITY CALCULATOR'!D22,"")</f>
      </c>
      <c r="E11">
        <f>IF(C11&lt;&gt;"",LOOKUP(ln17!C11,Prices!$A$5:$A$89,Prices!$B$5:$B$89),"")</f>
      </c>
      <c r="F11" s="117">
        <f>IF(D11&lt;&gt;"","MON","")</f>
      </c>
      <c r="G11" s="116">
        <f>'COMMODITY CALCULATOR'!G22</f>
        <v>0</v>
      </c>
      <c r="H11" s="116">
        <f>'COMMODITY CALCULATOR'!H22</f>
        <v>0</v>
      </c>
      <c r="I11" s="116">
        <f>'COMMODITY CALCULATOR'!I22</f>
        <v>0</v>
      </c>
      <c r="J11" s="116">
        <f>'COMMODITY CALCULATOR'!K22</f>
        <v>0</v>
      </c>
      <c r="K11" s="116">
        <f t="shared" si="1"/>
        <v>0</v>
      </c>
      <c r="L11" s="115">
        <f>IF(D11&lt;&gt;"",Line8!$C$3,"")</f>
      </c>
      <c r="M11" s="115">
        <f>IF(D11&lt;&gt;"",Line8!$F$3,"")</f>
      </c>
    </row>
    <row r="12" spans="2:13" ht="12.75">
      <c r="B12">
        <f>IF('COMMODITY CALCULATOR'!E23&lt;&gt;"",'COMMODITY CALCULATOR'!E23,"")</f>
        <v>0</v>
      </c>
      <c r="C12">
        <f>IF('COMMODITY CALCULATOR'!C23&lt;&gt;"",'COMMODITY CALCULATOR'!C23,"")</f>
      </c>
      <c r="D12">
        <f>IF('COMMODITY CALCULATOR'!D23&lt;&gt;"",'COMMODITY CALCULATOR'!D23,"")</f>
      </c>
      <c r="E12">
        <f>IF(C12&lt;&gt;"",LOOKUP(ln17!C12,Prices!$A$5:$A$89,Prices!$B$5:$B$89),"")</f>
      </c>
      <c r="F12" s="2">
        <f aca="true" t="shared" si="2" ref="F12:F17">IF(D12&lt;&gt;"","MON","")</f>
      </c>
      <c r="G12" s="20">
        <f>'COMMODITY CALCULATOR'!G23</f>
        <v>0</v>
      </c>
      <c r="H12" s="20">
        <f>'COMMODITY CALCULATOR'!H23</f>
        <v>0</v>
      </c>
      <c r="I12" s="20">
        <f>'COMMODITY CALCULATOR'!I23</f>
        <v>0</v>
      </c>
      <c r="J12" s="20">
        <f>'COMMODITY CALCULATOR'!K23</f>
        <v>0</v>
      </c>
      <c r="K12" s="20">
        <f t="shared" si="1"/>
        <v>0</v>
      </c>
      <c r="L12">
        <f>IF(D12&lt;&gt;"",Line8!$C$3,"")</f>
      </c>
      <c r="M12">
        <f>IF(D12&lt;&gt;"",Line8!$F$3,"")</f>
      </c>
    </row>
    <row r="13" spans="2:13" ht="12.75">
      <c r="B13">
        <f>IF('COMMODITY CALCULATOR'!E24&lt;&gt;"",'COMMODITY CALCULATOR'!E24,"")</f>
        <v>0</v>
      </c>
      <c r="C13">
        <f>IF('COMMODITY CALCULATOR'!C24&lt;&gt;"",'COMMODITY CALCULATOR'!C24,"")</f>
      </c>
      <c r="D13">
        <f>IF('COMMODITY CALCULATOR'!D24&lt;&gt;"",'COMMODITY CALCULATOR'!D24,"")</f>
      </c>
      <c r="E13">
        <f>IF(C13&lt;&gt;"",LOOKUP(ln17!C13,Prices!$A$5:$A$89,Prices!$B$5:$B$89),"")</f>
      </c>
      <c r="F13" s="2">
        <f t="shared" si="2"/>
      </c>
      <c r="G13" s="20">
        <f>'COMMODITY CALCULATOR'!G24</f>
        <v>0</v>
      </c>
      <c r="H13" s="20">
        <f>'COMMODITY CALCULATOR'!H24</f>
        <v>0</v>
      </c>
      <c r="I13" s="20">
        <f>'COMMODITY CALCULATOR'!I24</f>
        <v>0</v>
      </c>
      <c r="J13" s="20">
        <f>'COMMODITY CALCULATOR'!K24</f>
        <v>0</v>
      </c>
      <c r="K13" s="20">
        <f t="shared" si="1"/>
        <v>0</v>
      </c>
      <c r="L13">
        <f>IF(D13&lt;&gt;"",Line8!$C$3,"")</f>
      </c>
      <c r="M13">
        <f>IF(D13&lt;&gt;"",Line8!$F$3,"")</f>
      </c>
    </row>
    <row r="14" spans="2:13" ht="12.75">
      <c r="B14">
        <f>IF('COMMODITY CALCULATOR'!E25&lt;&gt;"",'COMMODITY CALCULATOR'!E25,"")</f>
        <v>0</v>
      </c>
      <c r="C14">
        <f>IF('COMMODITY CALCULATOR'!C25&lt;&gt;"",'COMMODITY CALCULATOR'!C25,"")</f>
      </c>
      <c r="D14">
        <f>IF('COMMODITY CALCULATOR'!D25&lt;&gt;"",'COMMODITY CALCULATOR'!D25,"")</f>
      </c>
      <c r="E14">
        <f>IF(C14&lt;&gt;"",LOOKUP(ln17!C14,Prices!$A$5:$A$89,Prices!$B$5:$B$89),"")</f>
      </c>
      <c r="F14" s="2">
        <f t="shared" si="2"/>
      </c>
      <c r="G14" s="20">
        <f>'COMMODITY CALCULATOR'!G25</f>
        <v>0</v>
      </c>
      <c r="H14" s="20">
        <f>'COMMODITY CALCULATOR'!H25</f>
        <v>0</v>
      </c>
      <c r="I14" s="20">
        <f>'COMMODITY CALCULATOR'!I25</f>
        <v>0</v>
      </c>
      <c r="J14" s="20">
        <f>'COMMODITY CALCULATOR'!K25</f>
        <v>0</v>
      </c>
      <c r="K14" s="20">
        <f t="shared" si="1"/>
        <v>0</v>
      </c>
      <c r="L14">
        <f>IF(D14&lt;&gt;"",Line8!$C$3,"")</f>
      </c>
      <c r="M14">
        <f>IF(D14&lt;&gt;"",Line8!$F$3,"")</f>
      </c>
    </row>
    <row r="15" spans="2:13" ht="12.75">
      <c r="B15">
        <f>IF('COMMODITY CALCULATOR'!E26&lt;&gt;"",'COMMODITY CALCULATOR'!E26,"")</f>
        <v>0</v>
      </c>
      <c r="C15">
        <f>IF('COMMODITY CALCULATOR'!C26&lt;&gt;"",'COMMODITY CALCULATOR'!C26,"")</f>
      </c>
      <c r="D15">
        <f>IF('COMMODITY CALCULATOR'!D26&lt;&gt;"",'COMMODITY CALCULATOR'!D26,"")</f>
      </c>
      <c r="E15">
        <f>IF(C15&lt;&gt;"",LOOKUP(ln17!C15,Prices!$A$5:$A$89,Prices!$B$5:$B$89),"")</f>
      </c>
      <c r="F15" s="2">
        <f t="shared" si="2"/>
      </c>
      <c r="G15" s="20">
        <f>'COMMODITY CALCULATOR'!G26</f>
        <v>0</v>
      </c>
      <c r="H15" s="20">
        <f>'COMMODITY CALCULATOR'!H26</f>
        <v>0</v>
      </c>
      <c r="I15" s="20">
        <f>'COMMODITY CALCULATOR'!I26</f>
        <v>0</v>
      </c>
      <c r="J15" s="20">
        <f>'COMMODITY CALCULATOR'!K26</f>
        <v>0</v>
      </c>
      <c r="K15" s="20">
        <f t="shared" si="1"/>
        <v>0</v>
      </c>
      <c r="L15">
        <f>IF(D15&lt;&gt;"",Line8!$C$3,"")</f>
      </c>
      <c r="M15">
        <f>IF(D15&lt;&gt;"",Line8!$F$3,"")</f>
      </c>
    </row>
    <row r="16" spans="2:13" ht="12.75">
      <c r="B16">
        <f>IF('COMMODITY CALCULATOR'!E27&lt;&gt;"",'COMMODITY CALCULATOR'!E27,"")</f>
        <v>0</v>
      </c>
      <c r="C16">
        <f>IF('COMMODITY CALCULATOR'!C27&lt;&gt;"",'COMMODITY CALCULATOR'!C27,"")</f>
      </c>
      <c r="D16">
        <f>IF('COMMODITY CALCULATOR'!D27&lt;&gt;"",'COMMODITY CALCULATOR'!D27,"")</f>
      </c>
      <c r="E16">
        <f>IF(C16&lt;&gt;"",LOOKUP(ln17!C16,Prices!$A$5:$A$89,Prices!$B$5:$B$89),"")</f>
      </c>
      <c r="F16" s="2">
        <f t="shared" si="2"/>
      </c>
      <c r="G16" s="20">
        <f>'COMMODITY CALCULATOR'!G27</f>
        <v>0</v>
      </c>
      <c r="H16" s="20">
        <f>'COMMODITY CALCULATOR'!H27</f>
        <v>0</v>
      </c>
      <c r="I16" s="20">
        <f>'COMMODITY CALCULATOR'!I27</f>
        <v>0</v>
      </c>
      <c r="J16" s="20">
        <f>'COMMODITY CALCULATOR'!K27</f>
        <v>0</v>
      </c>
      <c r="K16" s="20">
        <f t="shared" si="1"/>
        <v>0</v>
      </c>
      <c r="L16">
        <f>IF(D16&lt;&gt;"",Line8!$C$3,"")</f>
      </c>
      <c r="M16">
        <f>IF(D16&lt;&gt;"",Line8!$F$3,"")</f>
      </c>
    </row>
    <row r="17" spans="2:13" ht="12.75">
      <c r="B17">
        <f>IF('COMMODITY CALCULATOR'!E28&lt;&gt;"",'COMMODITY CALCULATOR'!E28,"")</f>
        <v>0</v>
      </c>
      <c r="C17">
        <f>IF('COMMODITY CALCULATOR'!C28&lt;&gt;"",'COMMODITY CALCULATOR'!C28,"")</f>
      </c>
      <c r="D17">
        <f>IF('COMMODITY CALCULATOR'!D28&lt;&gt;"",'COMMODITY CALCULATOR'!D28,"")</f>
      </c>
      <c r="E17">
        <f>IF(C17&lt;&gt;"",LOOKUP(ln17!C17,Prices!$A$5:$A$89,Prices!$B$5:$B$89),"")</f>
      </c>
      <c r="F17" s="2">
        <f t="shared" si="2"/>
      </c>
      <c r="G17" s="20">
        <f>'COMMODITY CALCULATOR'!G28</f>
        <v>0</v>
      </c>
      <c r="H17" s="20">
        <f>'COMMODITY CALCULATOR'!H28</f>
        <v>0</v>
      </c>
      <c r="I17" s="20">
        <f>'COMMODITY CALCULATOR'!I28</f>
        <v>0</v>
      </c>
      <c r="J17" s="20">
        <f>'COMMODITY CALCULATOR'!K28</f>
        <v>0</v>
      </c>
      <c r="K17" s="20">
        <f t="shared" si="1"/>
        <v>0</v>
      </c>
      <c r="L17">
        <f>IF(D17&lt;&gt;"",Line8!$C$3,"")</f>
      </c>
      <c r="M17">
        <f>IF(D17&lt;&gt;"",Line8!$F$3,"")</f>
      </c>
    </row>
    <row r="18" spans="5:11" s="115" customFormat="1" ht="12.75">
      <c r="E18">
        <f>IF(C18&lt;&gt;"",LOOKUP(ln17!C18,Prices!$A$5:$A$89,Prices!$B$5:$B$89),"")</f>
      </c>
      <c r="G18" s="116"/>
      <c r="H18" s="116"/>
      <c r="I18" s="116"/>
      <c r="J18" s="116"/>
      <c r="K18" s="116"/>
    </row>
    <row r="19" ht="12.75">
      <c r="E19">
        <f>IF(C19&lt;&gt;"",LOOKUP(ln17!C19,Prices!$A$5:$A$89,Prices!$B$5:$B$89),"")</f>
      </c>
    </row>
    <row r="20" ht="12.75">
      <c r="E20">
        <f>IF(C20&lt;&gt;"",LOOKUP(ln17!C20,Prices!$A$5:$A$89,Prices!$B$5:$B$89),"")</f>
      </c>
    </row>
    <row r="21" ht="12.75">
      <c r="E21">
        <f>IF(C21&lt;&gt;"",LOOKUP(ln17!C21,Prices!$A$5:$A$89,Prices!$B$5:$B$89),"")</f>
      </c>
    </row>
    <row r="22" ht="12.75">
      <c r="E22">
        <f>IF(C22&lt;&gt;"",LOOKUP(ln17!C22,Prices!$A$5:$A$89,Prices!$B$5:$B$89),"")</f>
      </c>
    </row>
    <row r="23" ht="12.75">
      <c r="E23">
        <f>IF(C23&lt;&gt;"",LOOKUP(ln17!C23,Prices!$A$5:$A$89,Prices!$B$5:$B$89),"")</f>
      </c>
    </row>
    <row r="24" ht="12.75">
      <c r="E24">
        <f>IF(C24&lt;&gt;"",LOOKUP(ln17!C24,Prices!$A$5:$A$89,Prices!$B$5:$B$89),"")</f>
      </c>
    </row>
    <row r="25" ht="12.75">
      <c r="E25">
        <f>IF(C25&lt;&gt;"",LOOKUP(ln17!C25,Prices!$A$5:$A$89,Prices!$B$5:$B$89),"")</f>
      </c>
    </row>
    <row r="26" ht="12.75">
      <c r="E26">
        <f>IF(C26&lt;&gt;"",LOOKUP(ln17!C26,Prices!$A$5:$A$89,Prices!$B$5:$B$89),"")</f>
      </c>
    </row>
    <row r="27" ht="12.75">
      <c r="E27">
        <f>IF(C27&lt;&gt;"",LOOKUP(ln17!C27,Prices!$A$5:$A$89,Prices!$B$5:$B$89),"")</f>
      </c>
    </row>
    <row r="28" ht="12.75">
      <c r="E28">
        <f>IF(C28&lt;&gt;"",LOOKUP(ln17!C28,Prices!$A$5:$A$89,Prices!$B$5:$B$89),"")</f>
      </c>
    </row>
    <row r="29" ht="12.75">
      <c r="E29">
        <f>IF(C29&lt;&gt;"",LOOKUP(ln17!C29,Prices!$A$5:$A$89,Prices!$B$5:$B$89),"")</f>
      </c>
    </row>
    <row r="30" ht="12.75">
      <c r="E30">
        <f>IF(C30&lt;&gt;"",LOOKUP(ln17!C30,Prices!$A$5:$A$89,Prices!$B$5:$B$89),"")</f>
      </c>
    </row>
    <row r="31" ht="12.75">
      <c r="E31">
        <f>IF(C31&lt;&gt;"",LOOKUP(ln17!C31,Prices!$A$5:$A$89,Prices!$B$5:$B$89),"")</f>
      </c>
    </row>
    <row r="32" ht="12.75">
      <c r="E32">
        <f>IF(C32&lt;&gt;"",LOOKUP(ln17!C32,Prices!$A$5:$A$89,Prices!$B$5:$B$89),"")</f>
      </c>
    </row>
    <row r="33" ht="12.75">
      <c r="E33">
        <f>IF(C33&lt;&gt;"",LOOKUP(ln17!C33,Prices!$A$5:$A$89,Prices!$B$5:$B$89),"")</f>
      </c>
    </row>
    <row r="34" ht="12.75">
      <c r="E34">
        <f>IF(C34&lt;&gt;"",LOOKUP(ln17!C34,Prices!$A$5:$A$89,Prices!$B$5:$B$89),"")</f>
      </c>
    </row>
    <row r="35" ht="12.75">
      <c r="E35">
        <f>IF(C35&lt;&gt;"",LOOKUP(ln17!C35,Prices!$A$5:$A$89,Prices!$B$5:$B$89),"")</f>
      </c>
    </row>
    <row r="36" ht="12.75">
      <c r="E36">
        <f>IF(C36&lt;&gt;"",LOOKUP(ln17!C36,Prices!$A$5:$A$89,Prices!$B$5:$B$89),"")</f>
      </c>
    </row>
    <row r="37" ht="12.75">
      <c r="E37">
        <f>IF(C37&lt;&gt;"",LOOKUP(ln17!C37,Prices!$A$5:$A$89,Prices!$B$5:$B$89),"")</f>
      </c>
    </row>
    <row r="38" ht="12.75">
      <c r="E38">
        <f>IF(C38&lt;&gt;"",LOOKUP(ln17!C38,Prices!$A$5:$A$89,Prices!$B$5:$B$89),"")</f>
      </c>
    </row>
    <row r="39" ht="12.75">
      <c r="E39">
        <f>IF(C39&lt;&gt;"",LOOKUP(ln17!C39,Prices!$A$5:$A$89,Prices!$B$5:$B$89),"")</f>
      </c>
    </row>
    <row r="40" ht="12.75">
      <c r="E40">
        <f>IF(C40&lt;&gt;"",LOOKUP(ln17!C40,Prices!$A$5:$A$89,Prices!$B$5:$B$89),"")</f>
      </c>
    </row>
    <row r="41" ht="12.75">
      <c r="E41">
        <f>IF(C41&lt;&gt;"",LOOKUP(ln17!C41,Prices!$A$5:$A$89,Prices!$B$5:$B$89),"")</f>
      </c>
    </row>
    <row r="42" ht="12.75">
      <c r="E42">
        <f>IF(C42&lt;&gt;"",LOOKUP(ln17!C42,Prices!$A$5:$A$89,Prices!$B$5:$B$89),"")</f>
      </c>
    </row>
    <row r="43" ht="12.75">
      <c r="E43">
        <f>IF(C43&lt;&gt;"",LOOKUP(ln17!C43,Prices!$A$5:$A$89,Prices!$B$5:$B$89),"")</f>
      </c>
    </row>
    <row r="44" ht="12.75">
      <c r="E44">
        <f>IF(C44&lt;&gt;"",LOOKUP(ln17!C44,Prices!$A$5:$A$89,Prices!$B$5:$B$89),"")</f>
      </c>
    </row>
    <row r="45" ht="12.75">
      <c r="E45">
        <f>IF(C45&lt;&gt;"",LOOKUP(ln17!C45,Prices!$A$5:$A$89,Prices!$B$5:$B$89),"")</f>
      </c>
    </row>
    <row r="46" ht="12.75">
      <c r="E46">
        <f>IF(C46&lt;&gt;"",LOOKUP(ln17!C46,Prices!$A$5:$A$89,Prices!$B$5:$B$89),"")</f>
      </c>
    </row>
    <row r="47" ht="12.75">
      <c r="E47">
        <f>IF(C47&lt;&gt;"",LOOKUP(ln17!C47,Prices!$A$5:$A$89,Prices!$B$5:$B$89),"")</f>
      </c>
    </row>
    <row r="48" ht="12.75">
      <c r="E48">
        <f>IF(C48&lt;&gt;"",LOOKUP(ln17!C48,Prices!$A$5:$A$89,Prices!$B$5:$B$89),"")</f>
      </c>
    </row>
  </sheetData>
  <sheetProtection password="CCBA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0"/>
  <sheetViews>
    <sheetView showGridLines="0" showZeros="0" tabSelected="1" zoomScale="70" zoomScaleNormal="70" zoomScalePageLayoutView="0" workbookViewId="0" topLeftCell="A4">
      <selection activeCell="C13" sqref="C13"/>
    </sheetView>
  </sheetViews>
  <sheetFormatPr defaultColWidth="9.140625" defaultRowHeight="12.75"/>
  <cols>
    <col min="1" max="1" width="5.8515625" style="3" customWidth="1"/>
    <col min="2" max="2" width="16.421875" style="1" customWidth="1"/>
    <col min="3" max="3" width="33.7109375" style="1" customWidth="1"/>
    <col min="4" max="4" width="14.140625" style="1" customWidth="1"/>
    <col min="5" max="5" width="16.8515625" style="1" customWidth="1"/>
    <col min="6" max="6" width="17.140625" style="0" bestFit="1" customWidth="1"/>
    <col min="7" max="7" width="14.7109375" style="1" customWidth="1"/>
    <col min="8" max="8" width="15.7109375" style="1" customWidth="1"/>
    <col min="9" max="9" width="16.7109375" style="1" customWidth="1"/>
    <col min="10" max="10" width="15.28125" style="1" customWidth="1"/>
    <col min="11" max="11" width="18.7109375" style="1" customWidth="1"/>
    <col min="12" max="12" width="19.00390625" style="1" customWidth="1"/>
    <col min="13" max="16" width="9.140625" style="4" customWidth="1"/>
  </cols>
  <sheetData>
    <row r="1" spans="1:12" ht="31.5" customHeight="1" thickBot="1">
      <c r="A1" s="179" t="s">
        <v>200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3" ht="26.25" customHeight="1">
      <c r="A2" s="206"/>
      <c r="B2" s="260" t="s">
        <v>32</v>
      </c>
      <c r="C2" s="260"/>
      <c r="D2" s="185"/>
      <c r="E2" s="267" t="s">
        <v>147</v>
      </c>
      <c r="F2" s="267"/>
      <c r="G2" s="267"/>
      <c r="H2" s="169"/>
      <c r="I2" s="170" t="s">
        <v>107</v>
      </c>
      <c r="J2" s="187"/>
      <c r="K2" s="189" t="s">
        <v>76</v>
      </c>
      <c r="L2" s="211"/>
      <c r="M2" s="148"/>
    </row>
    <row r="3" spans="1:13" ht="22.5" customHeight="1">
      <c r="A3" s="207"/>
      <c r="B3" s="261"/>
      <c r="C3" s="261"/>
      <c r="D3" s="186"/>
      <c r="E3" s="261"/>
      <c r="F3" s="261"/>
      <c r="G3" s="261"/>
      <c r="H3" s="188"/>
      <c r="I3" s="172">
        <v>2008</v>
      </c>
      <c r="J3" s="188"/>
      <c r="K3" s="172"/>
      <c r="L3" s="212"/>
      <c r="M3" s="148"/>
    </row>
    <row r="4" spans="1:13" ht="17.25" customHeight="1">
      <c r="A4" s="207"/>
      <c r="B4" s="173"/>
      <c r="C4" s="173"/>
      <c r="D4" s="173"/>
      <c r="E4" s="173"/>
      <c r="F4" s="174"/>
      <c r="G4" s="171"/>
      <c r="H4" s="169"/>
      <c r="I4" s="197"/>
      <c r="J4" s="169"/>
      <c r="K4" s="197"/>
      <c r="L4" s="175"/>
      <c r="M4" s="148"/>
    </row>
    <row r="5" spans="1:13" ht="23.25" customHeight="1">
      <c r="A5" s="208"/>
      <c r="B5" s="262" t="s">
        <v>131</v>
      </c>
      <c r="C5" s="263"/>
      <c r="D5" s="181"/>
      <c r="E5" s="264" t="s">
        <v>138</v>
      </c>
      <c r="F5" s="264"/>
      <c r="G5" s="264"/>
      <c r="H5" s="182"/>
      <c r="I5" s="264" t="s">
        <v>132</v>
      </c>
      <c r="J5" s="264"/>
      <c r="K5" s="264"/>
      <c r="L5" s="212"/>
      <c r="M5" s="148"/>
    </row>
    <row r="6" spans="1:13" ht="19.5" customHeight="1">
      <c r="A6" s="209"/>
      <c r="B6" s="201">
        <f>SUM(D13:D21)</f>
        <v>0</v>
      </c>
      <c r="C6" s="177" t="s">
        <v>136</v>
      </c>
      <c r="D6" s="180"/>
      <c r="E6" s="273">
        <f>SUM(L13:L21)</f>
        <v>0</v>
      </c>
      <c r="F6" s="274" t="s">
        <v>142</v>
      </c>
      <c r="G6" s="275"/>
      <c r="H6" s="214"/>
      <c r="I6" s="204">
        <f>E10</f>
        <v>0</v>
      </c>
      <c r="J6" s="258" t="s">
        <v>144</v>
      </c>
      <c r="K6" s="258"/>
      <c r="L6" s="212"/>
      <c r="M6" s="148"/>
    </row>
    <row r="7" spans="1:14" ht="19.5" customHeight="1">
      <c r="A7" s="210"/>
      <c r="B7" s="202" t="e">
        <f>B6/B10</f>
        <v>#DIV/0!</v>
      </c>
      <c r="C7" s="177" t="s">
        <v>187</v>
      </c>
      <c r="D7" s="180"/>
      <c r="E7" s="273"/>
      <c r="F7" s="276"/>
      <c r="G7" s="277"/>
      <c r="H7" s="215"/>
      <c r="I7" s="200"/>
      <c r="J7" s="258" t="s">
        <v>104</v>
      </c>
      <c r="K7" s="258"/>
      <c r="L7" s="212"/>
      <c r="M7" s="184"/>
      <c r="N7" s="5"/>
    </row>
    <row r="8" spans="1:14" ht="19.5" customHeight="1">
      <c r="A8" s="210"/>
      <c r="B8" s="203">
        <f>SUM(D22:D28)</f>
        <v>0</v>
      </c>
      <c r="C8" s="177" t="s">
        <v>137</v>
      </c>
      <c r="D8" s="180"/>
      <c r="E8" s="273">
        <f>SUM(L22:L28)</f>
        <v>0</v>
      </c>
      <c r="F8" s="274" t="s">
        <v>143</v>
      </c>
      <c r="G8" s="275"/>
      <c r="H8" s="215"/>
      <c r="I8" s="254" t="e">
        <f>I7/I10</f>
        <v>#DIV/0!</v>
      </c>
      <c r="J8" s="258" t="s">
        <v>188</v>
      </c>
      <c r="K8" s="258"/>
      <c r="L8" s="212"/>
      <c r="M8" s="184"/>
      <c r="N8" s="5"/>
    </row>
    <row r="9" spans="1:14" ht="19.5" customHeight="1">
      <c r="A9" s="210"/>
      <c r="B9" s="202" t="e">
        <f>B8/B10</f>
        <v>#DIV/0!</v>
      </c>
      <c r="C9" s="177" t="s">
        <v>139</v>
      </c>
      <c r="D9" s="180"/>
      <c r="E9" s="273"/>
      <c r="F9" s="276"/>
      <c r="G9" s="277"/>
      <c r="H9" s="215"/>
      <c r="I9" s="200"/>
      <c r="J9" s="258" t="s">
        <v>105</v>
      </c>
      <c r="K9" s="258"/>
      <c r="L9" s="212"/>
      <c r="M9" s="184"/>
      <c r="N9" s="5"/>
    </row>
    <row r="10" spans="1:14" ht="19.5" customHeight="1">
      <c r="A10" s="210"/>
      <c r="B10" s="240">
        <f>SUM(D$13:D$28)</f>
        <v>0</v>
      </c>
      <c r="C10" s="241" t="s">
        <v>133</v>
      </c>
      <c r="D10" s="230"/>
      <c r="E10" s="205">
        <f>SUM(L13:L28)</f>
        <v>0</v>
      </c>
      <c r="F10" s="259" t="s">
        <v>145</v>
      </c>
      <c r="G10" s="259"/>
      <c r="H10" s="215"/>
      <c r="I10" s="204">
        <f>I6+I7+I9</f>
        <v>0</v>
      </c>
      <c r="J10" s="259" t="s">
        <v>146</v>
      </c>
      <c r="K10" s="259"/>
      <c r="L10" s="213"/>
      <c r="M10" s="184"/>
      <c r="N10" s="5"/>
    </row>
    <row r="11" spans="1:14" ht="19.5" customHeight="1">
      <c r="A11" s="210"/>
      <c r="B11" s="231"/>
      <c r="C11" s="176"/>
      <c r="D11" s="183"/>
      <c r="E11" s="232"/>
      <c r="F11" s="233"/>
      <c r="G11" s="233"/>
      <c r="H11" s="234"/>
      <c r="I11" s="235"/>
      <c r="J11" s="233"/>
      <c r="K11" s="233"/>
      <c r="L11" s="212"/>
      <c r="M11" s="184"/>
      <c r="N11" s="5"/>
    </row>
    <row r="12" spans="1:16" ht="61.5" customHeight="1" thickBot="1">
      <c r="A12" s="199"/>
      <c r="B12" s="242" t="s">
        <v>64</v>
      </c>
      <c r="C12" s="198" t="s">
        <v>0</v>
      </c>
      <c r="D12" s="243" t="s">
        <v>33</v>
      </c>
      <c r="E12" s="198" t="s">
        <v>106</v>
      </c>
      <c r="F12" s="198" t="s">
        <v>76</v>
      </c>
      <c r="G12" s="244" t="s">
        <v>99</v>
      </c>
      <c r="H12" s="245" t="s">
        <v>100</v>
      </c>
      <c r="I12" s="245" t="s">
        <v>101</v>
      </c>
      <c r="J12" s="245" t="s">
        <v>79</v>
      </c>
      <c r="K12" s="245" t="s">
        <v>141</v>
      </c>
      <c r="L12" s="190" t="s">
        <v>103</v>
      </c>
      <c r="M12" s="147"/>
      <c r="N12"/>
      <c r="O12"/>
      <c r="P12"/>
    </row>
    <row r="13" spans="1:16" ht="19.5" customHeight="1">
      <c r="A13" s="271" t="s">
        <v>134</v>
      </c>
      <c r="B13" s="236">
        <v>1</v>
      </c>
      <c r="C13" s="149"/>
      <c r="D13" s="152"/>
      <c r="E13" s="237">
        <f aca="true" t="shared" si="0" ref="E13:E28">IF(C13&lt;&gt;0,$I$3,0)</f>
        <v>0</v>
      </c>
      <c r="F13" s="238">
        <f aca="true" t="shared" si="1" ref="F13:F28">IF(D13&lt;&gt;0,$K$3,0)</f>
        <v>0</v>
      </c>
      <c r="G13" s="219">
        <f>(D13*F13)/1000</f>
        <v>0</v>
      </c>
      <c r="H13" s="226">
        <f>IF(ln17!E2="Value Added",('COMMODITY CALCULATOR'!D13*210)/1000,('COMMODITY CALCULATOR'!D13*160)/1000)</f>
        <v>0</v>
      </c>
      <c r="I13" s="226">
        <f aca="true" t="shared" si="2" ref="I13:I28">G13+H13</f>
        <v>0</v>
      </c>
      <c r="J13" s="226">
        <f>IF(D13&lt;&gt;0,INDEX(Prices!$A$4:L89,MATCH(C13,Prices!$A$4:$A$89,),MATCH(E13,Prices!$A$4:$L$4,)),0)</f>
        <v>0</v>
      </c>
      <c r="K13" s="161">
        <f>(D13*J13)/1000</f>
        <v>0</v>
      </c>
      <c r="L13" s="239">
        <f>G13+H13+K13</f>
        <v>0</v>
      </c>
      <c r="M13"/>
      <c r="N13"/>
      <c r="O13"/>
      <c r="P13"/>
    </row>
    <row r="14" spans="1:16" ht="19.5" customHeight="1">
      <c r="A14" s="271"/>
      <c r="B14" s="165">
        <v>2</v>
      </c>
      <c r="C14" s="149"/>
      <c r="D14" s="152"/>
      <c r="E14" s="153">
        <f t="shared" si="0"/>
        <v>0</v>
      </c>
      <c r="F14" s="221">
        <f t="shared" si="1"/>
        <v>0</v>
      </c>
      <c r="G14" s="217">
        <f aca="true" t="shared" si="3" ref="G14:G28">(D14*F14)/1000</f>
        <v>0</v>
      </c>
      <c r="H14" s="224">
        <f>IF(ln17!E3="Value Added",('COMMODITY CALCULATOR'!D14*210)/1000,('COMMODITY CALCULATOR'!D14*160)/1000)</f>
        <v>0</v>
      </c>
      <c r="I14" s="224">
        <f t="shared" si="2"/>
        <v>0</v>
      </c>
      <c r="J14" s="224">
        <f>IF(D14&lt;&gt;0,INDEX(Prices!$A$4:L90,MATCH(C14,Prices!$A$4:$A$89,),MATCH(E14,Prices!$A$4:$L$4,)),0)</f>
        <v>0</v>
      </c>
      <c r="K14" s="154">
        <f aca="true" t="shared" si="4" ref="K14:K28">(D14*J14)/1000</f>
        <v>0</v>
      </c>
      <c r="L14" s="155">
        <f aca="true" t="shared" si="5" ref="L14:L28">G14+H14+K14</f>
        <v>0</v>
      </c>
      <c r="M14"/>
      <c r="N14"/>
      <c r="O14"/>
      <c r="P14"/>
    </row>
    <row r="15" spans="1:16" ht="19.5" customHeight="1">
      <c r="A15" s="271"/>
      <c r="B15" s="165">
        <v>3</v>
      </c>
      <c r="C15" s="149"/>
      <c r="D15" s="152"/>
      <c r="E15" s="153">
        <f t="shared" si="0"/>
        <v>0</v>
      </c>
      <c r="F15" s="221">
        <f t="shared" si="1"/>
        <v>0</v>
      </c>
      <c r="G15" s="217">
        <f t="shared" si="3"/>
        <v>0</v>
      </c>
      <c r="H15" s="224">
        <f>IF(ln17!E4="Value Added",('COMMODITY CALCULATOR'!D15*210)/1000,('COMMODITY CALCULATOR'!D15*160)/1000)</f>
        <v>0</v>
      </c>
      <c r="I15" s="224">
        <f t="shared" si="2"/>
        <v>0</v>
      </c>
      <c r="J15" s="224">
        <f>IF(D15&lt;&gt;0,INDEX(Prices!$A$4:L91,MATCH(C15,Prices!$A$4:$A$89,),MATCH(E15,Prices!$A$4:$L$4,)),0)</f>
        <v>0</v>
      </c>
      <c r="K15" s="154">
        <f t="shared" si="4"/>
        <v>0</v>
      </c>
      <c r="L15" s="155">
        <f t="shared" si="5"/>
        <v>0</v>
      </c>
      <c r="M15"/>
      <c r="N15"/>
      <c r="O15"/>
      <c r="P15"/>
    </row>
    <row r="16" spans="1:16" ht="19.5" customHeight="1">
      <c r="A16" s="271"/>
      <c r="B16" s="166">
        <v>4</v>
      </c>
      <c r="C16" s="149"/>
      <c r="D16" s="152"/>
      <c r="E16" s="153">
        <f t="shared" si="0"/>
        <v>0</v>
      </c>
      <c r="F16" s="221">
        <f t="shared" si="1"/>
        <v>0</v>
      </c>
      <c r="G16" s="217">
        <f t="shared" si="3"/>
        <v>0</v>
      </c>
      <c r="H16" s="224">
        <f>IF(ln17!E5="Value Added",('COMMODITY CALCULATOR'!D16*210)/1000,('COMMODITY CALCULATOR'!D16*160)/1000)</f>
        <v>0</v>
      </c>
      <c r="I16" s="224">
        <f t="shared" si="2"/>
        <v>0</v>
      </c>
      <c r="J16" s="224">
        <f>IF(D16&lt;&gt;0,INDEX(Prices!$A$4:L92,MATCH(C16,Prices!$A$4:$A$89,),MATCH(E16,Prices!$A$4:$L$4,)),0)</f>
        <v>0</v>
      </c>
      <c r="K16" s="154">
        <f t="shared" si="4"/>
        <v>0</v>
      </c>
      <c r="L16" s="155">
        <f t="shared" si="5"/>
        <v>0</v>
      </c>
      <c r="M16"/>
      <c r="N16"/>
      <c r="O16"/>
      <c r="P16"/>
    </row>
    <row r="17" spans="1:16" ht="19.5" customHeight="1">
      <c r="A17" s="271"/>
      <c r="B17" s="166">
        <v>5</v>
      </c>
      <c r="C17" s="149"/>
      <c r="D17" s="152"/>
      <c r="E17" s="153">
        <f t="shared" si="0"/>
        <v>0</v>
      </c>
      <c r="F17" s="221">
        <f t="shared" si="1"/>
        <v>0</v>
      </c>
      <c r="G17" s="217">
        <f t="shared" si="3"/>
        <v>0</v>
      </c>
      <c r="H17" s="224">
        <f>IF(ln17!E6="Value Added",('COMMODITY CALCULATOR'!D17*210)/1000,('COMMODITY CALCULATOR'!D17*160)/1000)</f>
        <v>0</v>
      </c>
      <c r="I17" s="224">
        <f t="shared" si="2"/>
        <v>0</v>
      </c>
      <c r="J17" s="224">
        <f>IF(D17&lt;&gt;0,INDEX(Prices!$A$4:L93,MATCH(C17,Prices!$A$4:$A$89,),MATCH(E17,Prices!$A$4:$L$4,)),0)</f>
        <v>0</v>
      </c>
      <c r="K17" s="154">
        <f t="shared" si="4"/>
        <v>0</v>
      </c>
      <c r="L17" s="155">
        <f t="shared" si="5"/>
        <v>0</v>
      </c>
      <c r="M17"/>
      <c r="N17"/>
      <c r="O17"/>
      <c r="P17"/>
    </row>
    <row r="18" spans="1:16" ht="19.5" customHeight="1">
      <c r="A18" s="271"/>
      <c r="B18" s="166">
        <v>6</v>
      </c>
      <c r="C18" s="149"/>
      <c r="D18" s="152"/>
      <c r="E18" s="153">
        <f t="shared" si="0"/>
        <v>0</v>
      </c>
      <c r="F18" s="221">
        <f t="shared" si="1"/>
        <v>0</v>
      </c>
      <c r="G18" s="217">
        <f t="shared" si="3"/>
        <v>0</v>
      </c>
      <c r="H18" s="224">
        <f>IF(ln17!E7="Value Added",('COMMODITY CALCULATOR'!D18*210)/1000,('COMMODITY CALCULATOR'!D18*160)/1000)</f>
        <v>0</v>
      </c>
      <c r="I18" s="224">
        <f t="shared" si="2"/>
        <v>0</v>
      </c>
      <c r="J18" s="224">
        <f>IF(D18&lt;&gt;0,INDEX(Prices!$A$4:L94,MATCH(C18,Prices!$A$4:$A$89,),MATCH(E18,Prices!$A$4:$L$4,)),0)</f>
        <v>0</v>
      </c>
      <c r="K18" s="154">
        <f t="shared" si="4"/>
        <v>0</v>
      </c>
      <c r="L18" s="155">
        <f t="shared" si="5"/>
        <v>0</v>
      </c>
      <c r="M18"/>
      <c r="N18"/>
      <c r="O18"/>
      <c r="P18"/>
    </row>
    <row r="19" spans="1:16" ht="19.5" customHeight="1">
      <c r="A19" s="271"/>
      <c r="B19" s="166">
        <v>7</v>
      </c>
      <c r="C19" s="149"/>
      <c r="D19" s="152"/>
      <c r="E19" s="153">
        <f t="shared" si="0"/>
        <v>0</v>
      </c>
      <c r="F19" s="221">
        <f t="shared" si="1"/>
        <v>0</v>
      </c>
      <c r="G19" s="217">
        <f t="shared" si="3"/>
        <v>0</v>
      </c>
      <c r="H19" s="224">
        <f>IF(ln17!E8="Value Added",('COMMODITY CALCULATOR'!D19*210)/1000,('COMMODITY CALCULATOR'!D19*160)/1000)</f>
        <v>0</v>
      </c>
      <c r="I19" s="224">
        <f t="shared" si="2"/>
        <v>0</v>
      </c>
      <c r="J19" s="224">
        <f>IF(D19&lt;&gt;0,INDEX(Prices!$A$4:L95,MATCH(C19,Prices!$A$4:$A$89,),MATCH(E19,Prices!$A$4:$L$4,)),0)</f>
        <v>0</v>
      </c>
      <c r="K19" s="154">
        <f t="shared" si="4"/>
        <v>0</v>
      </c>
      <c r="L19" s="155">
        <f t="shared" si="5"/>
        <v>0</v>
      </c>
      <c r="M19"/>
      <c r="N19"/>
      <c r="O19"/>
      <c r="P19"/>
    </row>
    <row r="20" spans="1:16" ht="19.5" customHeight="1">
      <c r="A20" s="271"/>
      <c r="B20" s="166">
        <v>8</v>
      </c>
      <c r="C20" s="149"/>
      <c r="D20" s="152"/>
      <c r="E20" s="153">
        <f t="shared" si="0"/>
        <v>0</v>
      </c>
      <c r="F20" s="221">
        <f t="shared" si="1"/>
        <v>0</v>
      </c>
      <c r="G20" s="217">
        <f t="shared" si="3"/>
        <v>0</v>
      </c>
      <c r="H20" s="224">
        <f>IF(ln17!E9="Value Added",('COMMODITY CALCULATOR'!D20*210)/1000,('COMMODITY CALCULATOR'!D20*160)/1000)</f>
        <v>0</v>
      </c>
      <c r="I20" s="224">
        <f t="shared" si="2"/>
        <v>0</v>
      </c>
      <c r="J20" s="224">
        <f>IF(D20&lt;&gt;0,INDEX(Prices!$A$4:L96,MATCH(C20,Prices!$A$4:$A$89,),MATCH(E20,Prices!$A$4:$L$4,)),0)</f>
        <v>0</v>
      </c>
      <c r="K20" s="154">
        <f t="shared" si="4"/>
        <v>0</v>
      </c>
      <c r="L20" s="155">
        <f t="shared" si="5"/>
        <v>0</v>
      </c>
      <c r="M20"/>
      <c r="N20"/>
      <c r="O20"/>
      <c r="P20"/>
    </row>
    <row r="21" spans="1:16" ht="19.5" customHeight="1" thickBot="1">
      <c r="A21" s="272"/>
      <c r="B21" s="167">
        <v>9</v>
      </c>
      <c r="C21" s="156"/>
      <c r="D21" s="152"/>
      <c r="E21" s="157">
        <f t="shared" si="0"/>
        <v>0</v>
      </c>
      <c r="F21" s="222">
        <f t="shared" si="1"/>
        <v>0</v>
      </c>
      <c r="G21" s="218">
        <f t="shared" si="3"/>
        <v>0</v>
      </c>
      <c r="H21" s="225">
        <f>IF(ln17!E10="Value Added",('COMMODITY CALCULATOR'!D21*210)/1000,('COMMODITY CALCULATOR'!D21*160)/1000)</f>
        <v>0</v>
      </c>
      <c r="I21" s="225">
        <f t="shared" si="2"/>
        <v>0</v>
      </c>
      <c r="J21" s="228">
        <f>IF(D21&lt;&gt;0,INDEX(Prices!$A$4:L97,MATCH(C21,Prices!$A$4:$A$89,),MATCH(E21,Prices!$A$4:$L$4,)),0)</f>
        <v>0</v>
      </c>
      <c r="K21" s="158">
        <f t="shared" si="4"/>
        <v>0</v>
      </c>
      <c r="L21" s="159">
        <f t="shared" si="5"/>
        <v>0</v>
      </c>
      <c r="M21"/>
      <c r="N21"/>
      <c r="O21"/>
      <c r="P21"/>
    </row>
    <row r="22" spans="1:16" ht="20.25" customHeight="1">
      <c r="A22" s="268" t="s">
        <v>135</v>
      </c>
      <c r="B22" s="164">
        <v>10</v>
      </c>
      <c r="C22" s="149"/>
      <c r="D22" s="160"/>
      <c r="E22" s="150">
        <f t="shared" si="0"/>
        <v>0</v>
      </c>
      <c r="F22" s="220">
        <f t="shared" si="1"/>
        <v>0</v>
      </c>
      <c r="G22" s="219">
        <f t="shared" si="3"/>
        <v>0</v>
      </c>
      <c r="H22" s="226">
        <f>IF(ln17!E11="Value Added",('COMMODITY CALCULATOR'!D22*210)/1000,('COMMODITY CALCULATOR'!D22*160)/1000)</f>
        <v>0</v>
      </c>
      <c r="I22" s="226">
        <f t="shared" si="2"/>
        <v>0</v>
      </c>
      <c r="J22" s="223">
        <f>IF(D22&lt;&gt;0,INDEX(Prices!$A$4:L98,MATCH(C22,Prices!$A$4:$A$89,),MATCH(E22,Prices!$A$4:$L$4,)),0)</f>
        <v>0</v>
      </c>
      <c r="K22" s="161">
        <f t="shared" si="4"/>
        <v>0</v>
      </c>
      <c r="L22" s="151">
        <f t="shared" si="5"/>
        <v>0</v>
      </c>
      <c r="M22"/>
      <c r="N22"/>
      <c r="O22"/>
      <c r="P22"/>
    </row>
    <row r="23" spans="1:16" ht="20.25" customHeight="1">
      <c r="A23" s="269"/>
      <c r="B23" s="165">
        <v>11</v>
      </c>
      <c r="C23" s="149"/>
      <c r="D23" s="162"/>
      <c r="E23" s="153">
        <f t="shared" si="0"/>
        <v>0</v>
      </c>
      <c r="F23" s="221">
        <f t="shared" si="1"/>
        <v>0</v>
      </c>
      <c r="G23" s="217">
        <f t="shared" si="3"/>
        <v>0</v>
      </c>
      <c r="H23" s="224">
        <f>IF(ln17!E12="Value Added",('COMMODITY CALCULATOR'!D23*210)/1000,('COMMODITY CALCULATOR'!D23*160)/1000)</f>
        <v>0</v>
      </c>
      <c r="I23" s="224">
        <f t="shared" si="2"/>
        <v>0</v>
      </c>
      <c r="J23" s="224">
        <f>IF(D23&lt;&gt;0,INDEX(Prices!$A$4:L99,MATCH(C23,Prices!$A$4:$A$89,),MATCH(E23,Prices!$A$4:$L$4,)),0)</f>
        <v>0</v>
      </c>
      <c r="K23" s="154">
        <f t="shared" si="4"/>
        <v>0</v>
      </c>
      <c r="L23" s="155">
        <f t="shared" si="5"/>
        <v>0</v>
      </c>
      <c r="M23"/>
      <c r="N23"/>
      <c r="O23"/>
      <c r="P23"/>
    </row>
    <row r="24" spans="1:16" ht="20.25" customHeight="1">
      <c r="A24" s="269"/>
      <c r="B24" s="165">
        <v>12</v>
      </c>
      <c r="C24" s="149"/>
      <c r="D24" s="162"/>
      <c r="E24" s="153">
        <f t="shared" si="0"/>
        <v>0</v>
      </c>
      <c r="F24" s="221">
        <f t="shared" si="1"/>
        <v>0</v>
      </c>
      <c r="G24" s="217">
        <f t="shared" si="3"/>
        <v>0</v>
      </c>
      <c r="H24" s="224">
        <f>IF(ln17!E13="Value Added",('COMMODITY CALCULATOR'!D24*210)/1000,('COMMODITY CALCULATOR'!D24*160)/1000)</f>
        <v>0</v>
      </c>
      <c r="I24" s="224">
        <f t="shared" si="2"/>
        <v>0</v>
      </c>
      <c r="J24" s="224">
        <f>IF(D24&lt;&gt;0,INDEX(Prices!$A$4:L100,MATCH(C24,Prices!$A$4:$A$89,),MATCH(E24,Prices!$A$4:$L$4,)),0)</f>
        <v>0</v>
      </c>
      <c r="K24" s="154">
        <f t="shared" si="4"/>
        <v>0</v>
      </c>
      <c r="L24" s="155">
        <f t="shared" si="5"/>
        <v>0</v>
      </c>
      <c r="M24"/>
      <c r="N24"/>
      <c r="O24"/>
      <c r="P24"/>
    </row>
    <row r="25" spans="1:16" ht="20.25" customHeight="1">
      <c r="A25" s="269"/>
      <c r="B25" s="165">
        <v>13</v>
      </c>
      <c r="C25" s="149"/>
      <c r="D25" s="162"/>
      <c r="E25" s="153">
        <f t="shared" si="0"/>
        <v>0</v>
      </c>
      <c r="F25" s="221">
        <f t="shared" si="1"/>
        <v>0</v>
      </c>
      <c r="G25" s="217">
        <f t="shared" si="3"/>
        <v>0</v>
      </c>
      <c r="H25" s="224">
        <f>IF(ln17!E14="Value Added",('COMMODITY CALCULATOR'!D25*210)/1000,('COMMODITY CALCULATOR'!D25*160)/1000)</f>
        <v>0</v>
      </c>
      <c r="I25" s="224">
        <f t="shared" si="2"/>
        <v>0</v>
      </c>
      <c r="J25" s="224">
        <f>IF(D25&lt;&gt;0,INDEX(Prices!$A$4:L101,MATCH(C25,Prices!$A$4:$A$89,),MATCH(E25,Prices!$A$4:$L$4,)),0)</f>
        <v>0</v>
      </c>
      <c r="K25" s="154">
        <f t="shared" si="4"/>
        <v>0</v>
      </c>
      <c r="L25" s="155">
        <f t="shared" si="5"/>
        <v>0</v>
      </c>
      <c r="M25"/>
      <c r="N25"/>
      <c r="O25"/>
      <c r="P25"/>
    </row>
    <row r="26" spans="1:16" ht="20.25" customHeight="1">
      <c r="A26" s="269"/>
      <c r="B26" s="165">
        <v>14</v>
      </c>
      <c r="C26" s="149"/>
      <c r="D26" s="162"/>
      <c r="E26" s="153">
        <f t="shared" si="0"/>
        <v>0</v>
      </c>
      <c r="F26" s="221">
        <f t="shared" si="1"/>
        <v>0</v>
      </c>
      <c r="G26" s="217">
        <f t="shared" si="3"/>
        <v>0</v>
      </c>
      <c r="H26" s="224">
        <f>IF(ln17!E15="Value Added",('COMMODITY CALCULATOR'!D26*210)/1000,('COMMODITY CALCULATOR'!D26*160)/1000)</f>
        <v>0</v>
      </c>
      <c r="I26" s="224">
        <f t="shared" si="2"/>
        <v>0</v>
      </c>
      <c r="J26" s="224">
        <f>IF(D26&lt;&gt;0,INDEX(Prices!$A$4:L89,MATCH(C26,Prices!$A$4:$A$89,),MATCH(E26,Prices!$A$4:$L$4,)),0)</f>
        <v>0</v>
      </c>
      <c r="K26" s="154">
        <f t="shared" si="4"/>
        <v>0</v>
      </c>
      <c r="L26" s="155">
        <f t="shared" si="5"/>
        <v>0</v>
      </c>
      <c r="M26"/>
      <c r="N26"/>
      <c r="O26"/>
      <c r="P26"/>
    </row>
    <row r="27" spans="1:16" ht="20.25" customHeight="1">
      <c r="A27" s="269"/>
      <c r="B27" s="165">
        <v>15</v>
      </c>
      <c r="C27" s="149"/>
      <c r="D27" s="162"/>
      <c r="E27" s="153">
        <f t="shared" si="0"/>
        <v>0</v>
      </c>
      <c r="F27" s="221">
        <f t="shared" si="1"/>
        <v>0</v>
      </c>
      <c r="G27" s="217">
        <f t="shared" si="3"/>
        <v>0</v>
      </c>
      <c r="H27" s="224">
        <f>IF(ln17!E16="Value Added",('COMMODITY CALCULATOR'!D27*210)/1000,('COMMODITY CALCULATOR'!D27*160)/1000)</f>
        <v>0</v>
      </c>
      <c r="I27" s="224">
        <f t="shared" si="2"/>
        <v>0</v>
      </c>
      <c r="J27" s="224">
        <f>IF(D27&lt;&gt;0,INDEX(Prices!$A$4:L103,MATCH(C27,Prices!$A$4:$A$89,),MATCH(E27,Prices!$A$4:$L$4,)),0)</f>
        <v>0</v>
      </c>
      <c r="K27" s="154">
        <f t="shared" si="4"/>
        <v>0</v>
      </c>
      <c r="L27" s="155">
        <f t="shared" si="5"/>
        <v>0</v>
      </c>
      <c r="M27"/>
      <c r="N27"/>
      <c r="O27"/>
      <c r="P27"/>
    </row>
    <row r="28" spans="1:16" ht="20.25" customHeight="1" thickBot="1">
      <c r="A28" s="270"/>
      <c r="B28" s="168">
        <v>16</v>
      </c>
      <c r="C28" s="149"/>
      <c r="D28" s="163"/>
      <c r="E28" s="157">
        <f t="shared" si="0"/>
        <v>0</v>
      </c>
      <c r="F28" s="222">
        <f t="shared" si="1"/>
        <v>0</v>
      </c>
      <c r="G28" s="218">
        <f t="shared" si="3"/>
        <v>0</v>
      </c>
      <c r="H28" s="225">
        <f>IF(ln17!E17="Value Added",('COMMODITY CALCULATOR'!D28*210)/1000,('COMMODITY CALCULATOR'!D28*160)/1000)</f>
        <v>0</v>
      </c>
      <c r="I28" s="225">
        <f t="shared" si="2"/>
        <v>0</v>
      </c>
      <c r="J28" s="228">
        <f>IF(D28&lt;&gt;0,INDEX(Prices!$A$4:L104,MATCH(C28,Prices!$A$4:$A$89,),MATCH(E28,Prices!$A$4:$L$4,)),0)</f>
        <v>0</v>
      </c>
      <c r="K28" s="158">
        <f t="shared" si="4"/>
        <v>0</v>
      </c>
      <c r="L28" s="159">
        <f t="shared" si="5"/>
        <v>0</v>
      </c>
      <c r="M28"/>
      <c r="N28"/>
      <c r="O28"/>
      <c r="P28"/>
    </row>
    <row r="29" spans="1:12" ht="16.5" thickBot="1">
      <c r="A29" s="265" t="s">
        <v>95</v>
      </c>
      <c r="B29" s="266"/>
      <c r="C29" s="194"/>
      <c r="D29" s="178">
        <f>SUM(D13:D28)</f>
        <v>0</v>
      </c>
      <c r="E29" s="195"/>
      <c r="F29" s="195"/>
      <c r="G29" s="216">
        <f>SUM(G13:G28)</f>
        <v>0</v>
      </c>
      <c r="H29" s="227">
        <f>SUM(H13:H28)</f>
        <v>0</v>
      </c>
      <c r="I29" s="227">
        <f>SUM(I13:I28)</f>
        <v>0</v>
      </c>
      <c r="J29" s="229"/>
      <c r="K29" s="196">
        <f>SUM(K13:K28)</f>
        <v>0</v>
      </c>
      <c r="L29" s="246">
        <f>SUM(L13:L28)</f>
        <v>0</v>
      </c>
    </row>
    <row r="30" ht="12.75">
      <c r="F30" s="31"/>
    </row>
    <row r="31" spans="5:6" ht="12.75" hidden="1">
      <c r="E31" s="144" t="s">
        <v>160</v>
      </c>
      <c r="F31" s="31"/>
    </row>
    <row r="32" spans="5:6" ht="12.75" hidden="1">
      <c r="E32" s="144" t="s">
        <v>122</v>
      </c>
      <c r="F32" s="31"/>
    </row>
    <row r="33" spans="5:6" ht="12.75" hidden="1">
      <c r="E33" s="138" t="s">
        <v>148</v>
      </c>
      <c r="F33" s="31"/>
    </row>
    <row r="34" spans="5:6" ht="12.75" hidden="1">
      <c r="E34" s="139" t="s">
        <v>149</v>
      </c>
      <c r="F34" s="31"/>
    </row>
    <row r="35" spans="5:6" ht="12.75" hidden="1">
      <c r="E35" s="139" t="s">
        <v>89</v>
      </c>
      <c r="F35" s="31"/>
    </row>
    <row r="36" spans="5:6" ht="12.75" hidden="1">
      <c r="E36" s="139" t="s">
        <v>90</v>
      </c>
      <c r="F36" s="31"/>
    </row>
    <row r="37" spans="5:6" ht="12.75" hidden="1">
      <c r="E37" s="139" t="s">
        <v>140</v>
      </c>
      <c r="F37" s="31"/>
    </row>
    <row r="38" spans="5:6" ht="12.75" hidden="1">
      <c r="E38" s="139" t="s">
        <v>91</v>
      </c>
      <c r="F38" s="31"/>
    </row>
    <row r="39" spans="5:6" ht="12.75" hidden="1">
      <c r="E39" s="140" t="s">
        <v>92</v>
      </c>
      <c r="F39" s="31"/>
    </row>
    <row r="40" spans="5:6" ht="12.75" hidden="1">
      <c r="E40" s="139" t="s">
        <v>189</v>
      </c>
      <c r="F40" s="31"/>
    </row>
    <row r="41" spans="5:6" ht="12.75" hidden="1">
      <c r="E41" s="139" t="s">
        <v>185</v>
      </c>
      <c r="F41" s="31"/>
    </row>
    <row r="42" spans="5:6" ht="12.75" hidden="1">
      <c r="E42" s="139" t="s">
        <v>184</v>
      </c>
      <c r="F42" s="31"/>
    </row>
    <row r="43" spans="5:6" ht="12.75" hidden="1">
      <c r="E43" s="139" t="s">
        <v>8</v>
      </c>
      <c r="F43" s="31"/>
    </row>
    <row r="44" spans="5:6" ht="12.75" hidden="1">
      <c r="E44" s="139" t="s">
        <v>9</v>
      </c>
      <c r="F44" s="31"/>
    </row>
    <row r="45" spans="5:6" ht="12.75" hidden="1">
      <c r="E45" s="139" t="s">
        <v>10</v>
      </c>
      <c r="F45" s="31"/>
    </row>
    <row r="46" spans="5:6" ht="12.75" hidden="1">
      <c r="E46" s="139" t="s">
        <v>150</v>
      </c>
      <c r="F46" s="31"/>
    </row>
    <row r="47" spans="5:6" ht="12.75" hidden="1">
      <c r="E47" s="140" t="s">
        <v>198</v>
      </c>
      <c r="F47" s="31"/>
    </row>
    <row r="48" spans="5:6" ht="12.75" hidden="1">
      <c r="E48" s="139" t="s">
        <v>111</v>
      </c>
      <c r="F48" s="31"/>
    </row>
    <row r="49" spans="5:6" ht="12.75" hidden="1">
      <c r="E49" s="139" t="s">
        <v>12</v>
      </c>
      <c r="F49" s="31"/>
    </row>
    <row r="50" spans="5:6" ht="12.75" hidden="1">
      <c r="E50" s="139" t="s">
        <v>161</v>
      </c>
      <c r="F50" s="31"/>
    </row>
    <row r="51" spans="5:6" ht="12.75" hidden="1">
      <c r="E51" s="139" t="s">
        <v>162</v>
      </c>
      <c r="F51" s="31"/>
    </row>
    <row r="52" spans="5:6" ht="12.75" hidden="1">
      <c r="E52" s="139" t="s">
        <v>13</v>
      </c>
      <c r="F52" s="31"/>
    </row>
    <row r="53" spans="5:6" ht="12.75" hidden="1">
      <c r="E53" s="139" t="s">
        <v>153</v>
      </c>
      <c r="F53" s="31"/>
    </row>
    <row r="54" spans="5:6" ht="12.75" hidden="1">
      <c r="E54" s="139" t="s">
        <v>151</v>
      </c>
      <c r="F54" s="31"/>
    </row>
    <row r="55" spans="5:6" ht="12.75" hidden="1">
      <c r="E55" s="139" t="s">
        <v>152</v>
      </c>
      <c r="F55" s="31"/>
    </row>
    <row r="56" spans="5:6" ht="12.75" hidden="1">
      <c r="E56" s="139" t="s">
        <v>154</v>
      </c>
      <c r="F56" s="31"/>
    </row>
    <row r="57" spans="5:6" ht="12.75" hidden="1">
      <c r="E57" s="139" t="s">
        <v>155</v>
      </c>
      <c r="F57" s="31"/>
    </row>
    <row r="58" spans="5:6" ht="12.75" hidden="1">
      <c r="E58" s="139" t="s">
        <v>15</v>
      </c>
      <c r="F58" s="31"/>
    </row>
    <row r="59" spans="5:6" ht="12.75" hidden="1">
      <c r="E59" s="139" t="s">
        <v>16</v>
      </c>
      <c r="F59" s="31"/>
    </row>
    <row r="60" spans="5:6" ht="12.75" hidden="1">
      <c r="E60" s="139" t="s">
        <v>17</v>
      </c>
      <c r="F60" s="31"/>
    </row>
    <row r="61" spans="5:6" ht="12.75" hidden="1">
      <c r="E61" s="139" t="s">
        <v>156</v>
      </c>
      <c r="F61" s="31"/>
    </row>
    <row r="62" spans="5:6" ht="12.75" hidden="1">
      <c r="E62" s="139" t="s">
        <v>199</v>
      </c>
      <c r="F62" s="31"/>
    </row>
    <row r="63" spans="5:6" ht="12.75" hidden="1">
      <c r="E63" s="143" t="s">
        <v>124</v>
      </c>
      <c r="F63" s="31"/>
    </row>
    <row r="64" spans="5:6" ht="12.75" hidden="1">
      <c r="E64" s="139" t="s">
        <v>18</v>
      </c>
      <c r="F64" s="31"/>
    </row>
    <row r="65" spans="5:6" ht="12.75" hidden="1">
      <c r="E65" s="139" t="s">
        <v>19</v>
      </c>
      <c r="F65" s="31"/>
    </row>
    <row r="66" spans="5:6" ht="12.75" hidden="1">
      <c r="E66" s="139" t="s">
        <v>20</v>
      </c>
      <c r="F66" s="31"/>
    </row>
    <row r="67" spans="5:6" ht="12.75" hidden="1">
      <c r="E67" s="139" t="s">
        <v>21</v>
      </c>
      <c r="F67" s="31"/>
    </row>
    <row r="68" spans="5:6" ht="12.75" hidden="1">
      <c r="E68" s="139" t="s">
        <v>22</v>
      </c>
      <c r="F68" s="31"/>
    </row>
    <row r="69" spans="5:6" ht="12.75" hidden="1">
      <c r="E69" s="139" t="s">
        <v>186</v>
      </c>
      <c r="F69" s="31"/>
    </row>
    <row r="70" spans="5:6" ht="12.75" hidden="1">
      <c r="E70" s="139" t="s">
        <v>112</v>
      </c>
      <c r="F70" s="31"/>
    </row>
    <row r="71" spans="5:6" ht="12.75" hidden="1">
      <c r="E71" s="139" t="s">
        <v>23</v>
      </c>
      <c r="F71" s="31"/>
    </row>
    <row r="72" spans="5:6" ht="12.75" hidden="1">
      <c r="E72" s="139" t="s">
        <v>163</v>
      </c>
      <c r="F72" s="31"/>
    </row>
    <row r="73" spans="5:6" ht="12.75" hidden="1">
      <c r="E73" s="139" t="s">
        <v>113</v>
      </c>
      <c r="F73" s="31"/>
    </row>
    <row r="74" spans="5:6" ht="12.75" hidden="1">
      <c r="E74" s="139" t="s">
        <v>119</v>
      </c>
      <c r="F74" s="31"/>
    </row>
    <row r="75" spans="5:6" ht="12.75" hidden="1">
      <c r="E75" s="139" t="s">
        <v>158</v>
      </c>
      <c r="F75" s="31"/>
    </row>
    <row r="76" spans="5:6" ht="12.75" hidden="1">
      <c r="E76" s="139" t="s">
        <v>25</v>
      </c>
      <c r="F76" s="31"/>
    </row>
    <row r="77" spans="5:6" ht="12.75" hidden="1">
      <c r="E77" s="139" t="s">
        <v>164</v>
      </c>
      <c r="F77" s="31"/>
    </row>
    <row r="78" spans="5:6" ht="12.75" hidden="1">
      <c r="E78" s="139" t="s">
        <v>165</v>
      </c>
      <c r="F78" s="31"/>
    </row>
    <row r="79" spans="5:6" ht="12.75" hidden="1">
      <c r="E79" s="139" t="s">
        <v>26</v>
      </c>
      <c r="F79" s="31"/>
    </row>
    <row r="80" spans="5:6" ht="12.75" hidden="1">
      <c r="E80" s="139" t="s">
        <v>27</v>
      </c>
      <c r="F80" s="31"/>
    </row>
    <row r="81" spans="5:6" ht="12.75" hidden="1">
      <c r="E81" s="139" t="s">
        <v>28</v>
      </c>
      <c r="F81" s="31"/>
    </row>
    <row r="82" spans="5:6" ht="12.75" hidden="1">
      <c r="E82" s="139" t="s">
        <v>29</v>
      </c>
      <c r="F82" s="31"/>
    </row>
    <row r="83" spans="5:6" ht="12.75" hidden="1">
      <c r="E83" s="139" t="s">
        <v>166</v>
      </c>
      <c r="F83" s="31"/>
    </row>
    <row r="84" spans="5:6" ht="12.75" hidden="1">
      <c r="E84" s="139" t="s">
        <v>120</v>
      </c>
      <c r="F84" s="31"/>
    </row>
    <row r="85" spans="5:6" ht="12.75" hidden="1">
      <c r="E85" s="139" t="s">
        <v>69</v>
      </c>
      <c r="F85" s="31"/>
    </row>
    <row r="86" spans="5:6" ht="12.75" hidden="1">
      <c r="E86" s="139" t="s">
        <v>70</v>
      </c>
      <c r="F86" s="31"/>
    </row>
    <row r="87" spans="5:6" ht="12.75" hidden="1">
      <c r="E87" s="139" t="s">
        <v>71</v>
      </c>
      <c r="F87" s="31"/>
    </row>
    <row r="88" spans="5:6" ht="12.75" hidden="1">
      <c r="E88" s="139" t="s">
        <v>167</v>
      </c>
      <c r="F88" s="31"/>
    </row>
    <row r="89" spans="5:6" ht="12.75" hidden="1">
      <c r="E89" s="139" t="s">
        <v>114</v>
      </c>
      <c r="F89" s="31"/>
    </row>
    <row r="90" spans="5:6" ht="12.75" hidden="1">
      <c r="E90" s="139" t="s">
        <v>157</v>
      </c>
      <c r="F90" s="31"/>
    </row>
    <row r="91" spans="5:6" ht="12.75" hidden="1">
      <c r="E91" s="139" t="s">
        <v>168</v>
      </c>
      <c r="F91" s="31"/>
    </row>
    <row r="92" spans="5:6" ht="12.75" hidden="1">
      <c r="E92" s="139" t="s">
        <v>159</v>
      </c>
      <c r="F92" s="31"/>
    </row>
    <row r="93" spans="5:6" ht="12.75" hidden="1">
      <c r="E93" s="139" t="s">
        <v>169</v>
      </c>
      <c r="F93" s="31"/>
    </row>
    <row r="94" spans="5:6" ht="12.75" hidden="1">
      <c r="E94" s="139" t="s">
        <v>192</v>
      </c>
      <c r="F94" s="31"/>
    </row>
    <row r="95" spans="5:6" ht="12.75" hidden="1">
      <c r="E95" s="139" t="s">
        <v>194</v>
      </c>
      <c r="F95" s="31"/>
    </row>
    <row r="96" spans="2:6" ht="12.75" hidden="1">
      <c r="B96" s="1">
        <v>2005</v>
      </c>
      <c r="E96" s="139" t="s">
        <v>170</v>
      </c>
      <c r="F96" s="31"/>
    </row>
    <row r="97" spans="2:6" ht="12.75" hidden="1">
      <c r="B97" s="1">
        <v>2006</v>
      </c>
      <c r="E97" s="139" t="s">
        <v>171</v>
      </c>
      <c r="F97" s="31"/>
    </row>
    <row r="98" spans="2:6" ht="12.75" hidden="1">
      <c r="B98" s="1">
        <v>2007</v>
      </c>
      <c r="E98" s="139" t="s">
        <v>172</v>
      </c>
      <c r="F98" s="31"/>
    </row>
    <row r="99" spans="2:6" ht="12.75" hidden="1">
      <c r="B99" s="1">
        <v>2008</v>
      </c>
      <c r="E99" s="139" t="s">
        <v>174</v>
      </c>
      <c r="F99" s="31"/>
    </row>
    <row r="100" spans="2:6" ht="12.75" hidden="1">
      <c r="B100" s="1">
        <v>2009</v>
      </c>
      <c r="E100" s="139" t="s">
        <v>191</v>
      </c>
      <c r="F100" s="31"/>
    </row>
    <row r="101" spans="2:6" ht="12.75" hidden="1">
      <c r="B101" s="1">
        <v>2010</v>
      </c>
      <c r="E101" s="139" t="s">
        <v>193</v>
      </c>
      <c r="F101" s="31"/>
    </row>
    <row r="102" spans="2:6" ht="12.75" hidden="1">
      <c r="B102" s="1">
        <v>2011</v>
      </c>
      <c r="E102" s="139" t="s">
        <v>173</v>
      </c>
      <c r="F102" s="31"/>
    </row>
    <row r="103" spans="2:6" ht="12.75" hidden="1">
      <c r="B103" s="1">
        <v>2012</v>
      </c>
      <c r="E103" s="139" t="s">
        <v>190</v>
      </c>
      <c r="F103" s="31"/>
    </row>
    <row r="104" spans="2:6" ht="12.75" hidden="1">
      <c r="B104" s="1">
        <v>2013</v>
      </c>
      <c r="E104" s="139" t="s">
        <v>197</v>
      </c>
      <c r="F104" s="31"/>
    </row>
    <row r="105" spans="5:6" ht="12.75" hidden="1">
      <c r="E105" s="139" t="s">
        <v>195</v>
      </c>
      <c r="F105" s="31"/>
    </row>
    <row r="106" spans="5:6" ht="12.75" hidden="1">
      <c r="E106" s="139" t="s">
        <v>196</v>
      </c>
      <c r="F106" s="31"/>
    </row>
    <row r="107" spans="5:6" ht="12.75" hidden="1">
      <c r="E107" s="139" t="s">
        <v>175</v>
      </c>
      <c r="F107" s="31"/>
    </row>
    <row r="108" spans="5:6" ht="12.75" hidden="1">
      <c r="E108" s="139" t="s">
        <v>176</v>
      </c>
      <c r="F108" s="31"/>
    </row>
    <row r="109" spans="5:6" ht="12.75" hidden="1">
      <c r="E109" s="139" t="s">
        <v>177</v>
      </c>
      <c r="F109" s="31"/>
    </row>
    <row r="110" spans="5:6" ht="12.75" hidden="1">
      <c r="E110" s="139" t="s">
        <v>178</v>
      </c>
      <c r="F110" s="31"/>
    </row>
    <row r="111" spans="5:6" ht="12.75" hidden="1">
      <c r="E111" s="139" t="s">
        <v>179</v>
      </c>
      <c r="F111" s="31"/>
    </row>
    <row r="112" spans="5:6" ht="12.75" hidden="1">
      <c r="E112" s="139" t="s">
        <v>180</v>
      </c>
      <c r="F112" s="31"/>
    </row>
    <row r="113" spans="5:6" ht="12.75" hidden="1">
      <c r="E113" s="139" t="s">
        <v>181</v>
      </c>
      <c r="F113" s="31"/>
    </row>
    <row r="114" spans="5:6" ht="12.75" hidden="1">
      <c r="E114" s="139" t="s">
        <v>182</v>
      </c>
      <c r="F114" s="31"/>
    </row>
    <row r="115" spans="5:6" ht="12.75" hidden="1">
      <c r="E115" s="139" t="s">
        <v>183</v>
      </c>
      <c r="F115" s="31"/>
    </row>
    <row r="116" spans="5:6" ht="12.75">
      <c r="E116" s="247"/>
      <c r="F116" s="31"/>
    </row>
    <row r="117" spans="5:6" ht="12.75">
      <c r="E117" s="247"/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ht="12.75">
      <c r="F125" s="31"/>
    </row>
    <row r="126" ht="12.75">
      <c r="F126" s="3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  <row r="150" ht="12.75">
      <c r="F150" s="31"/>
    </row>
    <row r="151" ht="12.75">
      <c r="F151" s="31"/>
    </row>
    <row r="152" ht="12.75">
      <c r="F152" s="31"/>
    </row>
    <row r="153" ht="12.75">
      <c r="F153" s="31"/>
    </row>
    <row r="154" ht="12.75">
      <c r="F154" s="31"/>
    </row>
    <row r="155" ht="12.75">
      <c r="F155" s="31"/>
    </row>
    <row r="156" ht="12.75">
      <c r="F156" s="31"/>
    </row>
    <row r="157" ht="12.75">
      <c r="F157" s="31"/>
    </row>
    <row r="158" ht="12.75">
      <c r="F158" s="31"/>
    </row>
    <row r="159" ht="12.75">
      <c r="F159" s="31"/>
    </row>
    <row r="160" ht="12.75">
      <c r="F160" s="31"/>
    </row>
    <row r="161" ht="12.75">
      <c r="F161" s="31"/>
    </row>
    <row r="162" ht="12.75">
      <c r="F162" s="31"/>
    </row>
    <row r="163" ht="12.75">
      <c r="F163" s="31"/>
    </row>
    <row r="164" ht="12.75">
      <c r="F164" s="31"/>
    </row>
    <row r="165" ht="12.75">
      <c r="F165" s="31"/>
    </row>
    <row r="166" ht="12.75">
      <c r="F166" s="31"/>
    </row>
    <row r="167" ht="12.75">
      <c r="F167" s="31"/>
    </row>
    <row r="168" ht="12.75">
      <c r="F168" s="31"/>
    </row>
    <row r="169" ht="12.75">
      <c r="F169" s="31"/>
    </row>
    <row r="170" ht="12.75">
      <c r="F170" s="31"/>
    </row>
    <row r="171" ht="12.75">
      <c r="F171" s="31"/>
    </row>
    <row r="172" ht="12.75">
      <c r="F172" s="31"/>
    </row>
    <row r="173" ht="12.75">
      <c r="F173" s="31"/>
    </row>
    <row r="174" ht="12.75">
      <c r="F174" s="31"/>
    </row>
    <row r="175" ht="12.75">
      <c r="F175" s="31"/>
    </row>
    <row r="176" ht="12.75">
      <c r="F176" s="31"/>
    </row>
    <row r="177" ht="12.75">
      <c r="F177" s="31"/>
    </row>
    <row r="178" ht="12.75">
      <c r="F178" s="31"/>
    </row>
    <row r="179" ht="12.75">
      <c r="F179" s="31"/>
    </row>
    <row r="180" ht="12.75">
      <c r="F180" s="31"/>
    </row>
    <row r="181" ht="12.75">
      <c r="F181" s="31"/>
    </row>
    <row r="182" ht="12.75">
      <c r="F182" s="31"/>
    </row>
    <row r="183" ht="12.75">
      <c r="F183" s="31"/>
    </row>
    <row r="184" ht="12.75">
      <c r="F184" s="31"/>
    </row>
    <row r="185" ht="12.75">
      <c r="F185" s="31"/>
    </row>
    <row r="186" ht="12.75">
      <c r="F186" s="31"/>
    </row>
    <row r="187" ht="12.75">
      <c r="F187" s="31"/>
    </row>
    <row r="188" ht="12.75">
      <c r="F188" s="31"/>
    </row>
    <row r="189" ht="12.75">
      <c r="F189" s="31"/>
    </row>
    <row r="190" ht="12.75">
      <c r="F190" s="31"/>
    </row>
    <row r="191" ht="12.75">
      <c r="F191" s="31"/>
    </row>
    <row r="192" ht="12.75">
      <c r="F192" s="31"/>
    </row>
    <row r="193" ht="12.75">
      <c r="F193" s="31"/>
    </row>
    <row r="194" ht="12.75">
      <c r="F194" s="31"/>
    </row>
    <row r="195" ht="12.75">
      <c r="F195" s="31"/>
    </row>
    <row r="196" ht="12.75">
      <c r="F196" s="31"/>
    </row>
    <row r="197" ht="12.75">
      <c r="F197" s="31"/>
    </row>
    <row r="198" ht="12.75">
      <c r="F198" s="31"/>
    </row>
    <row r="199" ht="12.75">
      <c r="F199" s="31"/>
    </row>
    <row r="200" ht="12.75">
      <c r="F200" s="31"/>
    </row>
    <row r="201" ht="12.75">
      <c r="F201" s="31"/>
    </row>
    <row r="202" ht="12.75">
      <c r="F202" s="31"/>
    </row>
    <row r="203" ht="12.75">
      <c r="F203" s="31"/>
    </row>
    <row r="204" ht="12.75">
      <c r="F204" s="31"/>
    </row>
    <row r="205" ht="12.75">
      <c r="F205" s="31"/>
    </row>
    <row r="206" ht="12.75">
      <c r="F206" s="31"/>
    </row>
    <row r="207" ht="12.75">
      <c r="F207" s="31"/>
    </row>
    <row r="208" ht="12.75">
      <c r="F208" s="31"/>
    </row>
    <row r="209" ht="12.75">
      <c r="F209" s="31"/>
    </row>
    <row r="210" ht="12.75">
      <c r="F210" s="31"/>
    </row>
    <row r="211" ht="12.75">
      <c r="F211" s="31"/>
    </row>
    <row r="212" ht="12.75">
      <c r="F212" s="31"/>
    </row>
    <row r="213" ht="12.75">
      <c r="F213" s="31"/>
    </row>
    <row r="214" ht="12.75">
      <c r="F214" s="31"/>
    </row>
    <row r="215" ht="12.75">
      <c r="F215" s="31"/>
    </row>
    <row r="216" ht="12.75">
      <c r="F216" s="31"/>
    </row>
    <row r="217" ht="12.75">
      <c r="F217" s="31"/>
    </row>
    <row r="218" ht="12.75">
      <c r="F218" s="31"/>
    </row>
    <row r="219" ht="12.75">
      <c r="F219" s="31"/>
    </row>
    <row r="220" ht="12.75">
      <c r="F220" s="31"/>
    </row>
    <row r="221" ht="12.75">
      <c r="F221" s="31"/>
    </row>
    <row r="222" ht="12.75">
      <c r="F222" s="31"/>
    </row>
    <row r="223" ht="12.75">
      <c r="F223" s="31"/>
    </row>
    <row r="224" ht="12.75">
      <c r="F224" s="31"/>
    </row>
    <row r="225" ht="12.75">
      <c r="F225" s="31"/>
    </row>
    <row r="226" ht="12.75">
      <c r="F226" s="31"/>
    </row>
    <row r="227" ht="12.75">
      <c r="F227" s="31"/>
    </row>
    <row r="228" ht="12.75">
      <c r="F228" s="31"/>
    </row>
    <row r="229" ht="12.75">
      <c r="F229" s="31"/>
    </row>
    <row r="230" ht="12.75">
      <c r="F230" s="31"/>
    </row>
    <row r="231" ht="12.75">
      <c r="F231" s="31"/>
    </row>
    <row r="232" ht="12.75">
      <c r="F232" s="31"/>
    </row>
    <row r="233" ht="12.75">
      <c r="F233" s="31"/>
    </row>
    <row r="234" ht="12.75">
      <c r="F234" s="31"/>
    </row>
    <row r="235" ht="12.75">
      <c r="F235" s="31"/>
    </row>
    <row r="236" ht="12.75">
      <c r="F236" s="31"/>
    </row>
    <row r="237" ht="12.75">
      <c r="F237" s="31"/>
    </row>
    <row r="238" ht="12.75">
      <c r="F238" s="31"/>
    </row>
    <row r="239" ht="12.75">
      <c r="F239" s="31"/>
    </row>
    <row r="240" ht="12.75">
      <c r="F240" s="31"/>
    </row>
    <row r="241" ht="12.75">
      <c r="F241" s="31"/>
    </row>
    <row r="242" ht="12.75">
      <c r="F242" s="31"/>
    </row>
    <row r="243" ht="12.75">
      <c r="F243" s="31"/>
    </row>
    <row r="244" ht="12.75">
      <c r="F244" s="31"/>
    </row>
    <row r="245" ht="12.75">
      <c r="F245" s="31"/>
    </row>
    <row r="246" ht="12.75">
      <c r="F246" s="31"/>
    </row>
    <row r="247" ht="12.75">
      <c r="F247" s="31"/>
    </row>
    <row r="248" ht="12.75">
      <c r="F248" s="31"/>
    </row>
    <row r="249" ht="12.75">
      <c r="F249" s="31"/>
    </row>
    <row r="250" ht="12.75">
      <c r="F250" s="31"/>
    </row>
    <row r="251" ht="12.75">
      <c r="F251" s="31"/>
    </row>
    <row r="252" ht="12.75">
      <c r="F252" s="31"/>
    </row>
    <row r="253" ht="12.75">
      <c r="F253" s="31"/>
    </row>
    <row r="254" ht="12.75">
      <c r="F254" s="31"/>
    </row>
    <row r="255" ht="12.75">
      <c r="F255" s="31"/>
    </row>
    <row r="256" ht="12.75">
      <c r="F256" s="31"/>
    </row>
    <row r="257" ht="12.75">
      <c r="F257" s="31"/>
    </row>
    <row r="258" ht="12.75">
      <c r="F258" s="31"/>
    </row>
    <row r="259" ht="12.75">
      <c r="F259" s="31"/>
    </row>
    <row r="260" ht="12.75">
      <c r="F260" s="31"/>
    </row>
    <row r="261" ht="12.75">
      <c r="F261" s="31"/>
    </row>
    <row r="262" ht="12.75">
      <c r="F262" s="31"/>
    </row>
    <row r="263" ht="12.75">
      <c r="F263" s="31"/>
    </row>
    <row r="264" ht="12.75">
      <c r="F264" s="31"/>
    </row>
    <row r="265" ht="12.75">
      <c r="F265" s="31"/>
    </row>
    <row r="266" ht="12.75">
      <c r="F266" s="31"/>
    </row>
    <row r="267" ht="12.75">
      <c r="F267" s="31"/>
    </row>
    <row r="268" ht="12.75">
      <c r="F268" s="31"/>
    </row>
    <row r="269" ht="12.75">
      <c r="F269" s="31"/>
    </row>
    <row r="270" ht="12.75">
      <c r="F270" s="31"/>
    </row>
    <row r="271" ht="12.75">
      <c r="F271" s="31"/>
    </row>
    <row r="272" ht="12.75">
      <c r="F272" s="31"/>
    </row>
    <row r="273" ht="12.75">
      <c r="F273" s="31"/>
    </row>
    <row r="274" ht="12.75">
      <c r="F274" s="31"/>
    </row>
    <row r="275" ht="12.75">
      <c r="F275" s="31"/>
    </row>
    <row r="276" ht="12.75">
      <c r="F276" s="31"/>
    </row>
    <row r="277" ht="12.75">
      <c r="F277" s="31"/>
    </row>
    <row r="278" ht="12.75">
      <c r="F278" s="31"/>
    </row>
    <row r="279" ht="12.75">
      <c r="F279" s="31"/>
    </row>
    <row r="280" ht="12.75">
      <c r="F280" s="31"/>
    </row>
    <row r="281" ht="12.75">
      <c r="F281" s="31"/>
    </row>
    <row r="282" ht="12.75">
      <c r="F282" s="31"/>
    </row>
    <row r="283" ht="12.75">
      <c r="F283" s="31"/>
    </row>
    <row r="284" ht="12.75">
      <c r="F284" s="31"/>
    </row>
    <row r="285" ht="12.75">
      <c r="F285" s="31"/>
    </row>
    <row r="286" ht="12.75">
      <c r="F286" s="31"/>
    </row>
    <row r="287" ht="12.75">
      <c r="F287" s="31"/>
    </row>
    <row r="288" ht="12.75">
      <c r="F288" s="31"/>
    </row>
    <row r="289" ht="12.75">
      <c r="F289" s="31"/>
    </row>
    <row r="290" ht="12.75">
      <c r="F290" s="31"/>
    </row>
    <row r="291" ht="12.75">
      <c r="F291" s="31"/>
    </row>
    <row r="292" ht="12.75">
      <c r="F292" s="31"/>
    </row>
    <row r="293" ht="12.75">
      <c r="F293" s="31"/>
    </row>
    <row r="294" ht="12.75">
      <c r="F294" s="31"/>
    </row>
    <row r="295" ht="12.75">
      <c r="F295" s="31"/>
    </row>
    <row r="296" ht="12.75">
      <c r="F296" s="31"/>
    </row>
    <row r="297" ht="12.75">
      <c r="F297" s="31"/>
    </row>
    <row r="298" ht="12.75">
      <c r="F298" s="31"/>
    </row>
    <row r="299" ht="12.75">
      <c r="F299" s="31"/>
    </row>
    <row r="300" ht="12.75">
      <c r="F300" s="31"/>
    </row>
    <row r="301" ht="12.75">
      <c r="F301" s="31"/>
    </row>
    <row r="302" ht="12.75">
      <c r="F302" s="31"/>
    </row>
    <row r="303" ht="12.75">
      <c r="F303" s="31"/>
    </row>
    <row r="304" ht="12.75">
      <c r="F304" s="31"/>
    </row>
    <row r="305" ht="12.75">
      <c r="F305" s="31"/>
    </row>
    <row r="306" ht="12.75">
      <c r="F306" s="31"/>
    </row>
    <row r="307" ht="12.75">
      <c r="F307" s="31"/>
    </row>
    <row r="308" ht="12.75">
      <c r="F308" s="31"/>
    </row>
    <row r="309" ht="12.75">
      <c r="F309" s="31"/>
    </row>
    <row r="310" ht="12.75">
      <c r="F310" s="31"/>
    </row>
    <row r="311" ht="12.75">
      <c r="F311" s="31"/>
    </row>
    <row r="312" ht="12.75">
      <c r="F312" s="31"/>
    </row>
    <row r="313" ht="12.75">
      <c r="F313" s="31"/>
    </row>
    <row r="314" ht="12.75">
      <c r="F314" s="31"/>
    </row>
    <row r="315" ht="12.75">
      <c r="F315" s="31"/>
    </row>
    <row r="316" ht="12.75">
      <c r="F316" s="31"/>
    </row>
    <row r="317" ht="12.75">
      <c r="F317" s="31"/>
    </row>
    <row r="318" ht="12.75">
      <c r="F318" s="31"/>
    </row>
    <row r="319" ht="12.75">
      <c r="F319" s="31"/>
    </row>
    <row r="320" ht="12.75">
      <c r="F320" s="31"/>
    </row>
    <row r="321" ht="12.75">
      <c r="F321" s="31"/>
    </row>
    <row r="322" ht="12.75">
      <c r="F322" s="31"/>
    </row>
    <row r="323" ht="12.75">
      <c r="F323" s="31"/>
    </row>
    <row r="324" ht="12.75">
      <c r="F324" s="31"/>
    </row>
    <row r="325" ht="12.75">
      <c r="F325" s="31"/>
    </row>
    <row r="326" ht="12.75">
      <c r="F326" s="31"/>
    </row>
    <row r="327" ht="12.75">
      <c r="F327" s="31"/>
    </row>
    <row r="328" ht="12.75">
      <c r="F328" s="31"/>
    </row>
    <row r="329" ht="12.75">
      <c r="F329" s="31"/>
    </row>
    <row r="330" ht="12.75">
      <c r="F330" s="31"/>
    </row>
    <row r="331" ht="12.75">
      <c r="F331" s="31"/>
    </row>
    <row r="332" ht="12.75">
      <c r="F332" s="31"/>
    </row>
    <row r="333" ht="12.75">
      <c r="F333" s="31"/>
    </row>
    <row r="334" ht="12.75">
      <c r="F334" s="31"/>
    </row>
    <row r="335" ht="12.75">
      <c r="F335" s="31"/>
    </row>
    <row r="336" ht="12.75">
      <c r="F336" s="31"/>
    </row>
    <row r="337" ht="12.75">
      <c r="F337" s="31"/>
    </row>
    <row r="338" ht="12.75">
      <c r="F338" s="31"/>
    </row>
    <row r="339" ht="12.75">
      <c r="F339" s="31"/>
    </row>
    <row r="340" ht="12.75">
      <c r="F340" s="31"/>
    </row>
    <row r="341" ht="12.75">
      <c r="F341" s="31"/>
    </row>
    <row r="342" ht="12.75">
      <c r="F342" s="31"/>
    </row>
    <row r="343" ht="12.75">
      <c r="F343" s="31"/>
    </row>
    <row r="344" ht="12.75">
      <c r="F344" s="31"/>
    </row>
    <row r="345" ht="12.75">
      <c r="F345" s="31"/>
    </row>
    <row r="346" ht="12.75">
      <c r="F346" s="31"/>
    </row>
    <row r="347" ht="12.75">
      <c r="F347" s="31"/>
    </row>
    <row r="348" ht="12.75">
      <c r="F348" s="31"/>
    </row>
    <row r="349" ht="12.75">
      <c r="F349" s="31"/>
    </row>
    <row r="350" ht="12.75">
      <c r="F350" s="31"/>
    </row>
    <row r="351" ht="12.75">
      <c r="F351" s="31"/>
    </row>
    <row r="352" ht="12.75">
      <c r="F352" s="31"/>
    </row>
    <row r="353" ht="12.75">
      <c r="F353" s="31"/>
    </row>
    <row r="354" ht="12.75">
      <c r="F354" s="31"/>
    </row>
    <row r="355" ht="12.75">
      <c r="F355" s="31"/>
    </row>
    <row r="356" ht="12.75">
      <c r="F356" s="31"/>
    </row>
    <row r="357" ht="12.75">
      <c r="F357" s="31"/>
    </row>
    <row r="358" ht="12.75">
      <c r="F358" s="31"/>
    </row>
    <row r="359" ht="12.75">
      <c r="F359" s="31"/>
    </row>
    <row r="360" ht="12.75">
      <c r="F360" s="31"/>
    </row>
    <row r="361" ht="12.75">
      <c r="F361" s="31"/>
    </row>
    <row r="362" ht="12.75">
      <c r="F362" s="31"/>
    </row>
    <row r="363" ht="12.75">
      <c r="F363" s="31"/>
    </row>
    <row r="364" ht="12.75">
      <c r="F364" s="31"/>
    </row>
    <row r="365" ht="12.75">
      <c r="F365" s="31"/>
    </row>
    <row r="366" ht="12.75">
      <c r="F366" s="31"/>
    </row>
    <row r="367" ht="12.75">
      <c r="F367" s="31"/>
    </row>
    <row r="368" ht="12.75">
      <c r="F368" s="31"/>
    </row>
    <row r="369" ht="12.75">
      <c r="F369" s="31"/>
    </row>
    <row r="370" ht="12.75">
      <c r="F370" s="31"/>
    </row>
    <row r="371" ht="12.75">
      <c r="F371" s="31"/>
    </row>
    <row r="372" ht="12.75">
      <c r="F372" s="31"/>
    </row>
    <row r="373" ht="12.75">
      <c r="F373" s="31"/>
    </row>
    <row r="374" ht="12.75">
      <c r="F374" s="31"/>
    </row>
    <row r="375" ht="12.75">
      <c r="F375" s="31"/>
    </row>
    <row r="376" ht="12.75">
      <c r="F376" s="31"/>
    </row>
    <row r="377" ht="12.75">
      <c r="F377" s="31"/>
    </row>
    <row r="378" ht="12.75">
      <c r="F378" s="31"/>
    </row>
    <row r="379" ht="12.75">
      <c r="F379" s="31"/>
    </row>
    <row r="380" ht="12.75">
      <c r="F380" s="31"/>
    </row>
    <row r="381" ht="12.75">
      <c r="F381" s="31"/>
    </row>
    <row r="382" ht="12.75">
      <c r="F382" s="31"/>
    </row>
    <row r="383" ht="12.75">
      <c r="F383" s="31"/>
    </row>
    <row r="384" ht="12.75">
      <c r="F384" s="31"/>
    </row>
    <row r="385" ht="12.75">
      <c r="F385" s="31"/>
    </row>
    <row r="386" ht="12.75">
      <c r="F386" s="31"/>
    </row>
    <row r="387" ht="12.75">
      <c r="F387" s="31"/>
    </row>
    <row r="388" ht="12.75">
      <c r="F388" s="31"/>
    </row>
    <row r="389" ht="12.75">
      <c r="F389" s="31"/>
    </row>
    <row r="390" ht="12.75">
      <c r="F390" s="31"/>
    </row>
    <row r="391" ht="12.75">
      <c r="F391" s="31"/>
    </row>
    <row r="392" ht="12.75">
      <c r="F392" s="31"/>
    </row>
    <row r="393" ht="12.75">
      <c r="F393" s="31"/>
    </row>
    <row r="394" ht="12.75">
      <c r="F394" s="31"/>
    </row>
    <row r="395" ht="12.75">
      <c r="F395" s="31"/>
    </row>
    <row r="396" ht="12.75">
      <c r="F396" s="31"/>
    </row>
    <row r="397" ht="12.75">
      <c r="F397" s="31"/>
    </row>
    <row r="398" ht="12.75">
      <c r="F398" s="31"/>
    </row>
    <row r="399" ht="12.75">
      <c r="F399" s="31"/>
    </row>
    <row r="400" ht="12.75">
      <c r="F400" s="31"/>
    </row>
    <row r="401" ht="12.75">
      <c r="F401" s="31"/>
    </row>
    <row r="402" ht="12.75">
      <c r="F402" s="31"/>
    </row>
    <row r="403" ht="12.75">
      <c r="F403" s="31"/>
    </row>
    <row r="404" ht="12.75">
      <c r="F404" s="31"/>
    </row>
    <row r="405" ht="12.75">
      <c r="F405" s="31"/>
    </row>
    <row r="406" ht="12.75">
      <c r="F406" s="31"/>
    </row>
    <row r="407" ht="12.75">
      <c r="F407" s="31"/>
    </row>
    <row r="408" ht="12.75">
      <c r="F408" s="31"/>
    </row>
    <row r="409" ht="12.75">
      <c r="F409" s="31"/>
    </row>
    <row r="410" ht="12.75">
      <c r="F410" s="31"/>
    </row>
  </sheetData>
  <sheetProtection password="EF44" sheet="1" objects="1" scenarios="1"/>
  <mergeCells count="20">
    <mergeCell ref="A29:B29"/>
    <mergeCell ref="E5:G5"/>
    <mergeCell ref="E2:G2"/>
    <mergeCell ref="E3:G3"/>
    <mergeCell ref="A22:A28"/>
    <mergeCell ref="A13:A21"/>
    <mergeCell ref="E6:E7"/>
    <mergeCell ref="F6:G7"/>
    <mergeCell ref="F8:G9"/>
    <mergeCell ref="E8:E9"/>
    <mergeCell ref="J8:K8"/>
    <mergeCell ref="J9:K9"/>
    <mergeCell ref="J10:K10"/>
    <mergeCell ref="B2:C2"/>
    <mergeCell ref="B3:C3"/>
    <mergeCell ref="B5:C5"/>
    <mergeCell ref="F10:G10"/>
    <mergeCell ref="I5:K5"/>
    <mergeCell ref="J6:K6"/>
    <mergeCell ref="J7:K7"/>
  </mergeCells>
  <dataValidations count="3">
    <dataValidation type="list" allowBlank="1" showInputMessage="1" showErrorMessage="1" sqref="I3">
      <formula1>$B$99:$B$104</formula1>
    </dataValidation>
    <dataValidation type="list" allowBlank="1" showInputMessage="1" showErrorMessage="1" sqref="C13:C28">
      <formula1>$E$31:$E$115</formula1>
    </dataValidation>
    <dataValidation type="list" allowBlank="1" showInputMessage="1" showErrorMessage="1" sqref="F4">
      <formula1>$B$96:$B$103</formula1>
    </dataValidation>
  </dataValidations>
  <printOptions horizontalCentered="1"/>
  <pageMargins left="0.5" right="0.5" top="0.5" bottom="0.5" header="0.5" footer="0.5"/>
  <pageSetup blackAndWhite="1" fitToHeight="1" fitToWidth="1" horizontalDpi="600" verticalDpi="600" orientation="landscape" scale="63" r:id="rId3"/>
  <ignoredErrors>
    <ignoredError sqref="F13:F28" unlockedFormula="1"/>
    <ignoredError sqref="B7 B9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1"/>
  <sheetViews>
    <sheetView showGridLines="0" showZeros="0" zoomScale="75" zoomScaleNormal="75" zoomScalePageLayoutView="0" workbookViewId="0" topLeftCell="B1">
      <selection activeCell="E18" sqref="E18"/>
    </sheetView>
  </sheetViews>
  <sheetFormatPr defaultColWidth="9.140625" defaultRowHeight="12.75"/>
  <cols>
    <col min="1" max="1" width="5.8515625" style="3" customWidth="1"/>
    <col min="2" max="2" width="5.8515625" style="1" customWidth="1"/>
    <col min="3" max="3" width="24.00390625" style="1" customWidth="1"/>
    <col min="4" max="4" width="10.7109375" style="1" customWidth="1"/>
    <col min="5" max="5" width="19.00390625" style="1" customWidth="1"/>
    <col min="6" max="6" width="10.28125" style="0" customWidth="1"/>
    <col min="7" max="8" width="13.140625" style="1" customWidth="1"/>
    <col min="9" max="9" width="15.57421875" style="1" customWidth="1"/>
    <col min="10" max="10" width="10.7109375" style="1" customWidth="1"/>
    <col min="11" max="11" width="13.57421875" style="1" customWidth="1"/>
    <col min="12" max="12" width="21.00390625" style="1" customWidth="1"/>
    <col min="13" max="13" width="13.8515625" style="0" hidden="1" customWidth="1"/>
    <col min="14" max="14" width="15.140625" style="0" hidden="1" customWidth="1"/>
    <col min="15" max="15" width="14.28125" style="20" hidden="1" customWidth="1"/>
    <col min="16" max="16" width="15.57421875" style="23" hidden="1" customWidth="1"/>
    <col min="17" max="17" width="15.28125" style="4" hidden="1" customWidth="1"/>
    <col min="18" max="18" width="5.140625" style="4" hidden="1" customWidth="1"/>
    <col min="19" max="19" width="1.8515625" style="4" hidden="1" customWidth="1"/>
    <col min="20" max="20" width="9.140625" style="4" hidden="1" customWidth="1"/>
    <col min="21" max="21" width="11.7109375" style="0" hidden="1" customWidth="1"/>
    <col min="22" max="22" width="12.00390625" style="0" hidden="1" customWidth="1"/>
    <col min="23" max="23" width="4.00390625" style="4" hidden="1" customWidth="1"/>
    <col min="24" max="27" width="9.140625" style="4" customWidth="1"/>
  </cols>
  <sheetData>
    <row r="1" spans="1:27" s="12" customFormat="1" ht="18.75" customHeight="1" thickBot="1">
      <c r="A1" s="53"/>
      <c r="B1" s="54" t="s">
        <v>115</v>
      </c>
      <c r="C1" s="55"/>
      <c r="D1" s="55"/>
      <c r="E1" s="55"/>
      <c r="G1" s="55"/>
      <c r="H1" s="55"/>
      <c r="I1" s="55"/>
      <c r="J1" s="55"/>
      <c r="K1" s="55"/>
      <c r="L1" s="55"/>
      <c r="O1" s="56"/>
      <c r="P1" s="57"/>
      <c r="Q1" s="11"/>
      <c r="R1" s="11"/>
      <c r="S1" s="11"/>
      <c r="T1" s="11"/>
      <c r="U1" s="53"/>
      <c r="V1" s="53"/>
      <c r="W1" s="11"/>
      <c r="X1" s="11"/>
      <c r="Y1" s="11"/>
      <c r="Z1" s="11"/>
      <c r="AA1" s="11"/>
    </row>
    <row r="2" spans="1:27" s="12" customFormat="1" ht="20.25" customHeight="1" thickTop="1">
      <c r="A2" s="53"/>
      <c r="B2" s="97"/>
      <c r="C2" s="278" t="s">
        <v>32</v>
      </c>
      <c r="D2" s="278"/>
      <c r="E2" s="278"/>
      <c r="F2" s="278" t="s">
        <v>83</v>
      </c>
      <c r="G2" s="278"/>
      <c r="H2" s="278"/>
      <c r="I2" s="284" t="s">
        <v>76</v>
      </c>
      <c r="J2" s="284"/>
      <c r="K2" s="98"/>
      <c r="L2" s="99"/>
      <c r="M2" s="58"/>
      <c r="N2" s="59"/>
      <c r="O2" s="60"/>
      <c r="P2" s="61"/>
      <c r="Q2" s="62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2" customFormat="1" ht="15" customHeight="1">
      <c r="A3" s="53"/>
      <c r="B3" s="100"/>
      <c r="C3" s="279"/>
      <c r="D3" s="280"/>
      <c r="E3" s="281"/>
      <c r="F3" s="279"/>
      <c r="G3" s="280"/>
      <c r="H3" s="285"/>
      <c r="I3" s="282"/>
      <c r="J3" s="283"/>
      <c r="K3" s="63"/>
      <c r="L3" s="101"/>
      <c r="M3" s="64"/>
      <c r="N3" s="65"/>
      <c r="O3" s="66"/>
      <c r="P3" s="67"/>
      <c r="Q3" s="68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5" customHeight="1">
      <c r="A4" s="53"/>
      <c r="B4" s="100"/>
      <c r="C4" s="300" t="s">
        <v>107</v>
      </c>
      <c r="D4" s="300"/>
      <c r="E4" s="300"/>
      <c r="F4" s="70"/>
      <c r="G4" s="121" t="s">
        <v>108</v>
      </c>
      <c r="H4" s="71"/>
      <c r="I4" s="71"/>
      <c r="J4" s="71"/>
      <c r="K4" s="63"/>
      <c r="L4" s="101"/>
      <c r="M4" s="69"/>
      <c r="N4" s="63"/>
      <c r="O4" s="66"/>
      <c r="P4" s="67"/>
      <c r="Q4" s="68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5" customHeight="1">
      <c r="A5" s="53"/>
      <c r="B5" s="100"/>
      <c r="C5" s="303"/>
      <c r="D5" s="304"/>
      <c r="E5" s="305"/>
      <c r="F5" s="72"/>
      <c r="G5" s="299"/>
      <c r="H5" s="299"/>
      <c r="I5" s="71"/>
      <c r="J5" s="71"/>
      <c r="K5" s="63"/>
      <c r="L5" s="101"/>
      <c r="M5" s="64"/>
      <c r="N5" s="65"/>
      <c r="O5" s="66"/>
      <c r="P5" s="67"/>
      <c r="Q5" s="68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2" ht="6" customHeight="1" thickBot="1">
      <c r="B6" s="76"/>
      <c r="C6" s="102"/>
      <c r="D6" s="102"/>
      <c r="E6" s="103"/>
      <c r="F6" s="103"/>
      <c r="G6" s="102"/>
      <c r="H6" s="102"/>
      <c r="I6" s="102"/>
      <c r="J6" s="102"/>
      <c r="K6" s="6"/>
      <c r="L6" s="75"/>
      <c r="M6" s="8"/>
      <c r="N6" s="7"/>
      <c r="O6" s="42"/>
      <c r="P6" s="43"/>
      <c r="Q6" s="44"/>
      <c r="U6" s="4"/>
      <c r="V6" s="4"/>
    </row>
    <row r="7" spans="2:25" ht="16.5" customHeight="1" thickTop="1">
      <c r="B7" s="91" t="str">
        <f>"Year 1: Fiscal Year "&amp;TEXT(Line8!$C$5,0)</f>
        <v>Year 1: Fiscal Year 0</v>
      </c>
      <c r="C7" s="92"/>
      <c r="D7" s="92"/>
      <c r="E7" s="92"/>
      <c r="F7" s="308" t="s">
        <v>104</v>
      </c>
      <c r="G7" s="309"/>
      <c r="H7" s="310"/>
      <c r="I7" s="306"/>
      <c r="J7" s="307"/>
      <c r="K7" s="18" t="s">
        <v>116</v>
      </c>
      <c r="L7" s="131"/>
      <c r="M7" s="45"/>
      <c r="N7" s="18"/>
      <c r="O7" s="33"/>
      <c r="P7" s="34"/>
      <c r="Q7" s="35"/>
      <c r="R7" s="5"/>
      <c r="S7" s="5"/>
      <c r="T7" s="5"/>
      <c r="U7" s="18"/>
      <c r="V7" s="18"/>
      <c r="W7" s="5"/>
      <c r="X7" s="5"/>
      <c r="Y7" s="5"/>
    </row>
    <row r="8" spans="2:25" ht="18.75" customHeight="1">
      <c r="B8" s="93"/>
      <c r="C8" s="18"/>
      <c r="D8" s="18"/>
      <c r="E8" s="18"/>
      <c r="F8" s="311" t="s">
        <v>105</v>
      </c>
      <c r="G8" s="312"/>
      <c r="H8" s="313"/>
      <c r="I8" s="301"/>
      <c r="J8" s="302"/>
      <c r="K8" s="18" t="s">
        <v>32</v>
      </c>
      <c r="L8" s="131"/>
      <c r="M8" s="45"/>
      <c r="N8" s="18"/>
      <c r="O8" s="36"/>
      <c r="P8" s="37"/>
      <c r="Q8" s="38"/>
      <c r="R8" s="5"/>
      <c r="S8" s="5"/>
      <c r="T8" s="5"/>
      <c r="U8" s="18"/>
      <c r="V8" s="18"/>
      <c r="W8" s="5"/>
      <c r="X8" s="5"/>
      <c r="Y8" s="5"/>
    </row>
    <row r="9" spans="2:25" ht="18.75" customHeight="1" thickBot="1">
      <c r="B9" s="290" t="str">
        <f>SUM(D$11:D$26)&amp;" MT"</f>
        <v>0 MT</v>
      </c>
      <c r="C9" s="291"/>
      <c r="D9" s="94"/>
      <c r="E9" s="95">
        <f>SUM(L11:L26)</f>
        <v>0</v>
      </c>
      <c r="F9" s="296" t="s">
        <v>118</v>
      </c>
      <c r="G9" s="297"/>
      <c r="H9" s="298"/>
      <c r="I9" s="292">
        <f>I8+I7+L27</f>
        <v>0</v>
      </c>
      <c r="J9" s="293"/>
      <c r="K9" s="96" t="s">
        <v>117</v>
      </c>
      <c r="L9" s="136" t="e">
        <f>SUM(L20:L26)/(I9+L8+L7)</f>
        <v>#DIV/0!</v>
      </c>
      <c r="M9" s="26"/>
      <c r="N9" s="18"/>
      <c r="O9" s="39"/>
      <c r="P9" s="40"/>
      <c r="Q9" s="41"/>
      <c r="R9" s="5"/>
      <c r="S9" s="5"/>
      <c r="T9" s="5"/>
      <c r="U9" s="25"/>
      <c r="V9" s="27" t="s">
        <v>54</v>
      </c>
      <c r="W9" s="5"/>
      <c r="X9" s="5"/>
      <c r="Y9" s="5"/>
    </row>
    <row r="10" spans="1:27" ht="52.5" customHeight="1" thickBot="1" thickTop="1">
      <c r="A10" s="86"/>
      <c r="B10" s="85" t="s">
        <v>64</v>
      </c>
      <c r="C10" s="80" t="s">
        <v>0</v>
      </c>
      <c r="D10" s="81" t="s">
        <v>33</v>
      </c>
      <c r="E10" s="80" t="s">
        <v>106</v>
      </c>
      <c r="F10" s="80" t="s">
        <v>76</v>
      </c>
      <c r="G10" s="82" t="s">
        <v>99</v>
      </c>
      <c r="H10" s="83" t="s">
        <v>100</v>
      </c>
      <c r="I10" s="83" t="s">
        <v>101</v>
      </c>
      <c r="J10" s="83" t="s">
        <v>98</v>
      </c>
      <c r="K10" s="83" t="s">
        <v>102</v>
      </c>
      <c r="L10" s="84" t="s">
        <v>103</v>
      </c>
      <c r="M10" s="77" t="s">
        <v>53</v>
      </c>
      <c r="N10" s="24"/>
      <c r="O10"/>
      <c r="P10"/>
      <c r="Q10"/>
      <c r="R10"/>
      <c r="S10"/>
      <c r="T10"/>
      <c r="W10"/>
      <c r="X10"/>
      <c r="Y10"/>
      <c r="Z10"/>
      <c r="AA10"/>
    </row>
    <row r="11" spans="1:27" ht="24.75" customHeight="1" thickBot="1" thickTop="1">
      <c r="A11" s="294" t="s">
        <v>68</v>
      </c>
      <c r="B11" s="28">
        <v>1</v>
      </c>
      <c r="C11" s="78"/>
      <c r="D11" s="79"/>
      <c r="E11" s="124">
        <f aca="true" t="shared" si="0" ref="E11:E26">IF(C11&lt;&gt;0,$C$5,0)</f>
        <v>0</v>
      </c>
      <c r="F11" s="122">
        <f aca="true" t="shared" si="1" ref="F11:F25">IF(D11&lt;&gt;0,$I$3,0)</f>
        <v>0</v>
      </c>
      <c r="G11" s="109">
        <f>(D11*F11)/1000</f>
        <v>0</v>
      </c>
      <c r="H11" s="109">
        <f>IF(Ln8!E2="Value Added",(Line8!D11*210)/1000,(Line8!D11*160)/1000)</f>
        <v>0</v>
      </c>
      <c r="I11" s="118">
        <f>G11+H11</f>
        <v>0</v>
      </c>
      <c r="J11" s="104">
        <f>IF(D11&lt;&gt;0,INDEX(Prices!$A$4:$K$88,MATCH(C11,Prices!$A$4:$A$84,),MATCH(E11,Prices!$A$4:$K$4,)),0)</f>
        <v>0</v>
      </c>
      <c r="K11" s="109">
        <f>(D11*J11)/1000</f>
        <v>0</v>
      </c>
      <c r="L11" s="119">
        <f>G11+H11+K11</f>
        <v>0</v>
      </c>
      <c r="M11" s="46"/>
      <c r="N11" s="21" t="s">
        <v>65</v>
      </c>
      <c r="O11"/>
      <c r="P11"/>
      <c r="Q11"/>
      <c r="R11"/>
      <c r="S11"/>
      <c r="T11"/>
      <c r="W11"/>
      <c r="X11"/>
      <c r="Y11"/>
      <c r="Z11"/>
      <c r="AA11"/>
    </row>
    <row r="12" spans="1:27" ht="14.25" thickBot="1" thickTop="1">
      <c r="A12" s="294"/>
      <c r="B12" s="29">
        <v>2</v>
      </c>
      <c r="C12" s="78"/>
      <c r="D12" s="79"/>
      <c r="E12" s="124">
        <f t="shared" si="0"/>
        <v>0</v>
      </c>
      <c r="F12" s="122">
        <f t="shared" si="1"/>
        <v>0</v>
      </c>
      <c r="G12" s="109">
        <f aca="true" t="shared" si="2" ref="G12:G26">(D12*F12)/1000</f>
        <v>0</v>
      </c>
      <c r="H12" s="109">
        <f>IF(Ln8!E3="Value Added",(Line8!D12*210)/1000,(Line8!D12*160)/1000)</f>
        <v>0</v>
      </c>
      <c r="I12" s="106">
        <f aca="true" t="shared" si="3" ref="I12:I24">G12+H12</f>
        <v>0</v>
      </c>
      <c r="J12" s="104">
        <f>IF(D12&lt;&gt;0,INDEX(Prices!$A$4:$K$88,MATCH(C12,Prices!$A$4:$A$84,),MATCH(E12,Prices!$A$4:$K$4,)),0)</f>
        <v>0</v>
      </c>
      <c r="K12" s="109">
        <f aca="true" t="shared" si="4" ref="K12:K26">(D12*J12)/1000</f>
        <v>0</v>
      </c>
      <c r="L12" s="111">
        <f aca="true" t="shared" si="5" ref="L12:L26">G12+H12+K12</f>
        <v>0</v>
      </c>
      <c r="M12" s="47" t="s">
        <v>51</v>
      </c>
      <c r="N12" s="10" t="s">
        <v>84</v>
      </c>
      <c r="O12"/>
      <c r="P12"/>
      <c r="Q12"/>
      <c r="R12"/>
      <c r="S12"/>
      <c r="T12"/>
      <c r="W12"/>
      <c r="X12"/>
      <c r="Y12"/>
      <c r="Z12"/>
      <c r="AA12"/>
    </row>
    <row r="13" spans="1:27" ht="14.25" thickBot="1" thickTop="1">
      <c r="A13" s="294"/>
      <c r="B13" s="29">
        <v>3</v>
      </c>
      <c r="C13" s="78"/>
      <c r="D13" s="79"/>
      <c r="E13" s="124">
        <f t="shared" si="0"/>
        <v>0</v>
      </c>
      <c r="F13" s="122">
        <f t="shared" si="1"/>
        <v>0</v>
      </c>
      <c r="G13" s="109">
        <f t="shared" si="2"/>
        <v>0</v>
      </c>
      <c r="H13" s="109">
        <f>IF(Ln8!E4="Value Added",(Line8!D13*210)/1000,(Line8!D13*160)/1000)</f>
        <v>0</v>
      </c>
      <c r="I13" s="106">
        <f t="shared" si="3"/>
        <v>0</v>
      </c>
      <c r="J13" s="104">
        <f>IF(D13&lt;&gt;0,INDEX(Prices!$A$4:$K$88,MATCH(C13,Prices!$A$4:$A$84,),MATCH(E13,Prices!$A$4:$K$4,)),0)</f>
        <v>0</v>
      </c>
      <c r="K13" s="109">
        <f t="shared" si="4"/>
        <v>0</v>
      </c>
      <c r="L13" s="111">
        <f t="shared" si="5"/>
        <v>0</v>
      </c>
      <c r="M13" s="48" t="s">
        <v>52</v>
      </c>
      <c r="O13"/>
      <c r="P13"/>
      <c r="Q13"/>
      <c r="R13"/>
      <c r="S13"/>
      <c r="T13"/>
      <c r="W13"/>
      <c r="X13"/>
      <c r="Y13"/>
      <c r="Z13"/>
      <c r="AA13"/>
    </row>
    <row r="14" spans="1:27" ht="14.25" thickBot="1" thickTop="1">
      <c r="A14" s="294"/>
      <c r="B14" s="30">
        <v>4</v>
      </c>
      <c r="C14" s="78"/>
      <c r="D14" s="79"/>
      <c r="E14" s="124">
        <f t="shared" si="0"/>
        <v>0</v>
      </c>
      <c r="F14" s="122">
        <f t="shared" si="1"/>
        <v>0</v>
      </c>
      <c r="G14" s="109">
        <f t="shared" si="2"/>
        <v>0</v>
      </c>
      <c r="H14" s="109">
        <f>IF(Ln8!E5="Value Added",(Line8!D14*210)/1000,(Line8!D14*160)/1000)</f>
        <v>0</v>
      </c>
      <c r="I14" s="106">
        <f t="shared" si="3"/>
        <v>0</v>
      </c>
      <c r="J14" s="104">
        <f>IF(D14&lt;&gt;0,INDEX(Prices!$A$4:$K$88,MATCH(C14,Prices!$A$4:$A$84,),MATCH(E14,Prices!$A$4:$K$4,)),0)</f>
        <v>0</v>
      </c>
      <c r="K14" s="109">
        <f t="shared" si="4"/>
        <v>0</v>
      </c>
      <c r="L14" s="111">
        <f t="shared" si="5"/>
        <v>0</v>
      </c>
      <c r="M14" s="47" t="s">
        <v>49</v>
      </c>
      <c r="N14" s="21" t="s">
        <v>5</v>
      </c>
      <c r="O14"/>
      <c r="P14"/>
      <c r="Q14"/>
      <c r="R14"/>
      <c r="S14"/>
      <c r="T14"/>
      <c r="W14"/>
      <c r="X14"/>
      <c r="Y14"/>
      <c r="Z14"/>
      <c r="AA14"/>
    </row>
    <row r="15" spans="1:27" ht="14.25" thickBot="1" thickTop="1">
      <c r="A15" s="294"/>
      <c r="B15" s="30">
        <v>5</v>
      </c>
      <c r="C15" s="78"/>
      <c r="D15" s="79"/>
      <c r="E15" s="124">
        <f t="shared" si="0"/>
        <v>0</v>
      </c>
      <c r="F15" s="122">
        <f t="shared" si="1"/>
        <v>0</v>
      </c>
      <c r="G15" s="109">
        <f t="shared" si="2"/>
        <v>0</v>
      </c>
      <c r="H15" s="109">
        <f>IF(Ln8!E6="Value Added",(Line8!D15*210)/1000,(Line8!D15*160)/1000)</f>
        <v>0</v>
      </c>
      <c r="I15" s="106">
        <f t="shared" si="3"/>
        <v>0</v>
      </c>
      <c r="J15" s="104">
        <f>IF(D15&lt;&gt;0,INDEX(Prices!$A$4:$K$88,MATCH(C15,Prices!$A$4:$A$84,),MATCH(E15,Prices!$A$4:$K$4,)),0)</f>
        <v>0</v>
      </c>
      <c r="K15" s="109">
        <f t="shared" si="4"/>
        <v>0</v>
      </c>
      <c r="L15" s="111">
        <f t="shared" si="5"/>
        <v>0</v>
      </c>
      <c r="M15" s="47" t="s">
        <v>50</v>
      </c>
      <c r="N15" s="21" t="s">
        <v>7</v>
      </c>
      <c r="O15"/>
      <c r="P15"/>
      <c r="Q15"/>
      <c r="R15"/>
      <c r="S15"/>
      <c r="T15"/>
      <c r="W15"/>
      <c r="X15"/>
      <c r="Y15"/>
      <c r="Z15"/>
      <c r="AA15"/>
    </row>
    <row r="16" spans="1:27" ht="14.25" thickBot="1" thickTop="1">
      <c r="A16" s="294"/>
      <c r="B16" s="30">
        <v>6</v>
      </c>
      <c r="C16" s="78"/>
      <c r="D16" s="79"/>
      <c r="E16" s="124">
        <f t="shared" si="0"/>
        <v>0</v>
      </c>
      <c r="F16" s="122">
        <f t="shared" si="1"/>
        <v>0</v>
      </c>
      <c r="G16" s="109">
        <f t="shared" si="2"/>
        <v>0</v>
      </c>
      <c r="H16" s="109">
        <f>IF(Ln8!E7="Value Added",(Line8!D16*210)/1000,(Line8!D16*160)/1000)</f>
        <v>0</v>
      </c>
      <c r="I16" s="106">
        <f t="shared" si="3"/>
        <v>0</v>
      </c>
      <c r="J16" s="104">
        <f>IF(D16&lt;&gt;0,INDEX(Prices!$A$4:$K$88,MATCH(C16,Prices!$A$4:$A$84,),MATCH(E16,Prices!$A$4:$K$4,)),0)</f>
        <v>0</v>
      </c>
      <c r="K16" s="109">
        <f t="shared" si="4"/>
        <v>0</v>
      </c>
      <c r="L16" s="111">
        <f t="shared" si="5"/>
        <v>0</v>
      </c>
      <c r="M16" s="47" t="s">
        <v>85</v>
      </c>
      <c r="N16" s="21" t="s">
        <v>2</v>
      </c>
      <c r="O16"/>
      <c r="P16"/>
      <c r="Q16"/>
      <c r="R16"/>
      <c r="S16"/>
      <c r="T16"/>
      <c r="W16"/>
      <c r="X16"/>
      <c r="Y16"/>
      <c r="Z16"/>
      <c r="AA16"/>
    </row>
    <row r="17" spans="1:27" ht="14.25" thickBot="1" thickTop="1">
      <c r="A17" s="294"/>
      <c r="B17" s="30">
        <v>7</v>
      </c>
      <c r="C17" s="78"/>
      <c r="D17" s="79"/>
      <c r="E17" s="124">
        <f t="shared" si="0"/>
        <v>0</v>
      </c>
      <c r="F17" s="122">
        <f t="shared" si="1"/>
        <v>0</v>
      </c>
      <c r="G17" s="109">
        <f t="shared" si="2"/>
        <v>0</v>
      </c>
      <c r="H17" s="109">
        <f>IF(Ln8!E8="Value Added",(Line8!D17*210)/1000,(Line8!D17*160)/1000)</f>
        <v>0</v>
      </c>
      <c r="I17" s="106">
        <f t="shared" si="3"/>
        <v>0</v>
      </c>
      <c r="J17" s="104">
        <f>IF(D17&lt;&gt;0,INDEX(Prices!$A$4:$K$88,MATCH(C17,Prices!$A$4:$A$84,),MATCH(E17,Prices!$A$4:$K$4,)),0)</f>
        <v>0</v>
      </c>
      <c r="K17" s="109">
        <f t="shared" si="4"/>
        <v>0</v>
      </c>
      <c r="L17" s="111">
        <f t="shared" si="5"/>
        <v>0</v>
      </c>
      <c r="M17" s="49" t="s">
        <v>94</v>
      </c>
      <c r="N17" s="21" t="s">
        <v>1</v>
      </c>
      <c r="O17"/>
      <c r="P17"/>
      <c r="Q17"/>
      <c r="R17"/>
      <c r="S17"/>
      <c r="T17"/>
      <c r="W17"/>
      <c r="X17"/>
      <c r="Y17"/>
      <c r="Z17"/>
      <c r="AA17"/>
    </row>
    <row r="18" spans="1:27" ht="14.25" thickBot="1" thickTop="1">
      <c r="A18" s="294"/>
      <c r="B18" s="30">
        <v>8</v>
      </c>
      <c r="C18" s="78"/>
      <c r="D18" s="79"/>
      <c r="E18" s="124">
        <f t="shared" si="0"/>
        <v>0</v>
      </c>
      <c r="F18" s="122">
        <f t="shared" si="1"/>
        <v>0</v>
      </c>
      <c r="G18" s="109">
        <f t="shared" si="2"/>
        <v>0</v>
      </c>
      <c r="H18" s="109">
        <f>IF(Ln8!E9="Value Added",(Line8!D18*210)/1000,(Line8!D18*160)/1000)</f>
        <v>0</v>
      </c>
      <c r="I18" s="106">
        <f t="shared" si="3"/>
        <v>0</v>
      </c>
      <c r="J18" s="104">
        <f>IF(D18&lt;&gt;0,INDEX(Prices!$A$4:$K$88,MATCH(C18,Prices!$A$4:$A$84,),MATCH(E18,Prices!$A$4:$K$4,)),0)</f>
        <v>0</v>
      </c>
      <c r="K18" s="109">
        <f t="shared" si="4"/>
        <v>0</v>
      </c>
      <c r="L18" s="111">
        <f t="shared" si="5"/>
        <v>0</v>
      </c>
      <c r="M18" s="47"/>
      <c r="N18" s="21" t="s">
        <v>3</v>
      </c>
      <c r="O18"/>
      <c r="P18"/>
      <c r="Q18"/>
      <c r="R18"/>
      <c r="S18"/>
      <c r="T18"/>
      <c r="W18"/>
      <c r="X18"/>
      <c r="Y18"/>
      <c r="Z18"/>
      <c r="AA18"/>
    </row>
    <row r="19" spans="1:27" ht="14.25" thickBot="1" thickTop="1">
      <c r="A19" s="295"/>
      <c r="B19" s="90">
        <v>9</v>
      </c>
      <c r="C19" s="130"/>
      <c r="D19" s="79"/>
      <c r="E19" s="125">
        <f t="shared" si="0"/>
        <v>0</v>
      </c>
      <c r="F19" s="123">
        <f t="shared" si="1"/>
        <v>0</v>
      </c>
      <c r="G19" s="108">
        <f t="shared" si="2"/>
        <v>0</v>
      </c>
      <c r="H19" s="108">
        <f>IF(Ln8!E10="Value Added",(Line8!D19*210)/1000,(Line8!D19*160)/1000)</f>
        <v>0</v>
      </c>
      <c r="I19" s="107">
        <f t="shared" si="3"/>
        <v>0</v>
      </c>
      <c r="J19" s="129">
        <f>IF(D19&lt;&gt;0,INDEX(Prices!$A$4:$K$88,MATCH(C19,Prices!$A$4:$A$84,),MATCH(E19,Prices!$A$4:$K$4,)),0)</f>
        <v>0</v>
      </c>
      <c r="K19" s="108">
        <f t="shared" si="4"/>
        <v>0</v>
      </c>
      <c r="L19" s="112">
        <f t="shared" si="5"/>
        <v>0</v>
      </c>
      <c r="M19" s="47"/>
      <c r="N19" s="21" t="s">
        <v>4</v>
      </c>
      <c r="O19"/>
      <c r="P19"/>
      <c r="Q19"/>
      <c r="R19"/>
      <c r="S19"/>
      <c r="T19"/>
      <c r="W19"/>
      <c r="X19"/>
      <c r="Y19"/>
      <c r="Z19"/>
      <c r="AA19"/>
    </row>
    <row r="20" spans="1:27" ht="14.25" thickBot="1" thickTop="1">
      <c r="A20" s="288" t="s">
        <v>6</v>
      </c>
      <c r="B20" s="88">
        <v>10</v>
      </c>
      <c r="C20" s="78"/>
      <c r="D20" s="87"/>
      <c r="E20" s="126">
        <f t="shared" si="0"/>
        <v>0</v>
      </c>
      <c r="F20" s="87">
        <f t="shared" si="1"/>
        <v>0</v>
      </c>
      <c r="G20" s="109">
        <f t="shared" si="2"/>
        <v>0</v>
      </c>
      <c r="H20" s="109">
        <f>IF(Ln8!E11="Value Added",(Line8!D20*210)/1000,(Line8!D20*160)/1000)</f>
        <v>0</v>
      </c>
      <c r="I20" s="118">
        <f t="shared" si="3"/>
        <v>0</v>
      </c>
      <c r="J20" s="142">
        <f>IF(D20&lt;&gt;0,INDEX(Prices!$A$4:$K$88,MATCH(C20,Prices!$A$4:$A$84,),MATCH(E20,Prices!$A$4:$K$4,)),0)</f>
        <v>0</v>
      </c>
      <c r="K20" s="109">
        <f t="shared" si="4"/>
        <v>0</v>
      </c>
      <c r="L20" s="110">
        <f t="shared" si="5"/>
        <v>0</v>
      </c>
      <c r="M20" s="50"/>
      <c r="N20" s="22"/>
      <c r="O20"/>
      <c r="P20"/>
      <c r="Q20"/>
      <c r="R20"/>
      <c r="S20"/>
      <c r="T20"/>
      <c r="W20"/>
      <c r="X20"/>
      <c r="Y20"/>
      <c r="Z20"/>
      <c r="AA20"/>
    </row>
    <row r="21" spans="1:27" ht="14.25" thickBot="1" thickTop="1">
      <c r="A21" s="288"/>
      <c r="B21" s="29">
        <v>11</v>
      </c>
      <c r="C21" s="78"/>
      <c r="D21" s="122"/>
      <c r="E21" s="124">
        <f t="shared" si="0"/>
        <v>0</v>
      </c>
      <c r="F21" s="122">
        <f t="shared" si="1"/>
        <v>0</v>
      </c>
      <c r="G21" s="109">
        <f t="shared" si="2"/>
        <v>0</v>
      </c>
      <c r="H21" s="109">
        <f>IF(Ln8!E12="Value Added",(Line8!D21*210)/1000,(Line8!D21*160)/1000)</f>
        <v>0</v>
      </c>
      <c r="I21" s="106">
        <f t="shared" si="3"/>
        <v>0</v>
      </c>
      <c r="J21" s="104">
        <f>IF(D21&lt;&gt;0,INDEX(Prices!$A$4:$K$88,MATCH(C21,Prices!$A$4:$A$84,),MATCH(E21,Prices!$A$4:$K$4,)),0)</f>
        <v>0</v>
      </c>
      <c r="K21" s="109">
        <f t="shared" si="4"/>
        <v>0</v>
      </c>
      <c r="L21" s="111">
        <f t="shared" si="5"/>
        <v>0</v>
      </c>
      <c r="M21" s="49"/>
      <c r="N21" s="10"/>
      <c r="O21" s="4"/>
      <c r="P21" s="4"/>
      <c r="T21"/>
      <c r="W21"/>
      <c r="X21"/>
      <c r="Y21"/>
      <c r="Z21"/>
      <c r="AA21"/>
    </row>
    <row r="22" spans="1:27" ht="14.25" thickBot="1" thickTop="1">
      <c r="A22" s="288"/>
      <c r="B22" s="29">
        <v>12</v>
      </c>
      <c r="C22" s="78"/>
      <c r="D22" s="122"/>
      <c r="E22" s="124">
        <f t="shared" si="0"/>
        <v>0</v>
      </c>
      <c r="F22" s="122">
        <f t="shared" si="1"/>
        <v>0</v>
      </c>
      <c r="G22" s="109">
        <f t="shared" si="2"/>
        <v>0</v>
      </c>
      <c r="H22" s="109">
        <f>IF(Ln8!E13="Value Added",(Line8!D22*210)/1000,(Line8!D22*160)/1000)</f>
        <v>0</v>
      </c>
      <c r="I22" s="106">
        <f t="shared" si="3"/>
        <v>0</v>
      </c>
      <c r="J22" s="104">
        <f>IF(D22&lt;&gt;0,INDEX(Prices!$A$4:$K$88,MATCH(C22,Prices!$A$4:$A$84,),MATCH(E22,Prices!$A$4:$K$4,)),0)</f>
        <v>0</v>
      </c>
      <c r="K22" s="109">
        <f t="shared" si="4"/>
        <v>0</v>
      </c>
      <c r="L22" s="111">
        <f t="shared" si="5"/>
        <v>0</v>
      </c>
      <c r="M22" s="49"/>
      <c r="N22" s="10"/>
      <c r="O22" s="4"/>
      <c r="P22" s="4"/>
      <c r="T22"/>
      <c r="W22"/>
      <c r="X22"/>
      <c r="Y22"/>
      <c r="Z22"/>
      <c r="AA22"/>
    </row>
    <row r="23" spans="1:27" ht="14.25" thickBot="1" thickTop="1">
      <c r="A23" s="288"/>
      <c r="B23" s="29">
        <v>13</v>
      </c>
      <c r="C23" s="78"/>
      <c r="D23" s="122"/>
      <c r="E23" s="124">
        <f t="shared" si="0"/>
        <v>0</v>
      </c>
      <c r="F23" s="122">
        <f t="shared" si="1"/>
        <v>0</v>
      </c>
      <c r="G23" s="109">
        <f t="shared" si="2"/>
        <v>0</v>
      </c>
      <c r="H23" s="109">
        <f>IF(Ln8!E14="Value Added",(Line8!D23*210)/1000,(Line8!D23*160)/1000)</f>
        <v>0</v>
      </c>
      <c r="I23" s="106">
        <f t="shared" si="3"/>
        <v>0</v>
      </c>
      <c r="J23" s="104">
        <f>IF(D23&lt;&gt;0,INDEX(Prices!$A$4:$K$88,MATCH(C23,Prices!$A$4:$A$84,),MATCH(E23,Prices!$A$4:$K$4,)),0)</f>
        <v>0</v>
      </c>
      <c r="K23" s="109">
        <f t="shared" si="4"/>
        <v>0</v>
      </c>
      <c r="L23" s="111">
        <f t="shared" si="5"/>
        <v>0</v>
      </c>
      <c r="M23" s="49"/>
      <c r="N23" s="10"/>
      <c r="O23" s="4"/>
      <c r="P23" s="4"/>
      <c r="T23"/>
      <c r="W23"/>
      <c r="X23"/>
      <c r="Y23"/>
      <c r="Z23"/>
      <c r="AA23"/>
    </row>
    <row r="24" spans="1:27" ht="14.25" thickBot="1" thickTop="1">
      <c r="A24" s="288"/>
      <c r="B24" s="29">
        <v>14</v>
      </c>
      <c r="C24" s="78"/>
      <c r="D24" s="122"/>
      <c r="E24" s="124">
        <f t="shared" si="0"/>
        <v>0</v>
      </c>
      <c r="F24" s="122">
        <f t="shared" si="1"/>
        <v>0</v>
      </c>
      <c r="G24" s="109">
        <f t="shared" si="2"/>
        <v>0</v>
      </c>
      <c r="H24" s="109">
        <f>IF(Ln8!E15="Value Added",(Line8!D24*210)/1000,(Line8!D24*160)/1000)</f>
        <v>0</v>
      </c>
      <c r="I24" s="106">
        <f t="shared" si="3"/>
        <v>0</v>
      </c>
      <c r="J24" s="104">
        <f>IF(D24&lt;&gt;0,INDEX(Prices!$A$4:$K$88,MATCH(C24,Prices!$A$4:$A$84,),MATCH(E24,Prices!$A$4:$K$4,)),0)</f>
        <v>0</v>
      </c>
      <c r="K24" s="109">
        <f t="shared" si="4"/>
        <v>0</v>
      </c>
      <c r="L24" s="111">
        <f t="shared" si="5"/>
        <v>0</v>
      </c>
      <c r="M24" s="49"/>
      <c r="N24" s="10"/>
      <c r="O24" s="4"/>
      <c r="P24" s="4"/>
      <c r="T24"/>
      <c r="W24"/>
      <c r="X24"/>
      <c r="Y24"/>
      <c r="Z24"/>
      <c r="AA24"/>
    </row>
    <row r="25" spans="1:27" ht="14.25" thickBot="1" thickTop="1">
      <c r="A25" s="288"/>
      <c r="B25" s="29">
        <v>15</v>
      </c>
      <c r="C25" s="78"/>
      <c r="D25" s="122"/>
      <c r="E25" s="124">
        <f t="shared" si="0"/>
        <v>0</v>
      </c>
      <c r="F25" s="122">
        <f t="shared" si="1"/>
        <v>0</v>
      </c>
      <c r="G25" s="109">
        <f t="shared" si="2"/>
        <v>0</v>
      </c>
      <c r="H25" s="109">
        <f>IF(Ln8!E16="Value Added",(Line8!D25*210)/1000,(Line8!D25*160)/1000)</f>
        <v>0</v>
      </c>
      <c r="I25" s="106">
        <f>G25+H25</f>
        <v>0</v>
      </c>
      <c r="J25" s="104">
        <f>IF(D25&lt;&gt;0,INDEX(Prices!$A$4:$K$88,MATCH(C25,Prices!$A$4:$A$84,),MATCH(E25,Prices!$A$4:$K$4,)),0)</f>
        <v>0</v>
      </c>
      <c r="K25" s="109">
        <f t="shared" si="4"/>
        <v>0</v>
      </c>
      <c r="L25" s="111">
        <f t="shared" si="5"/>
        <v>0</v>
      </c>
      <c r="M25" s="49"/>
      <c r="N25" s="10"/>
      <c r="O25" s="4"/>
      <c r="P25" s="4"/>
      <c r="T25"/>
      <c r="W25"/>
      <c r="X25"/>
      <c r="Y25"/>
      <c r="Z25"/>
      <c r="AA25"/>
    </row>
    <row r="26" spans="1:27" ht="20.25" customHeight="1" thickBot="1" thickTop="1">
      <c r="A26" s="289"/>
      <c r="B26" s="89">
        <v>16</v>
      </c>
      <c r="C26" s="78"/>
      <c r="D26" s="123"/>
      <c r="E26" s="125">
        <f t="shared" si="0"/>
        <v>0</v>
      </c>
      <c r="F26" s="123">
        <f>IF(D26&lt;&gt;0,$I$3,0)</f>
        <v>0</v>
      </c>
      <c r="G26" s="109">
        <f t="shared" si="2"/>
        <v>0</v>
      </c>
      <c r="H26" s="109">
        <f>IF(Ln8!E17="Value Added",(Line8!D26*210)/1000,(Line8!D26*160)/1000)</f>
        <v>0</v>
      </c>
      <c r="I26" s="106">
        <f>G26+H26</f>
        <v>0</v>
      </c>
      <c r="J26" s="104">
        <f>IF(D26&lt;&gt;0,INDEX(Prices!$A$4:$K$88,MATCH(C26,Prices!$A$4:$A$84,),MATCH(E26,Prices!$A$4:$K$4,)),0)</f>
        <v>0</v>
      </c>
      <c r="K26" s="109">
        <f t="shared" si="4"/>
        <v>0</v>
      </c>
      <c r="L26" s="112">
        <f t="shared" si="5"/>
        <v>0</v>
      </c>
      <c r="M26" s="49"/>
      <c r="N26" s="10"/>
      <c r="O26" s="4"/>
      <c r="P26" s="4"/>
      <c r="T26"/>
      <c r="W26"/>
      <c r="X26"/>
      <c r="Y26"/>
      <c r="Z26"/>
      <c r="AA26"/>
    </row>
    <row r="27" spans="1:12" ht="16.5" thickBot="1">
      <c r="A27" s="286" t="s">
        <v>95</v>
      </c>
      <c r="B27" s="287"/>
      <c r="C27" s="73"/>
      <c r="D27" s="105">
        <f>SUM(D11:D26)</f>
        <v>0</v>
      </c>
      <c r="E27" s="74"/>
      <c r="F27" s="74"/>
      <c r="G27" s="113">
        <f>SUM(G11:G26)</f>
        <v>0</v>
      </c>
      <c r="H27" s="113">
        <f>SUM(H11:H26)</f>
        <v>0</v>
      </c>
      <c r="I27" s="113">
        <f>SUM(I11:I26)</f>
        <v>0</v>
      </c>
      <c r="J27" s="120"/>
      <c r="K27" s="113">
        <f>SUM(K11:K26)</f>
        <v>0</v>
      </c>
      <c r="L27" s="114">
        <f>SUM(L11:L26)</f>
        <v>0</v>
      </c>
    </row>
    <row r="28" ht="13.5" hidden="1" thickBot="1">
      <c r="F28" s="31"/>
    </row>
    <row r="29" spans="5:7" ht="14.25" hidden="1" thickBot="1" thickTop="1">
      <c r="E29" s="16"/>
      <c r="F29" s="31"/>
      <c r="G29" s="134" t="s">
        <v>122</v>
      </c>
    </row>
    <row r="30" spans="5:7" ht="14.25" hidden="1" thickBot="1" thickTop="1">
      <c r="E30" s="17"/>
      <c r="F30" s="31"/>
      <c r="G30" s="135" t="s">
        <v>123</v>
      </c>
    </row>
    <row r="31" spans="5:7" ht="14.25" hidden="1" thickBot="1" thickTop="1">
      <c r="E31" s="17"/>
      <c r="F31" s="31"/>
      <c r="G31" s="133" t="s">
        <v>87</v>
      </c>
    </row>
    <row r="32" spans="5:7" ht="14.25" hidden="1" thickBot="1" thickTop="1">
      <c r="E32" s="17"/>
      <c r="F32" s="31"/>
      <c r="G32" s="17" t="s">
        <v>88</v>
      </c>
    </row>
    <row r="33" spans="5:7" ht="14.25" hidden="1" thickBot="1" thickTop="1">
      <c r="E33" s="17"/>
      <c r="F33" s="31"/>
      <c r="G33" s="17" t="s">
        <v>89</v>
      </c>
    </row>
    <row r="34" spans="5:7" ht="14.25" hidden="1" thickBot="1" thickTop="1">
      <c r="E34" s="17"/>
      <c r="F34" s="31"/>
      <c r="G34" s="17" t="s">
        <v>90</v>
      </c>
    </row>
    <row r="35" spans="5:7" ht="14.25" hidden="1" thickBot="1" thickTop="1">
      <c r="E35" s="17"/>
      <c r="F35" s="31"/>
      <c r="G35" s="17" t="s">
        <v>91</v>
      </c>
    </row>
    <row r="36" spans="5:7" ht="14.25" hidden="1" thickBot="1" thickTop="1">
      <c r="E36" s="17"/>
      <c r="F36" s="31"/>
      <c r="G36" s="128" t="s">
        <v>92</v>
      </c>
    </row>
    <row r="37" spans="5:7" ht="14.25" hidden="1" thickBot="1" thickTop="1">
      <c r="E37" s="17"/>
      <c r="F37" s="31"/>
      <c r="G37" s="17" t="s">
        <v>110</v>
      </c>
    </row>
    <row r="38" spans="5:7" ht="14.25" hidden="1" thickBot="1" thickTop="1">
      <c r="E38" s="17"/>
      <c r="F38" s="31"/>
      <c r="G38" s="17" t="s">
        <v>8</v>
      </c>
    </row>
    <row r="39" spans="5:7" ht="14.25" hidden="1" thickBot="1" thickTop="1">
      <c r="E39" s="17"/>
      <c r="F39" s="31"/>
      <c r="G39" s="17" t="s">
        <v>9</v>
      </c>
    </row>
    <row r="40" spans="5:7" ht="14.25" hidden="1" thickBot="1" thickTop="1">
      <c r="E40" s="17"/>
      <c r="F40" s="31"/>
      <c r="G40" s="17" t="s">
        <v>10</v>
      </c>
    </row>
    <row r="41" spans="5:7" ht="14.25" hidden="1" thickBot="1" thickTop="1">
      <c r="E41" s="17"/>
      <c r="F41" s="31"/>
      <c r="G41" s="17" t="s">
        <v>11</v>
      </c>
    </row>
    <row r="42" spans="5:7" ht="14.25" hidden="1" thickBot="1" thickTop="1">
      <c r="E42" s="17"/>
      <c r="F42" s="31"/>
      <c r="G42" s="128" t="s">
        <v>36</v>
      </c>
    </row>
    <row r="43" spans="5:7" ht="14.25" hidden="1" thickBot="1" thickTop="1">
      <c r="E43" s="17"/>
      <c r="F43" s="31"/>
      <c r="G43" s="17" t="s">
        <v>111</v>
      </c>
    </row>
    <row r="44" spans="5:7" ht="14.25" hidden="1" thickBot="1" thickTop="1">
      <c r="E44" s="17"/>
      <c r="F44" s="31"/>
      <c r="G44" s="17" t="s">
        <v>12</v>
      </c>
    </row>
    <row r="45" spans="5:7" ht="14.25" hidden="1" thickBot="1" thickTop="1">
      <c r="E45" s="17"/>
      <c r="F45" s="31"/>
      <c r="G45" s="17" t="s">
        <v>42</v>
      </c>
    </row>
    <row r="46" spans="5:7" ht="14.25" hidden="1" thickBot="1" thickTop="1">
      <c r="E46" s="17"/>
      <c r="F46" s="31"/>
      <c r="G46" s="17" t="s">
        <v>43</v>
      </c>
    </row>
    <row r="47" spans="5:7" ht="14.25" hidden="1" thickBot="1" thickTop="1">
      <c r="E47" s="17"/>
      <c r="F47" s="31"/>
      <c r="G47" s="17" t="s">
        <v>13</v>
      </c>
    </row>
    <row r="48" spans="5:7" ht="14.25" hidden="1" thickBot="1" thickTop="1">
      <c r="E48" s="17"/>
      <c r="F48" s="31"/>
      <c r="G48" s="17" t="s">
        <v>14</v>
      </c>
    </row>
    <row r="49" spans="5:7" ht="14.25" hidden="1" thickBot="1" thickTop="1">
      <c r="E49" s="17"/>
      <c r="F49" s="31"/>
      <c r="G49" s="17" t="s">
        <v>58</v>
      </c>
    </row>
    <row r="50" spans="5:7" ht="14.25" hidden="1" thickBot="1" thickTop="1">
      <c r="E50" s="17"/>
      <c r="F50" s="31"/>
      <c r="G50" s="17" t="s">
        <v>60</v>
      </c>
    </row>
    <row r="51" spans="5:7" ht="14.25" hidden="1" thickBot="1" thickTop="1">
      <c r="E51" s="17"/>
      <c r="F51" s="31"/>
      <c r="G51" s="17" t="s">
        <v>59</v>
      </c>
    </row>
    <row r="52" spans="5:7" ht="14.25" hidden="1" thickBot="1" thickTop="1">
      <c r="E52" s="17"/>
      <c r="F52" s="31"/>
      <c r="G52" s="17" t="s">
        <v>34</v>
      </c>
    </row>
    <row r="53" spans="5:7" ht="14.25" hidden="1" thickBot="1" thickTop="1">
      <c r="E53" s="17"/>
      <c r="F53" s="31"/>
      <c r="G53" s="17" t="s">
        <v>15</v>
      </c>
    </row>
    <row r="54" spans="5:7" ht="14.25" hidden="1" thickBot="1" thickTop="1">
      <c r="E54" s="17"/>
      <c r="F54" s="31"/>
      <c r="G54" s="17" t="s">
        <v>16</v>
      </c>
    </row>
    <row r="55" spans="5:7" ht="14.25" hidden="1" thickBot="1" thickTop="1">
      <c r="E55" s="17"/>
      <c r="F55" s="31"/>
      <c r="G55" s="17" t="s">
        <v>17</v>
      </c>
    </row>
    <row r="56" spans="5:7" ht="14.25" hidden="1" thickBot="1" thickTop="1">
      <c r="E56" s="17"/>
      <c r="F56" s="31"/>
      <c r="G56" s="17" t="s">
        <v>35</v>
      </c>
    </row>
    <row r="57" spans="5:7" ht="14.25" hidden="1" thickBot="1" thickTop="1">
      <c r="E57" s="17"/>
      <c r="F57" s="31"/>
      <c r="G57" s="132" t="s">
        <v>124</v>
      </c>
    </row>
    <row r="58" spans="5:7" ht="14.25" hidden="1" thickBot="1" thickTop="1">
      <c r="E58" s="17"/>
      <c r="F58" s="31"/>
      <c r="G58" s="17" t="s">
        <v>18</v>
      </c>
    </row>
    <row r="59" spans="5:7" ht="14.25" hidden="1" thickBot="1" thickTop="1">
      <c r="E59" s="17"/>
      <c r="F59" s="31"/>
      <c r="G59" s="17" t="s">
        <v>19</v>
      </c>
    </row>
    <row r="60" spans="5:7" ht="14.25" hidden="1" thickBot="1" thickTop="1">
      <c r="E60" s="17"/>
      <c r="F60" s="31"/>
      <c r="G60" s="17" t="s">
        <v>20</v>
      </c>
    </row>
    <row r="61" spans="5:7" ht="14.25" hidden="1" thickBot="1" thickTop="1">
      <c r="E61" s="17"/>
      <c r="F61" s="31"/>
      <c r="G61" s="17" t="s">
        <v>21</v>
      </c>
    </row>
    <row r="62" spans="5:7" ht="14.25" hidden="1" thickBot="1" thickTop="1">
      <c r="E62" s="17"/>
      <c r="F62" s="31"/>
      <c r="G62" s="17" t="s">
        <v>22</v>
      </c>
    </row>
    <row r="63" spans="5:7" ht="14.25" hidden="1" thickBot="1" thickTop="1">
      <c r="E63" s="17"/>
      <c r="F63" s="31"/>
      <c r="G63" s="17" t="s">
        <v>112</v>
      </c>
    </row>
    <row r="64" spans="5:7" ht="14.25" hidden="1" thickBot="1" thickTop="1">
      <c r="E64" s="17"/>
      <c r="F64" s="31"/>
      <c r="G64" s="17" t="s">
        <v>23</v>
      </c>
    </row>
    <row r="65" spans="5:7" ht="14.25" hidden="1" thickBot="1" thickTop="1">
      <c r="E65" s="17"/>
      <c r="F65" s="31"/>
      <c r="G65" s="17" t="s">
        <v>44</v>
      </c>
    </row>
    <row r="66" spans="5:7" ht="14.25" hidden="1" thickBot="1" thickTop="1">
      <c r="E66" s="17"/>
      <c r="F66" s="31"/>
      <c r="G66" s="17" t="s">
        <v>113</v>
      </c>
    </row>
    <row r="67" spans="5:7" ht="14.25" hidden="1" thickBot="1" thickTop="1">
      <c r="E67" s="17"/>
      <c r="F67" s="31"/>
      <c r="G67" s="17" t="s">
        <v>119</v>
      </c>
    </row>
    <row r="68" spans="5:7" ht="14.25" hidden="1" thickBot="1" thickTop="1">
      <c r="E68" s="17"/>
      <c r="F68" s="31"/>
      <c r="G68" s="17" t="s">
        <v>24</v>
      </c>
    </row>
    <row r="69" spans="5:7" ht="14.25" hidden="1" thickBot="1" thickTop="1">
      <c r="E69" s="17"/>
      <c r="F69" s="31"/>
      <c r="G69" s="17" t="s">
        <v>25</v>
      </c>
    </row>
    <row r="70" spans="5:7" ht="14.25" hidden="1" thickBot="1" thickTop="1">
      <c r="E70" s="17"/>
      <c r="F70" s="31"/>
      <c r="G70" s="17" t="s">
        <v>45</v>
      </c>
    </row>
    <row r="71" spans="5:7" ht="14.25" hidden="1" thickBot="1" thickTop="1">
      <c r="E71" s="17"/>
      <c r="F71" s="31"/>
      <c r="G71" s="17" t="s">
        <v>46</v>
      </c>
    </row>
    <row r="72" spans="5:7" ht="14.25" hidden="1" thickBot="1" thickTop="1">
      <c r="E72" s="17"/>
      <c r="F72" s="31"/>
      <c r="G72" s="17" t="s">
        <v>26</v>
      </c>
    </row>
    <row r="73" spans="5:7" ht="14.25" hidden="1" thickBot="1" thickTop="1">
      <c r="E73" s="17"/>
      <c r="F73" s="31"/>
      <c r="G73" s="17" t="s">
        <v>27</v>
      </c>
    </row>
    <row r="74" spans="5:7" ht="14.25" hidden="1" thickBot="1" thickTop="1">
      <c r="E74" s="17"/>
      <c r="F74" s="31"/>
      <c r="G74" s="17" t="s">
        <v>28</v>
      </c>
    </row>
    <row r="75" spans="5:7" ht="14.25" hidden="1" thickBot="1" thickTop="1">
      <c r="E75" s="17"/>
      <c r="F75" s="31"/>
      <c r="G75" s="17" t="s">
        <v>29</v>
      </c>
    </row>
    <row r="76" spans="5:7" ht="14.25" hidden="1" thickBot="1" thickTop="1">
      <c r="E76" s="17"/>
      <c r="F76" s="31"/>
      <c r="G76" s="17" t="s">
        <v>120</v>
      </c>
    </row>
    <row r="77" spans="5:7" ht="14.25" hidden="1" thickBot="1" thickTop="1">
      <c r="E77" s="17"/>
      <c r="F77" s="31"/>
      <c r="G77" s="17" t="s">
        <v>47</v>
      </c>
    </row>
    <row r="78" spans="5:7" ht="14.25" hidden="1" thickBot="1" thickTop="1">
      <c r="E78" s="17"/>
      <c r="F78" s="31"/>
      <c r="G78" s="17" t="s">
        <v>69</v>
      </c>
    </row>
    <row r="79" spans="5:7" ht="14.25" hidden="1" thickBot="1" thickTop="1">
      <c r="E79" s="17"/>
      <c r="F79" s="31"/>
      <c r="G79" s="17" t="s">
        <v>70</v>
      </c>
    </row>
    <row r="80" spans="5:7" ht="14.25" hidden="1" thickBot="1" thickTop="1">
      <c r="E80" s="17"/>
      <c r="F80" s="31"/>
      <c r="G80" s="17" t="s">
        <v>71</v>
      </c>
    </row>
    <row r="81" spans="5:7" ht="14.25" hidden="1" thickBot="1" thickTop="1">
      <c r="E81" s="17"/>
      <c r="F81" s="31"/>
      <c r="G81" s="17" t="s">
        <v>72</v>
      </c>
    </row>
    <row r="82" spans="5:7" ht="14.25" hidden="1" thickBot="1" thickTop="1">
      <c r="E82" s="17"/>
      <c r="F82" s="31"/>
      <c r="G82" s="17" t="s">
        <v>114</v>
      </c>
    </row>
    <row r="83" spans="5:7" ht="14.25" hidden="1" thickBot="1" thickTop="1">
      <c r="E83" s="17"/>
      <c r="F83" s="31"/>
      <c r="G83" s="17" t="s">
        <v>30</v>
      </c>
    </row>
    <row r="84" spans="5:7" ht="14.25" hidden="1" thickBot="1" thickTop="1">
      <c r="E84" s="17"/>
      <c r="F84" s="31"/>
      <c r="G84" s="17" t="s">
        <v>31</v>
      </c>
    </row>
    <row r="85" spans="5:7" ht="14.25" hidden="1" thickBot="1" thickTop="1">
      <c r="E85" s="17"/>
      <c r="F85" s="31"/>
      <c r="G85" s="17" t="s">
        <v>57</v>
      </c>
    </row>
    <row r="86" spans="5:7" ht="14.25" hidden="1" thickBot="1" thickTop="1">
      <c r="E86" s="17"/>
      <c r="F86" s="31"/>
      <c r="G86" s="17" t="s">
        <v>61</v>
      </c>
    </row>
    <row r="87" spans="5:7" ht="14.25" hidden="1" thickBot="1" thickTop="1">
      <c r="E87" s="17"/>
      <c r="F87" s="31"/>
      <c r="G87" s="17" t="s">
        <v>39</v>
      </c>
    </row>
    <row r="88" spans="5:7" ht="14.25" hidden="1" thickBot="1" thickTop="1">
      <c r="E88" s="17"/>
      <c r="F88" s="31"/>
      <c r="G88" s="17" t="s">
        <v>40</v>
      </c>
    </row>
    <row r="89" spans="5:7" ht="14.25" hidden="1" thickBot="1" thickTop="1">
      <c r="E89" s="17"/>
      <c r="F89" s="31"/>
      <c r="G89" s="17" t="s">
        <v>41</v>
      </c>
    </row>
    <row r="90" spans="5:7" ht="14.25" hidden="1" thickBot="1" thickTop="1">
      <c r="E90" s="17"/>
      <c r="F90" s="31"/>
      <c r="G90" s="17" t="s">
        <v>66</v>
      </c>
    </row>
    <row r="91" spans="5:7" ht="14.25" hidden="1" thickBot="1" thickTop="1">
      <c r="E91" s="17"/>
      <c r="F91" s="31"/>
      <c r="G91" s="17" t="s">
        <v>67</v>
      </c>
    </row>
    <row r="92" spans="5:7" ht="14.25" hidden="1" thickBot="1" thickTop="1">
      <c r="E92" s="17"/>
      <c r="F92" s="31"/>
      <c r="G92" s="17" t="s">
        <v>62</v>
      </c>
    </row>
    <row r="93" spans="5:7" ht="14.25" hidden="1" thickBot="1" thickTop="1">
      <c r="E93" s="17"/>
      <c r="F93" s="31"/>
      <c r="G93" s="17" t="s">
        <v>63</v>
      </c>
    </row>
    <row r="94" spans="5:7" ht="14.25" hidden="1" thickBot="1" thickTop="1">
      <c r="E94" s="17"/>
      <c r="F94" s="31"/>
      <c r="G94" s="17" t="s">
        <v>125</v>
      </c>
    </row>
    <row r="95" spans="5:7" ht="14.25" hidden="1" thickBot="1" thickTop="1">
      <c r="E95" s="17"/>
      <c r="F95" s="31"/>
      <c r="G95" s="17" t="s">
        <v>126</v>
      </c>
    </row>
    <row r="96" spans="5:7" ht="14.25" hidden="1" thickBot="1" thickTop="1">
      <c r="E96" s="17"/>
      <c r="F96" s="31"/>
      <c r="G96" s="17" t="s">
        <v>127</v>
      </c>
    </row>
    <row r="97" spans="5:7" ht="14.25" hidden="1" thickBot="1" thickTop="1">
      <c r="E97" s="17"/>
      <c r="F97" s="31"/>
      <c r="G97" s="17" t="s">
        <v>128</v>
      </c>
    </row>
    <row r="98" spans="5:7" ht="14.25" hidden="1" thickBot="1" thickTop="1">
      <c r="E98" s="17"/>
      <c r="F98" s="31"/>
      <c r="G98" s="17" t="s">
        <v>129</v>
      </c>
    </row>
    <row r="99" spans="2:7" ht="14.25" hidden="1" thickBot="1" thickTop="1">
      <c r="B99" s="1" t="s">
        <v>130</v>
      </c>
      <c r="E99" s="17"/>
      <c r="F99" s="31"/>
      <c r="G99" s="17" t="s">
        <v>48</v>
      </c>
    </row>
    <row r="100" spans="2:7" ht="12.75" customHeight="1" hidden="1" thickBot="1" thickTop="1">
      <c r="B100" s="1">
        <v>2005</v>
      </c>
      <c r="F100" s="31"/>
      <c r="G100" s="17" t="s">
        <v>37</v>
      </c>
    </row>
    <row r="101" spans="2:7" ht="14.25" hidden="1" thickBot="1" thickTop="1">
      <c r="B101" s="1">
        <v>2006</v>
      </c>
      <c r="F101" s="31"/>
      <c r="G101" s="17" t="s">
        <v>38</v>
      </c>
    </row>
    <row r="102" spans="2:6" ht="13.5" hidden="1" thickTop="1">
      <c r="B102" s="1">
        <v>2007</v>
      </c>
      <c r="F102" s="31"/>
    </row>
    <row r="103" spans="2:6" ht="12.75" hidden="1">
      <c r="B103" s="1">
        <v>2008</v>
      </c>
      <c r="F103" s="31"/>
    </row>
    <row r="104" spans="2:6" ht="12.75" hidden="1">
      <c r="B104" s="1">
        <v>2009</v>
      </c>
      <c r="F104" s="31"/>
    </row>
    <row r="105" spans="2:6" ht="12.75" hidden="1">
      <c r="B105" s="1">
        <v>2010</v>
      </c>
      <c r="F105" s="31"/>
    </row>
    <row r="106" spans="2:6" ht="12.75" hidden="1">
      <c r="B106" s="1">
        <v>2011</v>
      </c>
      <c r="F106" s="31"/>
    </row>
    <row r="107" spans="2:6" ht="12.75" hidden="1">
      <c r="B107" s="1">
        <v>2012</v>
      </c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ht="12.75">
      <c r="F125" s="31"/>
    </row>
    <row r="126" ht="12.75">
      <c r="F126" s="3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  <row r="150" ht="12.75">
      <c r="F150" s="31"/>
    </row>
    <row r="151" ht="12.75">
      <c r="F151" s="31"/>
    </row>
    <row r="152" ht="12.75">
      <c r="F152" s="31"/>
    </row>
    <row r="153" ht="12.75">
      <c r="F153" s="31"/>
    </row>
    <row r="154" ht="12.75">
      <c r="F154" s="31"/>
    </row>
    <row r="155" ht="12.75">
      <c r="F155" s="31"/>
    </row>
    <row r="156" ht="12.75">
      <c r="F156" s="31"/>
    </row>
    <row r="157" ht="12.75">
      <c r="F157" s="31"/>
    </row>
    <row r="158" ht="12.75">
      <c r="F158" s="31"/>
    </row>
    <row r="159" ht="12.75">
      <c r="F159" s="31"/>
    </row>
    <row r="160" ht="12.75">
      <c r="F160" s="31"/>
    </row>
    <row r="161" ht="12.75">
      <c r="F161" s="31"/>
    </row>
    <row r="162" ht="12.75">
      <c r="F162" s="31"/>
    </row>
    <row r="163" ht="12.75">
      <c r="F163" s="31"/>
    </row>
    <row r="164" ht="12.75">
      <c r="F164" s="31"/>
    </row>
    <row r="165" ht="12.75">
      <c r="F165" s="31"/>
    </row>
    <row r="166" ht="12.75">
      <c r="F166" s="31"/>
    </row>
    <row r="167" ht="12.75">
      <c r="F167" s="31"/>
    </row>
    <row r="168" ht="12.75">
      <c r="F168" s="31"/>
    </row>
    <row r="169" ht="12.75">
      <c r="F169" s="31"/>
    </row>
    <row r="170" ht="12.75">
      <c r="F170" s="31"/>
    </row>
    <row r="171" ht="12.75">
      <c r="F171" s="31"/>
    </row>
    <row r="172" ht="12.75">
      <c r="F172" s="31"/>
    </row>
    <row r="173" ht="12.75">
      <c r="F173" s="31"/>
    </row>
    <row r="174" ht="12.75">
      <c r="F174" s="31"/>
    </row>
    <row r="175" ht="12.75">
      <c r="F175" s="31"/>
    </row>
    <row r="176" ht="12.75">
      <c r="F176" s="31"/>
    </row>
    <row r="177" ht="12.75">
      <c r="F177" s="31"/>
    </row>
    <row r="178" ht="12.75">
      <c r="F178" s="31"/>
    </row>
    <row r="179" ht="12.75">
      <c r="F179" s="31"/>
    </row>
    <row r="180" ht="12.75">
      <c r="F180" s="31"/>
    </row>
    <row r="181" ht="12.75">
      <c r="F181" s="31"/>
    </row>
    <row r="182" ht="12.75">
      <c r="F182" s="31"/>
    </row>
    <row r="183" ht="12.75">
      <c r="F183" s="31"/>
    </row>
    <row r="184" ht="12.75">
      <c r="F184" s="31"/>
    </row>
    <row r="185" ht="12.75">
      <c r="F185" s="31"/>
    </row>
    <row r="186" ht="12.75">
      <c r="F186" s="31"/>
    </row>
    <row r="187" ht="12.75">
      <c r="F187" s="31"/>
    </row>
    <row r="188" ht="12.75">
      <c r="F188" s="31"/>
    </row>
    <row r="189" ht="12.75">
      <c r="F189" s="31"/>
    </row>
    <row r="190" ht="12.75">
      <c r="F190" s="31"/>
    </row>
    <row r="191" ht="12.75">
      <c r="F191" s="31"/>
    </row>
    <row r="192" ht="12.75">
      <c r="F192" s="31"/>
    </row>
    <row r="193" ht="12.75">
      <c r="F193" s="31"/>
    </row>
    <row r="194" ht="12.75">
      <c r="F194" s="31"/>
    </row>
    <row r="195" ht="12.75">
      <c r="F195" s="31"/>
    </row>
    <row r="196" ht="12.75">
      <c r="F196" s="31"/>
    </row>
    <row r="197" ht="12.75">
      <c r="F197" s="31"/>
    </row>
    <row r="198" ht="12.75">
      <c r="F198" s="31"/>
    </row>
    <row r="199" ht="12.75">
      <c r="F199" s="31"/>
    </row>
    <row r="200" ht="12.75">
      <c r="F200" s="31"/>
    </row>
    <row r="201" ht="12.75">
      <c r="F201" s="31"/>
    </row>
    <row r="202" ht="12.75">
      <c r="F202" s="31"/>
    </row>
    <row r="203" ht="12.75">
      <c r="F203" s="31"/>
    </row>
    <row r="204" ht="12.75">
      <c r="F204" s="31"/>
    </row>
    <row r="205" ht="12.75">
      <c r="F205" s="31"/>
    </row>
    <row r="206" ht="12.75">
      <c r="F206" s="31"/>
    </row>
    <row r="207" ht="12.75">
      <c r="F207" s="31"/>
    </row>
    <row r="208" ht="12.75">
      <c r="F208" s="31"/>
    </row>
    <row r="209" ht="12.75">
      <c r="F209" s="31"/>
    </row>
    <row r="210" ht="12.75">
      <c r="F210" s="31"/>
    </row>
    <row r="211" ht="12.75">
      <c r="F211" s="31"/>
    </row>
    <row r="212" ht="12.75">
      <c r="F212" s="31"/>
    </row>
    <row r="213" ht="12.75">
      <c r="F213" s="31"/>
    </row>
    <row r="214" ht="12.75">
      <c r="F214" s="31"/>
    </row>
    <row r="215" ht="12.75">
      <c r="F215" s="31"/>
    </row>
    <row r="216" ht="12.75">
      <c r="F216" s="31"/>
    </row>
    <row r="217" ht="12.75">
      <c r="F217" s="31"/>
    </row>
    <row r="218" ht="12.75">
      <c r="F218" s="31"/>
    </row>
    <row r="219" ht="12.75">
      <c r="F219" s="31"/>
    </row>
    <row r="220" ht="12.75">
      <c r="F220" s="31"/>
    </row>
    <row r="221" ht="12.75">
      <c r="F221" s="31"/>
    </row>
    <row r="222" ht="12.75">
      <c r="F222" s="31"/>
    </row>
    <row r="223" ht="12.75">
      <c r="F223" s="31"/>
    </row>
    <row r="224" ht="12.75">
      <c r="F224" s="31"/>
    </row>
    <row r="225" ht="12.75">
      <c r="F225" s="31"/>
    </row>
    <row r="226" ht="12.75">
      <c r="F226" s="31"/>
    </row>
    <row r="227" ht="12.75">
      <c r="F227" s="31"/>
    </row>
    <row r="228" ht="12.75">
      <c r="F228" s="31"/>
    </row>
    <row r="229" ht="12.75">
      <c r="F229" s="31"/>
    </row>
    <row r="230" ht="12.75">
      <c r="F230" s="31"/>
    </row>
    <row r="231" ht="12.75">
      <c r="F231" s="31"/>
    </row>
    <row r="232" ht="12.75">
      <c r="F232" s="31"/>
    </row>
    <row r="233" ht="12.75">
      <c r="F233" s="31"/>
    </row>
    <row r="234" ht="12.75">
      <c r="F234" s="31"/>
    </row>
    <row r="235" ht="12.75">
      <c r="F235" s="31"/>
    </row>
    <row r="236" ht="12.75">
      <c r="F236" s="31"/>
    </row>
    <row r="237" ht="12.75">
      <c r="F237" s="31"/>
    </row>
    <row r="238" ht="12.75">
      <c r="F238" s="31"/>
    </row>
    <row r="239" ht="12.75">
      <c r="F239" s="31"/>
    </row>
    <row r="240" ht="12.75">
      <c r="F240" s="31"/>
    </row>
    <row r="241" ht="12.75">
      <c r="F241" s="31"/>
    </row>
    <row r="242" ht="12.75">
      <c r="F242" s="31"/>
    </row>
    <row r="243" ht="12.75">
      <c r="F243" s="31"/>
    </row>
    <row r="244" ht="12.75">
      <c r="F244" s="31"/>
    </row>
    <row r="245" ht="12.75">
      <c r="F245" s="31"/>
    </row>
    <row r="246" ht="12.75">
      <c r="F246" s="31"/>
    </row>
    <row r="247" ht="12.75">
      <c r="F247" s="31"/>
    </row>
    <row r="248" ht="12.75">
      <c r="F248" s="31"/>
    </row>
    <row r="249" ht="12.75">
      <c r="F249" s="31"/>
    </row>
    <row r="250" ht="12.75">
      <c r="F250" s="31"/>
    </row>
    <row r="251" ht="12.75">
      <c r="F251" s="31"/>
    </row>
    <row r="252" ht="12.75">
      <c r="F252" s="31"/>
    </row>
    <row r="253" ht="12.75">
      <c r="F253" s="31"/>
    </row>
    <row r="254" ht="12.75">
      <c r="F254" s="31"/>
    </row>
    <row r="255" ht="12.75">
      <c r="F255" s="31"/>
    </row>
    <row r="256" ht="12.75">
      <c r="F256" s="31"/>
    </row>
    <row r="257" ht="12.75">
      <c r="F257" s="31"/>
    </row>
    <row r="258" ht="12.75">
      <c r="F258" s="31"/>
    </row>
    <row r="259" ht="12.75">
      <c r="F259" s="31"/>
    </row>
    <row r="260" ht="12.75">
      <c r="F260" s="31"/>
    </row>
    <row r="261" ht="12.75">
      <c r="F261" s="31"/>
    </row>
    <row r="262" ht="12.75">
      <c r="F262" s="31"/>
    </row>
    <row r="263" ht="12.75">
      <c r="F263" s="31"/>
    </row>
    <row r="264" ht="12.75">
      <c r="F264" s="31"/>
    </row>
    <row r="265" ht="12.75">
      <c r="F265" s="31"/>
    </row>
    <row r="266" ht="12.75">
      <c r="F266" s="31"/>
    </row>
    <row r="267" ht="12.75">
      <c r="F267" s="31"/>
    </row>
    <row r="268" ht="12.75">
      <c r="F268" s="31"/>
    </row>
    <row r="269" ht="12.75">
      <c r="F269" s="31"/>
    </row>
    <row r="270" ht="12.75">
      <c r="F270" s="31"/>
    </row>
    <row r="271" ht="12.75">
      <c r="F271" s="31"/>
    </row>
    <row r="272" ht="12.75">
      <c r="F272" s="31"/>
    </row>
    <row r="273" ht="12.75">
      <c r="F273" s="31"/>
    </row>
    <row r="274" ht="12.75">
      <c r="F274" s="31"/>
    </row>
    <row r="275" ht="12.75">
      <c r="F275" s="31"/>
    </row>
    <row r="276" ht="12.75">
      <c r="F276" s="31"/>
    </row>
    <row r="277" ht="12.75">
      <c r="F277" s="31"/>
    </row>
    <row r="278" ht="12.75">
      <c r="F278" s="31"/>
    </row>
    <row r="279" ht="12.75">
      <c r="F279" s="31"/>
    </row>
    <row r="280" ht="12.75">
      <c r="F280" s="31"/>
    </row>
    <row r="281" ht="12.75">
      <c r="F281" s="31"/>
    </row>
    <row r="282" ht="12.75">
      <c r="F282" s="31"/>
    </row>
    <row r="283" ht="12.75">
      <c r="F283" s="31"/>
    </row>
    <row r="284" ht="12.75">
      <c r="F284" s="31"/>
    </row>
    <row r="285" ht="12.75">
      <c r="F285" s="31"/>
    </row>
    <row r="286" ht="12.75">
      <c r="F286" s="31"/>
    </row>
    <row r="287" ht="12.75">
      <c r="F287" s="31"/>
    </row>
    <row r="288" ht="12.75">
      <c r="F288" s="31"/>
    </row>
    <row r="289" ht="12.75">
      <c r="F289" s="31"/>
    </row>
    <row r="290" ht="12.75">
      <c r="F290" s="31"/>
    </row>
    <row r="291" ht="12.75">
      <c r="F291" s="31"/>
    </row>
    <row r="292" ht="12.75">
      <c r="F292" s="31"/>
    </row>
    <row r="293" ht="12.75">
      <c r="F293" s="31"/>
    </row>
    <row r="294" ht="12.75">
      <c r="F294" s="31"/>
    </row>
    <row r="295" ht="12.75">
      <c r="F295" s="31"/>
    </row>
    <row r="296" ht="12.75">
      <c r="F296" s="31"/>
    </row>
    <row r="297" ht="12.75">
      <c r="F297" s="31"/>
    </row>
    <row r="298" ht="12.75">
      <c r="F298" s="31"/>
    </row>
    <row r="299" ht="12.75">
      <c r="F299" s="31"/>
    </row>
    <row r="300" ht="12.75">
      <c r="F300" s="31"/>
    </row>
    <row r="301" ht="12.75">
      <c r="F301" s="31"/>
    </row>
    <row r="302" ht="12.75">
      <c r="F302" s="31"/>
    </row>
    <row r="303" ht="12.75">
      <c r="F303" s="31"/>
    </row>
    <row r="304" ht="12.75">
      <c r="F304" s="31"/>
    </row>
    <row r="305" ht="12.75">
      <c r="F305" s="31"/>
    </row>
    <row r="306" ht="12.75">
      <c r="F306" s="31"/>
    </row>
    <row r="307" ht="12.75">
      <c r="F307" s="31"/>
    </row>
    <row r="308" ht="12.75">
      <c r="F308" s="31"/>
    </row>
    <row r="309" ht="12.75">
      <c r="F309" s="31"/>
    </row>
    <row r="310" ht="12.75">
      <c r="F310" s="31"/>
    </row>
    <row r="311" ht="12.75">
      <c r="F311" s="31"/>
    </row>
    <row r="312" ht="12.75">
      <c r="F312" s="31"/>
    </row>
    <row r="313" ht="12.75">
      <c r="F313" s="31"/>
    </row>
    <row r="314" ht="12.75">
      <c r="F314" s="31"/>
    </row>
    <row r="315" ht="12.75">
      <c r="F315" s="31"/>
    </row>
    <row r="316" ht="12.75">
      <c r="F316" s="31"/>
    </row>
    <row r="317" ht="12.75">
      <c r="F317" s="31"/>
    </row>
    <row r="318" ht="12.75">
      <c r="F318" s="31"/>
    </row>
    <row r="319" ht="12.75">
      <c r="F319" s="31"/>
    </row>
    <row r="320" ht="12.75">
      <c r="F320" s="31"/>
    </row>
    <row r="321" ht="12.75">
      <c r="F321" s="31"/>
    </row>
    <row r="322" ht="12.75">
      <c r="F322" s="31"/>
    </row>
    <row r="323" ht="12.75">
      <c r="F323" s="31"/>
    </row>
    <row r="324" ht="12.75">
      <c r="F324" s="31"/>
    </row>
    <row r="325" ht="12.75">
      <c r="F325" s="31"/>
    </row>
    <row r="326" ht="12.75">
      <c r="F326" s="31"/>
    </row>
    <row r="327" ht="12.75">
      <c r="F327" s="31"/>
    </row>
    <row r="328" ht="12.75">
      <c r="F328" s="31"/>
    </row>
    <row r="329" ht="12.75">
      <c r="F329" s="31"/>
    </row>
    <row r="330" ht="12.75">
      <c r="F330" s="31"/>
    </row>
    <row r="331" ht="12.75">
      <c r="F331" s="31"/>
    </row>
    <row r="332" ht="12.75">
      <c r="F332" s="31"/>
    </row>
    <row r="333" ht="12.75">
      <c r="F333" s="31"/>
    </row>
    <row r="334" ht="12.75">
      <c r="F334" s="31"/>
    </row>
    <row r="335" ht="12.75">
      <c r="F335" s="31"/>
    </row>
    <row r="336" ht="12.75">
      <c r="F336" s="31"/>
    </row>
    <row r="337" ht="12.75">
      <c r="F337" s="31"/>
    </row>
    <row r="338" ht="12.75">
      <c r="F338" s="31"/>
    </row>
    <row r="339" ht="12.75">
      <c r="F339" s="31"/>
    </row>
    <row r="340" ht="12.75">
      <c r="F340" s="31"/>
    </row>
    <row r="341" ht="12.75">
      <c r="F341" s="31"/>
    </row>
    <row r="342" ht="12.75">
      <c r="F342" s="31"/>
    </row>
    <row r="343" ht="12.75">
      <c r="F343" s="31"/>
    </row>
    <row r="344" ht="12.75">
      <c r="F344" s="31"/>
    </row>
    <row r="345" ht="12.75">
      <c r="F345" s="31"/>
    </row>
    <row r="346" ht="12.75">
      <c r="F346" s="31"/>
    </row>
    <row r="347" ht="12.75">
      <c r="F347" s="31"/>
    </row>
    <row r="348" ht="12.75">
      <c r="F348" s="31"/>
    </row>
    <row r="349" ht="12.75">
      <c r="F349" s="31"/>
    </row>
    <row r="350" ht="12.75">
      <c r="F350" s="31"/>
    </row>
    <row r="351" ht="12.75">
      <c r="F351" s="31"/>
    </row>
    <row r="352" ht="12.75">
      <c r="F352" s="31"/>
    </row>
    <row r="353" ht="12.75">
      <c r="F353" s="31"/>
    </row>
    <row r="354" ht="12.75">
      <c r="F354" s="31"/>
    </row>
    <row r="355" ht="12.75">
      <c r="F355" s="31"/>
    </row>
    <row r="356" ht="12.75">
      <c r="F356" s="31"/>
    </row>
    <row r="357" ht="12.75">
      <c r="F357" s="31"/>
    </row>
    <row r="358" ht="12.75">
      <c r="F358" s="31"/>
    </row>
    <row r="359" ht="12.75">
      <c r="F359" s="31"/>
    </row>
    <row r="360" ht="12.75">
      <c r="F360" s="31"/>
    </row>
    <row r="361" ht="12.75">
      <c r="F361" s="31"/>
    </row>
    <row r="362" ht="12.75">
      <c r="F362" s="31"/>
    </row>
    <row r="363" ht="12.75">
      <c r="F363" s="31"/>
    </row>
    <row r="364" ht="12.75">
      <c r="F364" s="31"/>
    </row>
    <row r="365" ht="12.75">
      <c r="F365" s="31"/>
    </row>
    <row r="366" ht="12.75">
      <c r="F366" s="31"/>
    </row>
    <row r="367" ht="12.75">
      <c r="F367" s="31"/>
    </row>
    <row r="368" ht="12.75">
      <c r="F368" s="31"/>
    </row>
    <row r="369" ht="12.75">
      <c r="F369" s="31"/>
    </row>
    <row r="370" ht="12.75">
      <c r="F370" s="31"/>
    </row>
    <row r="371" ht="12.75">
      <c r="F371" s="31"/>
    </row>
    <row r="372" ht="12.75">
      <c r="F372" s="31"/>
    </row>
    <row r="373" ht="12.75">
      <c r="F373" s="31"/>
    </row>
    <row r="374" ht="12.75">
      <c r="F374" s="31"/>
    </row>
    <row r="375" ht="12.75">
      <c r="F375" s="31"/>
    </row>
    <row r="376" ht="12.75">
      <c r="F376" s="31"/>
    </row>
    <row r="377" ht="12.75">
      <c r="F377" s="31"/>
    </row>
    <row r="378" ht="12.75">
      <c r="F378" s="31"/>
    </row>
    <row r="379" ht="12.75">
      <c r="F379" s="31"/>
    </row>
    <row r="380" ht="12.75">
      <c r="F380" s="31"/>
    </row>
    <row r="381" ht="12.75">
      <c r="F381" s="31"/>
    </row>
    <row r="382" ht="12.75">
      <c r="F382" s="31"/>
    </row>
    <row r="383" ht="12.75">
      <c r="F383" s="31"/>
    </row>
    <row r="384" ht="12.75">
      <c r="F384" s="31"/>
    </row>
    <row r="385" ht="12.75">
      <c r="F385" s="31"/>
    </row>
    <row r="386" ht="12.75">
      <c r="F386" s="31"/>
    </row>
    <row r="387" ht="12.75">
      <c r="F387" s="31"/>
    </row>
    <row r="388" ht="12.75">
      <c r="F388" s="31"/>
    </row>
    <row r="389" ht="12.75">
      <c r="F389" s="31"/>
    </row>
    <row r="390" ht="12.75">
      <c r="F390" s="31"/>
    </row>
    <row r="391" ht="12.75">
      <c r="F391" s="31"/>
    </row>
    <row r="392" ht="12.75">
      <c r="F392" s="31"/>
    </row>
    <row r="393" ht="12.75">
      <c r="F393" s="31"/>
    </row>
    <row r="394" ht="12.75">
      <c r="F394" s="31"/>
    </row>
    <row r="395" ht="12.75">
      <c r="F395" s="31"/>
    </row>
    <row r="396" ht="12.75">
      <c r="F396" s="31"/>
    </row>
    <row r="397" ht="12.75">
      <c r="F397" s="31"/>
    </row>
    <row r="398" ht="12.75">
      <c r="F398" s="31"/>
    </row>
    <row r="399" ht="12.75">
      <c r="F399" s="31"/>
    </row>
    <row r="400" ht="12.75">
      <c r="F400" s="31"/>
    </row>
    <row r="401" ht="12.75">
      <c r="F401" s="31"/>
    </row>
    <row r="402" ht="12.75">
      <c r="F402" s="31"/>
    </row>
    <row r="403" ht="12.75">
      <c r="F403" s="31"/>
    </row>
    <row r="404" ht="12.75">
      <c r="F404" s="31"/>
    </row>
    <row r="405" ht="12.75">
      <c r="F405" s="31"/>
    </row>
    <row r="406" ht="12.75">
      <c r="F406" s="31"/>
    </row>
    <row r="407" ht="12.75">
      <c r="F407" s="31"/>
    </row>
    <row r="408" ht="12.75">
      <c r="F408" s="31"/>
    </row>
    <row r="409" ht="12.75">
      <c r="F409" s="31"/>
    </row>
    <row r="410" ht="12.75">
      <c r="F410" s="31"/>
    </row>
    <row r="411" ht="12.75">
      <c r="F411" s="31"/>
    </row>
    <row r="412" ht="12.75">
      <c r="F412" s="31"/>
    </row>
    <row r="413" ht="12.75">
      <c r="F413" s="31"/>
    </row>
    <row r="414" ht="12.75">
      <c r="F414" s="31"/>
    </row>
    <row r="415" ht="12.75">
      <c r="F415" s="31"/>
    </row>
    <row r="416" ht="12.75">
      <c r="F416" s="31"/>
    </row>
    <row r="417" ht="12.75">
      <c r="F417" s="31"/>
    </row>
    <row r="418" ht="12.75">
      <c r="F418" s="31"/>
    </row>
    <row r="419" ht="12.75">
      <c r="F419" s="31"/>
    </row>
    <row r="420" ht="12.75">
      <c r="F420" s="31"/>
    </row>
    <row r="421" ht="12.75">
      <c r="F421" s="31"/>
    </row>
    <row r="422" ht="12.75">
      <c r="F422" s="31"/>
    </row>
    <row r="423" ht="12.75">
      <c r="F423" s="31"/>
    </row>
    <row r="424" ht="12.75">
      <c r="F424" s="31"/>
    </row>
    <row r="425" ht="12.75">
      <c r="F425" s="31"/>
    </row>
    <row r="426" ht="12.75">
      <c r="F426" s="31"/>
    </row>
    <row r="427" ht="12.75">
      <c r="F427" s="31"/>
    </row>
    <row r="428" ht="12.75">
      <c r="F428" s="31"/>
    </row>
    <row r="429" ht="12.75">
      <c r="F429" s="31"/>
    </row>
    <row r="430" ht="12.75">
      <c r="F430" s="31"/>
    </row>
    <row r="431" ht="12.75">
      <c r="F431" s="31"/>
    </row>
    <row r="432" ht="12.75">
      <c r="F432" s="31"/>
    </row>
    <row r="433" ht="12.75">
      <c r="F433" s="31"/>
    </row>
    <row r="434" ht="12.75">
      <c r="F434" s="31"/>
    </row>
    <row r="435" ht="12.75">
      <c r="F435" s="31"/>
    </row>
    <row r="436" ht="12.75">
      <c r="F436" s="31"/>
    </row>
    <row r="437" ht="12.75">
      <c r="F437" s="31"/>
    </row>
    <row r="438" ht="12.75">
      <c r="F438" s="31"/>
    </row>
    <row r="439" ht="12.75">
      <c r="F439" s="31"/>
    </row>
    <row r="440" ht="12.75">
      <c r="F440" s="31"/>
    </row>
    <row r="441" ht="12.75">
      <c r="F441" s="31"/>
    </row>
    <row r="442" ht="12.75">
      <c r="F442" s="31"/>
    </row>
    <row r="443" ht="12.75">
      <c r="F443" s="31"/>
    </row>
    <row r="444" ht="12.75">
      <c r="F444" s="31"/>
    </row>
    <row r="445" ht="12.75">
      <c r="F445" s="31"/>
    </row>
    <row r="446" ht="12.75">
      <c r="F446" s="31"/>
    </row>
    <row r="447" ht="12.75">
      <c r="F447" s="31"/>
    </row>
    <row r="448" ht="12.75">
      <c r="F448" s="31"/>
    </row>
    <row r="449" ht="12.75">
      <c r="F449" s="31"/>
    </row>
    <row r="450" ht="12.75">
      <c r="F450" s="31"/>
    </row>
    <row r="451" ht="12.75">
      <c r="F451" s="31"/>
    </row>
    <row r="452" ht="12.75">
      <c r="F452" s="31"/>
    </row>
    <row r="453" ht="12.75">
      <c r="F453" s="31"/>
    </row>
    <row r="454" ht="12.75">
      <c r="F454" s="31"/>
    </row>
    <row r="455" ht="12.75">
      <c r="F455" s="31"/>
    </row>
    <row r="456" ht="12.75">
      <c r="F456" s="31"/>
    </row>
    <row r="457" ht="12.75">
      <c r="F457" s="31"/>
    </row>
    <row r="458" ht="12.75">
      <c r="F458" s="31"/>
    </row>
    <row r="459" ht="12.75">
      <c r="F459" s="31"/>
    </row>
    <row r="460" ht="12.75">
      <c r="F460" s="31"/>
    </row>
    <row r="461" ht="12.75">
      <c r="F461" s="31"/>
    </row>
    <row r="462" ht="12.75">
      <c r="F462" s="31"/>
    </row>
    <row r="463" ht="12.75">
      <c r="F463" s="31"/>
    </row>
    <row r="464" ht="12.75">
      <c r="F464" s="31"/>
    </row>
    <row r="465" ht="12.75">
      <c r="F465" s="31"/>
    </row>
    <row r="466" ht="12.75">
      <c r="F466" s="31"/>
    </row>
    <row r="467" ht="12.75">
      <c r="F467" s="31"/>
    </row>
    <row r="468" ht="12.75">
      <c r="F468" s="31"/>
    </row>
    <row r="469" ht="12.75">
      <c r="F469" s="31"/>
    </row>
    <row r="470" ht="12.75">
      <c r="F470" s="31"/>
    </row>
    <row r="471" ht="12.75">
      <c r="F471" s="31"/>
    </row>
    <row r="472" ht="12.75">
      <c r="F472" s="31"/>
    </row>
    <row r="473" ht="12.75">
      <c r="F473" s="31"/>
    </row>
    <row r="474" ht="12.75">
      <c r="F474" s="31"/>
    </row>
    <row r="475" ht="12.75">
      <c r="F475" s="31"/>
    </row>
    <row r="476" ht="12.75">
      <c r="F476" s="31"/>
    </row>
    <row r="477" ht="12.75">
      <c r="F477" s="31"/>
    </row>
    <row r="478" ht="12.75">
      <c r="F478" s="31"/>
    </row>
    <row r="479" ht="12.75">
      <c r="F479" s="31"/>
    </row>
    <row r="480" ht="12.75">
      <c r="F480" s="31"/>
    </row>
    <row r="481" ht="12.75">
      <c r="F481" s="31"/>
    </row>
  </sheetData>
  <sheetProtection/>
  <mergeCells count="19">
    <mergeCell ref="G5:H5"/>
    <mergeCell ref="C4:E4"/>
    <mergeCell ref="I8:J8"/>
    <mergeCell ref="C5:E5"/>
    <mergeCell ref="I7:J7"/>
    <mergeCell ref="F7:H7"/>
    <mergeCell ref="F8:H8"/>
    <mergeCell ref="A27:B27"/>
    <mergeCell ref="A20:A26"/>
    <mergeCell ref="B9:C9"/>
    <mergeCell ref="I9:J9"/>
    <mergeCell ref="A11:A19"/>
    <mergeCell ref="F9:H9"/>
    <mergeCell ref="C2:E2"/>
    <mergeCell ref="C3:E3"/>
    <mergeCell ref="I3:J3"/>
    <mergeCell ref="I2:J2"/>
    <mergeCell ref="F3:H3"/>
    <mergeCell ref="F2:H2"/>
  </mergeCells>
  <dataValidations count="3">
    <dataValidation type="list" allowBlank="1" showInputMessage="1" showErrorMessage="1" sqref="E11:E26">
      <formula1>$B$98:$B$99</formula1>
    </dataValidation>
    <dataValidation type="list" allowBlank="1" showInputMessage="1" showErrorMessage="1" sqref="C5">
      <formula1>$B$100:$B$107</formula1>
    </dataValidation>
    <dataValidation type="list" allowBlank="1" showInputMessage="1" showErrorMessage="1" sqref="C11:C26">
      <formula1>$G$29:$G$101</formula1>
    </dataValidation>
  </dataValidations>
  <printOptions horizontalCentered="1"/>
  <pageMargins left="0.5" right="0.5" top="0.5" bottom="0.5" header="0.5" footer="0.5"/>
  <pageSetup blackAndWhite="1" fitToHeight="1" fitToWidth="1" horizontalDpi="600" verticalDpi="600" orientation="portrait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9"/>
  <sheetViews>
    <sheetView showGridLines="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87" sqref="H87"/>
    </sheetView>
  </sheetViews>
  <sheetFormatPr defaultColWidth="9.140625" defaultRowHeight="12.75"/>
  <cols>
    <col min="1" max="1" width="44.57421875" style="0" bestFit="1" customWidth="1"/>
    <col min="2" max="2" width="17.7109375" style="0" customWidth="1"/>
    <col min="3" max="3" width="11.140625" style="0" customWidth="1"/>
    <col min="7" max="7" width="11.140625" style="0" customWidth="1"/>
  </cols>
  <sheetData>
    <row r="3" spans="2:12" ht="12.75">
      <c r="B3" s="3"/>
      <c r="C3" s="314" t="s">
        <v>93</v>
      </c>
      <c r="D3" s="314"/>
      <c r="E3" s="314"/>
      <c r="F3" s="314"/>
      <c r="G3" s="314"/>
      <c r="H3" s="314"/>
      <c r="I3" s="314"/>
      <c r="J3" s="314"/>
      <c r="K3" s="314"/>
      <c r="L3" s="314"/>
    </row>
    <row r="4" spans="1:12" ht="15">
      <c r="A4" s="137" t="s">
        <v>73</v>
      </c>
      <c r="B4" s="192" t="s">
        <v>56</v>
      </c>
      <c r="C4" s="192">
        <v>2004</v>
      </c>
      <c r="D4" s="193">
        <v>2005</v>
      </c>
      <c r="E4" s="193">
        <f>D4+1</f>
        <v>2006</v>
      </c>
      <c r="F4" s="193">
        <f>E4+1</f>
        <v>2007</v>
      </c>
      <c r="G4" s="193">
        <f>F4+1</f>
        <v>2008</v>
      </c>
      <c r="H4" s="193">
        <f>G4+1</f>
        <v>2009</v>
      </c>
      <c r="I4" s="191">
        <v>2010</v>
      </c>
      <c r="J4" s="191">
        <v>2011</v>
      </c>
      <c r="K4" s="191">
        <v>2012</v>
      </c>
      <c r="L4" s="191">
        <v>2013</v>
      </c>
    </row>
    <row r="5" spans="1:12" ht="12.75">
      <c r="A5" s="144" t="s">
        <v>160</v>
      </c>
      <c r="B5" s="141" t="s">
        <v>75</v>
      </c>
      <c r="C5" s="249"/>
      <c r="D5" s="249"/>
      <c r="E5" s="249">
        <v>275</v>
      </c>
      <c r="F5" s="145">
        <v>275</v>
      </c>
      <c r="G5" s="250">
        <v>275</v>
      </c>
      <c r="H5" s="255">
        <v>300</v>
      </c>
      <c r="I5" s="250">
        <v>300</v>
      </c>
      <c r="J5" s="250">
        <v>280</v>
      </c>
      <c r="K5" s="250">
        <v>275</v>
      </c>
      <c r="L5" s="250">
        <v>270</v>
      </c>
    </row>
    <row r="6" spans="1:12" ht="12.75">
      <c r="A6" s="144" t="s">
        <v>122</v>
      </c>
      <c r="B6" s="141" t="s">
        <v>74</v>
      </c>
      <c r="C6" s="249"/>
      <c r="D6" s="249"/>
      <c r="E6" s="249">
        <v>297</v>
      </c>
      <c r="F6" s="145">
        <v>297</v>
      </c>
      <c r="G6" s="250">
        <v>297</v>
      </c>
      <c r="H6" s="255">
        <v>310</v>
      </c>
      <c r="I6" s="250">
        <v>310</v>
      </c>
      <c r="J6" s="250">
        <v>300</v>
      </c>
      <c r="K6" s="250">
        <v>300</v>
      </c>
      <c r="L6" s="250">
        <v>300</v>
      </c>
    </row>
    <row r="7" spans="1:12" ht="12.75">
      <c r="A7" s="138" t="s">
        <v>148</v>
      </c>
      <c r="B7" s="141" t="s">
        <v>74</v>
      </c>
      <c r="C7" s="249">
        <v>423</v>
      </c>
      <c r="D7" s="145">
        <v>525</v>
      </c>
      <c r="E7" s="145">
        <v>600</v>
      </c>
      <c r="F7" s="145">
        <v>600</v>
      </c>
      <c r="G7" s="250">
        <v>750</v>
      </c>
      <c r="H7" s="255">
        <v>840</v>
      </c>
      <c r="I7" s="250">
        <v>795</v>
      </c>
      <c r="J7" s="250">
        <v>760</v>
      </c>
      <c r="K7" s="250">
        <v>750</v>
      </c>
      <c r="L7" s="250">
        <v>750</v>
      </c>
    </row>
    <row r="8" spans="1:12" ht="12.75">
      <c r="A8" s="139" t="s">
        <v>149</v>
      </c>
      <c r="B8" s="141" t="s">
        <v>74</v>
      </c>
      <c r="C8" s="249">
        <v>488</v>
      </c>
      <c r="D8" s="145">
        <v>525</v>
      </c>
      <c r="E8" s="145">
        <v>520</v>
      </c>
      <c r="F8" s="145">
        <v>700</v>
      </c>
      <c r="G8" s="250">
        <v>850</v>
      </c>
      <c r="H8" s="255">
        <v>925</v>
      </c>
      <c r="I8" s="250">
        <v>900</v>
      </c>
      <c r="J8" s="250">
        <v>865</v>
      </c>
      <c r="K8" s="250">
        <v>850</v>
      </c>
      <c r="L8" s="250">
        <v>850</v>
      </c>
    </row>
    <row r="9" spans="1:12" ht="12.75">
      <c r="A9" s="139" t="s">
        <v>89</v>
      </c>
      <c r="B9" s="141" t="s">
        <v>74</v>
      </c>
      <c r="C9" s="249">
        <v>655</v>
      </c>
      <c r="D9" s="145">
        <v>650</v>
      </c>
      <c r="E9" s="145">
        <v>600</v>
      </c>
      <c r="F9" s="145">
        <v>665</v>
      </c>
      <c r="G9" s="250">
        <v>800</v>
      </c>
      <c r="H9" s="255">
        <v>1385</v>
      </c>
      <c r="I9" s="250">
        <v>850</v>
      </c>
      <c r="J9" s="250">
        <v>810</v>
      </c>
      <c r="K9" s="250">
        <v>800</v>
      </c>
      <c r="L9" s="250">
        <v>800</v>
      </c>
    </row>
    <row r="10" spans="1:12" ht="12.75">
      <c r="A10" s="139" t="s">
        <v>90</v>
      </c>
      <c r="B10" s="141" t="s">
        <v>74</v>
      </c>
      <c r="C10" s="249">
        <v>517</v>
      </c>
      <c r="D10" s="145">
        <v>550</v>
      </c>
      <c r="E10" s="145">
        <v>575</v>
      </c>
      <c r="F10" s="145">
        <v>590</v>
      </c>
      <c r="G10" s="250">
        <v>700</v>
      </c>
      <c r="H10" s="255">
        <v>1155</v>
      </c>
      <c r="I10" s="250">
        <v>740</v>
      </c>
      <c r="J10" s="250">
        <v>710</v>
      </c>
      <c r="K10" s="250">
        <v>700</v>
      </c>
      <c r="L10" s="250">
        <v>700</v>
      </c>
    </row>
    <row r="11" spans="1:12" ht="12.75">
      <c r="A11" s="139" t="s">
        <v>140</v>
      </c>
      <c r="B11" s="141" t="s">
        <v>74</v>
      </c>
      <c r="C11" s="249"/>
      <c r="D11" s="145"/>
      <c r="E11" s="145"/>
      <c r="F11" s="145"/>
      <c r="G11" s="250">
        <v>775</v>
      </c>
      <c r="H11" s="255">
        <v>845</v>
      </c>
      <c r="I11" s="250">
        <v>820</v>
      </c>
      <c r="J11" s="250">
        <v>790</v>
      </c>
      <c r="K11" s="250">
        <v>770</v>
      </c>
      <c r="L11" s="250">
        <v>770</v>
      </c>
    </row>
    <row r="12" spans="1:12" ht="12.75">
      <c r="A12" s="139" t="s">
        <v>91</v>
      </c>
      <c r="B12" s="141" t="s">
        <v>74</v>
      </c>
      <c r="C12" s="249">
        <v>450</v>
      </c>
      <c r="D12" s="145">
        <v>750</v>
      </c>
      <c r="E12" s="145">
        <v>550</v>
      </c>
      <c r="F12" s="145">
        <v>550</v>
      </c>
      <c r="G12" s="250">
        <v>725</v>
      </c>
      <c r="H12" s="255">
        <v>795</v>
      </c>
      <c r="I12" s="250">
        <v>770</v>
      </c>
      <c r="J12" s="250">
        <v>740</v>
      </c>
      <c r="K12" s="250">
        <v>720</v>
      </c>
      <c r="L12" s="250">
        <v>720</v>
      </c>
    </row>
    <row r="13" spans="1:12" ht="12.75">
      <c r="A13" s="140" t="s">
        <v>92</v>
      </c>
      <c r="B13" s="141" t="s">
        <v>74</v>
      </c>
      <c r="C13" s="249">
        <v>617</v>
      </c>
      <c r="D13" s="145">
        <v>700</v>
      </c>
      <c r="E13" s="145">
        <v>550</v>
      </c>
      <c r="F13" s="145">
        <v>580</v>
      </c>
      <c r="G13" s="250">
        <v>950</v>
      </c>
      <c r="H13" s="255">
        <v>1215</v>
      </c>
      <c r="I13" s="250">
        <v>1010</v>
      </c>
      <c r="J13" s="250">
        <v>970</v>
      </c>
      <c r="K13" s="250">
        <v>950</v>
      </c>
      <c r="L13" s="250">
        <v>950</v>
      </c>
    </row>
    <row r="14" spans="1:12" ht="12.75">
      <c r="A14" s="139" t="s">
        <v>189</v>
      </c>
      <c r="B14" s="141" t="s">
        <v>74</v>
      </c>
      <c r="C14" s="249"/>
      <c r="D14" s="145">
        <v>510</v>
      </c>
      <c r="E14" s="145">
        <v>432</v>
      </c>
      <c r="F14" s="145">
        <v>450</v>
      </c>
      <c r="G14" s="250">
        <v>675</v>
      </c>
      <c r="H14" s="255">
        <v>665</v>
      </c>
      <c r="I14" s="250">
        <v>665</v>
      </c>
      <c r="J14" s="250">
        <v>675</v>
      </c>
      <c r="K14" s="250">
        <v>685</v>
      </c>
      <c r="L14" s="250">
        <v>685</v>
      </c>
    </row>
    <row r="15" spans="1:12" ht="12.75">
      <c r="A15" s="139" t="s">
        <v>185</v>
      </c>
      <c r="B15" s="141" t="s">
        <v>74</v>
      </c>
      <c r="C15" s="249"/>
      <c r="D15" s="145"/>
      <c r="E15" s="145"/>
      <c r="F15" s="145"/>
      <c r="G15" s="250">
        <v>500</v>
      </c>
      <c r="H15" s="255">
        <v>500</v>
      </c>
      <c r="I15" s="250">
        <v>500</v>
      </c>
      <c r="J15" s="250">
        <v>500</v>
      </c>
      <c r="K15" s="250">
        <v>500</v>
      </c>
      <c r="L15" s="250">
        <v>500</v>
      </c>
    </row>
    <row r="16" spans="1:12" ht="12.75">
      <c r="A16" s="139" t="s">
        <v>184</v>
      </c>
      <c r="B16" s="141" t="s">
        <v>74</v>
      </c>
      <c r="C16" s="249"/>
      <c r="D16" s="145"/>
      <c r="E16" s="145"/>
      <c r="F16" s="145"/>
      <c r="G16" s="250">
        <v>660</v>
      </c>
      <c r="H16" s="255">
        <v>660</v>
      </c>
      <c r="I16" s="250">
        <v>660</v>
      </c>
      <c r="J16" s="250">
        <v>660</v>
      </c>
      <c r="K16" s="250">
        <v>660</v>
      </c>
      <c r="L16" s="250">
        <v>660</v>
      </c>
    </row>
    <row r="17" spans="1:12" ht="12.75">
      <c r="A17" s="139" t="s">
        <v>8</v>
      </c>
      <c r="B17" s="141" t="s">
        <v>74</v>
      </c>
      <c r="C17" s="249">
        <v>960</v>
      </c>
      <c r="D17" s="145">
        <v>820</v>
      </c>
      <c r="E17" s="146">
        <v>840</v>
      </c>
      <c r="F17" s="146">
        <v>839</v>
      </c>
      <c r="G17" s="251">
        <v>1270</v>
      </c>
      <c r="H17" s="256">
        <v>1290</v>
      </c>
      <c r="I17" s="252">
        <v>1275</v>
      </c>
      <c r="J17" s="252">
        <v>1275</v>
      </c>
      <c r="K17" s="252">
        <v>1275</v>
      </c>
      <c r="L17" s="252">
        <v>1275</v>
      </c>
    </row>
    <row r="18" spans="1:12" ht="12.75">
      <c r="A18" s="139" t="s">
        <v>9</v>
      </c>
      <c r="B18" s="141" t="s">
        <v>74</v>
      </c>
      <c r="C18" s="249">
        <v>620</v>
      </c>
      <c r="D18" s="145">
        <v>560</v>
      </c>
      <c r="E18" s="145">
        <v>560</v>
      </c>
      <c r="F18" s="145">
        <v>560</v>
      </c>
      <c r="G18" s="250">
        <v>1700</v>
      </c>
      <c r="H18" s="255">
        <v>1700</v>
      </c>
      <c r="I18" s="250">
        <v>1700</v>
      </c>
      <c r="J18" s="250">
        <v>1700</v>
      </c>
      <c r="K18" s="250">
        <v>1700</v>
      </c>
      <c r="L18" s="250">
        <v>1700</v>
      </c>
    </row>
    <row r="19" spans="1:12" ht="12.75">
      <c r="A19" s="139" t="s">
        <v>10</v>
      </c>
      <c r="B19" s="141" t="s">
        <v>74</v>
      </c>
      <c r="C19" s="249">
        <v>230</v>
      </c>
      <c r="D19" s="145">
        <v>215</v>
      </c>
      <c r="E19" s="145">
        <v>265</v>
      </c>
      <c r="F19" s="145">
        <v>320</v>
      </c>
      <c r="G19" s="250">
        <v>350</v>
      </c>
      <c r="H19" s="255">
        <v>485</v>
      </c>
      <c r="I19" s="250">
        <v>320</v>
      </c>
      <c r="J19" s="250">
        <v>310</v>
      </c>
      <c r="K19" s="250">
        <v>310</v>
      </c>
      <c r="L19" s="250">
        <v>310</v>
      </c>
    </row>
    <row r="20" spans="1:12" ht="12.75">
      <c r="A20" s="139" t="s">
        <v>150</v>
      </c>
      <c r="B20" s="141" t="s">
        <v>74</v>
      </c>
      <c r="C20" s="249">
        <v>270</v>
      </c>
      <c r="D20" s="145">
        <v>235</v>
      </c>
      <c r="E20" s="145">
        <v>275</v>
      </c>
      <c r="F20" s="145">
        <v>330</v>
      </c>
      <c r="G20" s="250">
        <v>365</v>
      </c>
      <c r="H20" s="255">
        <v>495</v>
      </c>
      <c r="I20" s="250">
        <v>340</v>
      </c>
      <c r="J20" s="250">
        <v>330</v>
      </c>
      <c r="K20" s="250">
        <v>330</v>
      </c>
      <c r="L20" s="250">
        <v>330</v>
      </c>
    </row>
    <row r="21" spans="1:12" ht="12.75">
      <c r="A21" s="140" t="s">
        <v>198</v>
      </c>
      <c r="B21" s="141" t="s">
        <v>75</v>
      </c>
      <c r="C21" s="249">
        <v>690</v>
      </c>
      <c r="D21" s="249">
        <v>520</v>
      </c>
      <c r="E21" s="145">
        <v>525</v>
      </c>
      <c r="F21" s="145">
        <v>605</v>
      </c>
      <c r="G21" s="250">
        <v>1295</v>
      </c>
      <c r="H21" s="255">
        <v>1650</v>
      </c>
      <c r="I21" s="250">
        <v>1265</v>
      </c>
      <c r="J21" s="250">
        <v>1260</v>
      </c>
      <c r="K21" s="250">
        <v>1260</v>
      </c>
      <c r="L21" s="250">
        <v>1260</v>
      </c>
    </row>
    <row r="22" spans="1:12" s="127" customFormat="1" ht="12.75">
      <c r="A22" s="139" t="s">
        <v>111</v>
      </c>
      <c r="B22" s="141" t="s">
        <v>74</v>
      </c>
      <c r="C22" s="249"/>
      <c r="D22" s="145">
        <v>860</v>
      </c>
      <c r="E22" s="145">
        <v>860</v>
      </c>
      <c r="F22" s="145">
        <v>840</v>
      </c>
      <c r="G22" s="250">
        <v>900</v>
      </c>
      <c r="H22" s="255">
        <v>1050</v>
      </c>
      <c r="I22" s="250">
        <v>950</v>
      </c>
      <c r="J22" s="250">
        <v>920</v>
      </c>
      <c r="K22" s="250">
        <v>900</v>
      </c>
      <c r="L22" s="250">
        <v>900</v>
      </c>
    </row>
    <row r="23" spans="1:12" ht="12.75">
      <c r="A23" s="139" t="s">
        <v>12</v>
      </c>
      <c r="B23" s="141" t="s">
        <v>74</v>
      </c>
      <c r="C23" s="249">
        <v>150</v>
      </c>
      <c r="D23" s="145">
        <v>141</v>
      </c>
      <c r="E23" s="145">
        <v>130</v>
      </c>
      <c r="F23" s="145">
        <v>180</v>
      </c>
      <c r="G23" s="250">
        <v>240</v>
      </c>
      <c r="H23" s="255">
        <v>320</v>
      </c>
      <c r="I23" s="250">
        <v>255</v>
      </c>
      <c r="J23" s="250">
        <v>245</v>
      </c>
      <c r="K23" s="250">
        <v>240</v>
      </c>
      <c r="L23" s="250">
        <v>240</v>
      </c>
    </row>
    <row r="24" spans="1:12" ht="12.75">
      <c r="A24" s="139" t="s">
        <v>161</v>
      </c>
      <c r="B24" s="141" t="s">
        <v>75</v>
      </c>
      <c r="C24" s="249">
        <v>120</v>
      </c>
      <c r="D24" s="145">
        <v>97</v>
      </c>
      <c r="E24" s="145">
        <v>108</v>
      </c>
      <c r="F24" s="145">
        <v>162</v>
      </c>
      <c r="G24" s="250">
        <v>220</v>
      </c>
      <c r="H24" s="255">
        <v>300</v>
      </c>
      <c r="I24" s="250">
        <v>235</v>
      </c>
      <c r="J24" s="250">
        <v>225</v>
      </c>
      <c r="K24" s="250">
        <v>220</v>
      </c>
      <c r="L24" s="250">
        <v>220</v>
      </c>
    </row>
    <row r="25" spans="1:12" ht="12.75">
      <c r="A25" s="139" t="s">
        <v>162</v>
      </c>
      <c r="B25" s="141" t="s">
        <v>109</v>
      </c>
      <c r="C25" s="249">
        <v>125</v>
      </c>
      <c r="D25" s="145">
        <v>102</v>
      </c>
      <c r="E25" s="145">
        <v>113</v>
      </c>
      <c r="F25" s="145">
        <v>172</v>
      </c>
      <c r="G25" s="250">
        <v>230</v>
      </c>
      <c r="H25" s="255">
        <v>310</v>
      </c>
      <c r="I25" s="250">
        <v>245</v>
      </c>
      <c r="J25" s="250">
        <v>235</v>
      </c>
      <c r="K25" s="250">
        <v>230</v>
      </c>
      <c r="L25" s="250">
        <v>230</v>
      </c>
    </row>
    <row r="26" spans="1:12" ht="12.75">
      <c r="A26" s="139" t="s">
        <v>13</v>
      </c>
      <c r="B26" s="141" t="s">
        <v>74</v>
      </c>
      <c r="C26" s="249">
        <v>212</v>
      </c>
      <c r="D26" s="145">
        <v>175</v>
      </c>
      <c r="E26" s="145">
        <v>250</v>
      </c>
      <c r="F26" s="145">
        <v>250</v>
      </c>
      <c r="G26" s="250">
        <v>375</v>
      </c>
      <c r="H26" s="255">
        <v>450</v>
      </c>
      <c r="I26" s="250">
        <v>390</v>
      </c>
      <c r="J26" s="250">
        <v>380</v>
      </c>
      <c r="K26" s="250">
        <v>375</v>
      </c>
      <c r="L26" s="250">
        <v>375</v>
      </c>
    </row>
    <row r="27" spans="1:12" ht="12.75">
      <c r="A27" s="139" t="s">
        <v>153</v>
      </c>
      <c r="B27" s="141" t="s">
        <v>74</v>
      </c>
      <c r="C27" s="249">
        <v>283</v>
      </c>
      <c r="D27" s="145">
        <v>195</v>
      </c>
      <c r="E27" s="145">
        <v>255</v>
      </c>
      <c r="F27" s="145">
        <v>260</v>
      </c>
      <c r="G27" s="250">
        <v>410</v>
      </c>
      <c r="H27" s="255">
        <v>465</v>
      </c>
      <c r="I27" s="250">
        <v>420</v>
      </c>
      <c r="J27" s="250">
        <v>415</v>
      </c>
      <c r="K27" s="250">
        <v>410</v>
      </c>
      <c r="L27" s="250">
        <v>410</v>
      </c>
    </row>
    <row r="28" spans="1:12" ht="12.75">
      <c r="A28" s="139" t="s">
        <v>151</v>
      </c>
      <c r="B28" s="141" t="s">
        <v>74</v>
      </c>
      <c r="C28" s="249">
        <v>310</v>
      </c>
      <c r="D28" s="145">
        <v>250</v>
      </c>
      <c r="E28" s="145">
        <v>260</v>
      </c>
      <c r="F28" s="145">
        <v>290</v>
      </c>
      <c r="G28" s="250">
        <v>522</v>
      </c>
      <c r="H28" s="255">
        <v>625</v>
      </c>
      <c r="I28" s="250">
        <v>530</v>
      </c>
      <c r="J28" s="250">
        <v>520</v>
      </c>
      <c r="K28" s="250">
        <v>520</v>
      </c>
      <c r="L28" s="250">
        <v>520</v>
      </c>
    </row>
    <row r="29" spans="1:12" ht="12.75">
      <c r="A29" s="139" t="s">
        <v>152</v>
      </c>
      <c r="B29" s="141" t="s">
        <v>74</v>
      </c>
      <c r="C29" s="249">
        <v>345</v>
      </c>
      <c r="D29" s="145">
        <v>362</v>
      </c>
      <c r="E29" s="145">
        <v>365</v>
      </c>
      <c r="F29" s="145">
        <v>840</v>
      </c>
      <c r="G29" s="250">
        <v>1068</v>
      </c>
      <c r="H29" s="255">
        <v>1070</v>
      </c>
      <c r="I29" s="250">
        <v>1090</v>
      </c>
      <c r="J29" s="250">
        <v>1070</v>
      </c>
      <c r="K29" s="250">
        <v>1060</v>
      </c>
      <c r="L29" s="250">
        <v>1060</v>
      </c>
    </row>
    <row r="30" spans="1:12" ht="12.75">
      <c r="A30" s="139" t="s">
        <v>154</v>
      </c>
      <c r="B30" s="141" t="s">
        <v>74</v>
      </c>
      <c r="C30" s="249">
        <v>244</v>
      </c>
      <c r="D30" s="145">
        <v>244</v>
      </c>
      <c r="E30" s="145">
        <v>638</v>
      </c>
      <c r="F30" s="145">
        <v>638</v>
      </c>
      <c r="G30" s="250">
        <v>638</v>
      </c>
      <c r="H30" s="255">
        <v>638</v>
      </c>
      <c r="I30" s="250">
        <v>650</v>
      </c>
      <c r="J30" s="250">
        <v>640</v>
      </c>
      <c r="K30" s="250">
        <v>635</v>
      </c>
      <c r="L30" s="250">
        <v>635</v>
      </c>
    </row>
    <row r="31" spans="1:12" ht="12.75">
      <c r="A31" s="139" t="s">
        <v>155</v>
      </c>
      <c r="B31" s="141" t="s">
        <v>74</v>
      </c>
      <c r="C31" s="249">
        <v>365</v>
      </c>
      <c r="D31" s="145">
        <v>382</v>
      </c>
      <c r="E31" s="145">
        <v>385</v>
      </c>
      <c r="F31" s="145">
        <v>860</v>
      </c>
      <c r="G31" s="250">
        <v>1088</v>
      </c>
      <c r="H31" s="255">
        <v>1090</v>
      </c>
      <c r="I31" s="250">
        <v>1110</v>
      </c>
      <c r="J31" s="250">
        <v>1090</v>
      </c>
      <c r="K31" s="250">
        <v>1080</v>
      </c>
      <c r="L31" s="250">
        <v>1080</v>
      </c>
    </row>
    <row r="32" spans="1:12" ht="12.75">
      <c r="A32" s="139" t="s">
        <v>15</v>
      </c>
      <c r="B32" s="141" t="s">
        <v>74</v>
      </c>
      <c r="C32" s="249">
        <v>554</v>
      </c>
      <c r="D32" s="146">
        <v>440</v>
      </c>
      <c r="E32" s="145">
        <v>350</v>
      </c>
      <c r="F32" s="145">
        <v>410</v>
      </c>
      <c r="G32" s="250">
        <v>725</v>
      </c>
      <c r="H32" s="255">
        <v>850</v>
      </c>
      <c r="I32" s="250">
        <v>770</v>
      </c>
      <c r="J32" s="250">
        <v>740</v>
      </c>
      <c r="K32" s="250">
        <v>720</v>
      </c>
      <c r="L32" s="250">
        <v>720</v>
      </c>
    </row>
    <row r="33" spans="1:12" ht="12.75">
      <c r="A33" s="139" t="s">
        <v>16</v>
      </c>
      <c r="B33" s="141" t="s">
        <v>74</v>
      </c>
      <c r="C33" s="249">
        <v>3600</v>
      </c>
      <c r="D33" s="146">
        <v>3600</v>
      </c>
      <c r="E33" s="146">
        <v>3600</v>
      </c>
      <c r="F33" s="146">
        <v>3600</v>
      </c>
      <c r="G33" s="252">
        <v>3600</v>
      </c>
      <c r="H33" s="256">
        <v>3600</v>
      </c>
      <c r="I33" s="252">
        <v>3600</v>
      </c>
      <c r="J33" s="252">
        <v>3600</v>
      </c>
      <c r="K33" s="252">
        <v>3600</v>
      </c>
      <c r="L33" s="252">
        <v>3600</v>
      </c>
    </row>
    <row r="34" spans="1:12" ht="12.75">
      <c r="A34" s="139" t="s">
        <v>17</v>
      </c>
      <c r="B34" s="141" t="s">
        <v>74</v>
      </c>
      <c r="C34" s="249">
        <v>4100</v>
      </c>
      <c r="D34" s="145">
        <v>4100</v>
      </c>
      <c r="E34" s="146">
        <v>4100</v>
      </c>
      <c r="F34" s="146">
        <v>4100</v>
      </c>
      <c r="G34" s="252">
        <v>4100</v>
      </c>
      <c r="H34" s="256">
        <v>4100</v>
      </c>
      <c r="I34" s="252">
        <v>4100</v>
      </c>
      <c r="J34" s="252">
        <v>4100</v>
      </c>
      <c r="K34" s="252">
        <v>4100</v>
      </c>
      <c r="L34" s="252">
        <v>4100</v>
      </c>
    </row>
    <row r="35" spans="1:12" ht="12.75">
      <c r="A35" s="139" t="s">
        <v>156</v>
      </c>
      <c r="B35" s="141" t="s">
        <v>74</v>
      </c>
      <c r="C35" s="249">
        <v>155</v>
      </c>
      <c r="D35" s="145">
        <v>155</v>
      </c>
      <c r="E35" s="146">
        <v>155</v>
      </c>
      <c r="F35" s="146">
        <v>3300</v>
      </c>
      <c r="G35" s="146">
        <v>3300</v>
      </c>
      <c r="H35" s="257">
        <v>3300</v>
      </c>
      <c r="I35" s="146">
        <v>3300</v>
      </c>
      <c r="J35" s="146">
        <v>3300</v>
      </c>
      <c r="K35" s="146">
        <v>3300</v>
      </c>
      <c r="L35" s="146"/>
    </row>
    <row r="36" spans="1:12" ht="12.75">
      <c r="A36" s="139" t="s">
        <v>199</v>
      </c>
      <c r="B36" s="141" t="s">
        <v>74</v>
      </c>
      <c r="C36" s="249"/>
      <c r="D36" s="145"/>
      <c r="E36" s="146"/>
      <c r="F36" s="146">
        <v>8250</v>
      </c>
      <c r="G36" s="252">
        <v>8250</v>
      </c>
      <c r="H36" s="256">
        <v>8250</v>
      </c>
      <c r="I36" s="252">
        <v>9900</v>
      </c>
      <c r="J36" s="252">
        <v>9900</v>
      </c>
      <c r="K36" s="252">
        <v>9900</v>
      </c>
      <c r="L36" s="252">
        <v>9900</v>
      </c>
    </row>
    <row r="37" spans="1:12" ht="12.75">
      <c r="A37" s="143" t="s">
        <v>124</v>
      </c>
      <c r="B37" s="141" t="s">
        <v>74</v>
      </c>
      <c r="C37" s="249" t="s">
        <v>121</v>
      </c>
      <c r="D37" s="145"/>
      <c r="E37" s="146">
        <v>1370</v>
      </c>
      <c r="F37" s="146">
        <v>1370</v>
      </c>
      <c r="G37" s="252">
        <v>1370</v>
      </c>
      <c r="H37" s="256">
        <v>1370</v>
      </c>
      <c r="I37" s="252">
        <v>1370</v>
      </c>
      <c r="J37" s="252">
        <v>1370</v>
      </c>
      <c r="K37" s="252">
        <v>1370</v>
      </c>
      <c r="L37" s="252">
        <v>1370</v>
      </c>
    </row>
    <row r="38" spans="1:12" ht="12.75">
      <c r="A38" s="139" t="s">
        <v>18</v>
      </c>
      <c r="B38" s="141" t="s">
        <v>74</v>
      </c>
      <c r="C38" s="249">
        <v>312</v>
      </c>
      <c r="D38" s="145">
        <v>240</v>
      </c>
      <c r="E38" s="145">
        <v>215</v>
      </c>
      <c r="F38" s="145">
        <v>270</v>
      </c>
      <c r="G38" s="250">
        <v>375</v>
      </c>
      <c r="H38" s="255">
        <v>575</v>
      </c>
      <c r="I38" s="250">
        <v>400</v>
      </c>
      <c r="J38" s="250">
        <v>380</v>
      </c>
      <c r="K38" s="250">
        <v>370</v>
      </c>
      <c r="L38" s="250">
        <v>370</v>
      </c>
    </row>
    <row r="39" spans="1:12" ht="12.75">
      <c r="A39" s="139" t="s">
        <v>19</v>
      </c>
      <c r="B39" s="141" t="s">
        <v>74</v>
      </c>
      <c r="C39" s="249">
        <v>393</v>
      </c>
      <c r="D39" s="145">
        <v>290</v>
      </c>
      <c r="E39" s="145">
        <v>260</v>
      </c>
      <c r="F39" s="145">
        <v>340</v>
      </c>
      <c r="G39" s="250">
        <v>550</v>
      </c>
      <c r="H39" s="255">
        <v>680</v>
      </c>
      <c r="I39" s="250">
        <v>580</v>
      </c>
      <c r="J39" s="250">
        <v>560</v>
      </c>
      <c r="K39" s="250">
        <v>550</v>
      </c>
      <c r="L39" s="250">
        <v>550</v>
      </c>
    </row>
    <row r="40" spans="1:12" ht="12.75">
      <c r="A40" s="139" t="s">
        <v>20</v>
      </c>
      <c r="B40" s="141" t="s">
        <v>74</v>
      </c>
      <c r="C40" s="249">
        <v>350</v>
      </c>
      <c r="D40" s="145">
        <v>300</v>
      </c>
      <c r="E40" s="145">
        <v>300</v>
      </c>
      <c r="F40" s="145">
        <v>350</v>
      </c>
      <c r="G40" s="250">
        <v>525</v>
      </c>
      <c r="H40" s="255">
        <v>615</v>
      </c>
      <c r="I40" s="250">
        <v>560</v>
      </c>
      <c r="J40" s="250">
        <v>530</v>
      </c>
      <c r="K40" s="250">
        <v>520</v>
      </c>
      <c r="L40" s="250">
        <v>520</v>
      </c>
    </row>
    <row r="41" spans="1:12" ht="12.75">
      <c r="A41" s="139" t="s">
        <v>21</v>
      </c>
      <c r="B41" s="141" t="s">
        <v>74</v>
      </c>
      <c r="C41" s="249">
        <v>283</v>
      </c>
      <c r="D41" s="146">
        <v>230</v>
      </c>
      <c r="E41" s="145">
        <v>255</v>
      </c>
      <c r="F41" s="145">
        <v>265</v>
      </c>
      <c r="G41" s="250">
        <v>450</v>
      </c>
      <c r="H41" s="255">
        <v>530</v>
      </c>
      <c r="I41" s="250">
        <v>480</v>
      </c>
      <c r="J41" s="250">
        <v>460</v>
      </c>
      <c r="K41" s="250">
        <v>450</v>
      </c>
      <c r="L41" s="250">
        <v>450</v>
      </c>
    </row>
    <row r="42" spans="1:12" ht="12.75">
      <c r="A42" s="139" t="s">
        <v>22</v>
      </c>
      <c r="B42" s="141" t="s">
        <v>74</v>
      </c>
      <c r="C42" s="249">
        <v>950</v>
      </c>
      <c r="D42" s="145">
        <v>950</v>
      </c>
      <c r="E42" s="146">
        <v>950</v>
      </c>
      <c r="F42" s="146">
        <v>1250</v>
      </c>
      <c r="G42" s="252">
        <v>1400</v>
      </c>
      <c r="H42" s="256">
        <v>1400</v>
      </c>
      <c r="I42" s="252">
        <v>1100</v>
      </c>
      <c r="J42" s="252">
        <v>1100</v>
      </c>
      <c r="K42" s="252">
        <v>1100</v>
      </c>
      <c r="L42" s="252">
        <v>1100</v>
      </c>
    </row>
    <row r="43" spans="1:12" ht="12.75">
      <c r="A43" s="139" t="s">
        <v>186</v>
      </c>
      <c r="B43" s="141" t="s">
        <v>74</v>
      </c>
      <c r="C43" s="249"/>
      <c r="D43" s="145"/>
      <c r="E43" s="146"/>
      <c r="F43" s="146"/>
      <c r="G43" s="252">
        <v>1500</v>
      </c>
      <c r="H43" s="256">
        <v>1500</v>
      </c>
      <c r="I43" s="252">
        <v>1500</v>
      </c>
      <c r="J43" s="252">
        <v>1500</v>
      </c>
      <c r="K43" s="252">
        <v>1500</v>
      </c>
      <c r="L43" s="252">
        <v>1500</v>
      </c>
    </row>
    <row r="44" spans="1:12" ht="12.75">
      <c r="A44" s="139" t="s">
        <v>112</v>
      </c>
      <c r="B44" s="141" t="s">
        <v>74</v>
      </c>
      <c r="C44" s="249"/>
      <c r="D44" s="145">
        <v>1600</v>
      </c>
      <c r="E44" s="146">
        <v>1600</v>
      </c>
      <c r="F44" s="146">
        <v>1600</v>
      </c>
      <c r="G44" s="252">
        <v>1600</v>
      </c>
      <c r="H44" s="256">
        <v>1600</v>
      </c>
      <c r="I44" s="252">
        <v>1600</v>
      </c>
      <c r="J44" s="252">
        <v>1600</v>
      </c>
      <c r="K44" s="252">
        <v>1600</v>
      </c>
      <c r="L44" s="252">
        <v>1600</v>
      </c>
    </row>
    <row r="45" spans="1:12" ht="12.75">
      <c r="A45" s="139" t="s">
        <v>23</v>
      </c>
      <c r="B45" s="141" t="s">
        <v>74</v>
      </c>
      <c r="C45" s="249">
        <v>320</v>
      </c>
      <c r="D45" s="145">
        <v>310</v>
      </c>
      <c r="E45" s="146">
        <v>310</v>
      </c>
      <c r="F45" s="146">
        <v>395</v>
      </c>
      <c r="G45" s="252">
        <v>480</v>
      </c>
      <c r="H45" s="255">
        <v>825</v>
      </c>
      <c r="I45" s="250">
        <v>490</v>
      </c>
      <c r="J45" s="250">
        <v>490</v>
      </c>
      <c r="K45" s="250">
        <v>490</v>
      </c>
      <c r="L45" s="250">
        <v>500</v>
      </c>
    </row>
    <row r="46" spans="1:12" ht="12.75">
      <c r="A46" s="139" t="s">
        <v>163</v>
      </c>
      <c r="B46" s="141" t="s">
        <v>109</v>
      </c>
      <c r="C46" s="249">
        <v>235</v>
      </c>
      <c r="D46" s="145">
        <v>250</v>
      </c>
      <c r="E46" s="146">
        <v>295</v>
      </c>
      <c r="F46" s="146">
        <v>380</v>
      </c>
      <c r="G46" s="253">
        <v>485</v>
      </c>
      <c r="H46" s="255">
        <v>875</v>
      </c>
      <c r="I46" s="250">
        <v>490</v>
      </c>
      <c r="J46" s="250">
        <v>500</v>
      </c>
      <c r="K46" s="250">
        <v>500</v>
      </c>
      <c r="L46" s="250">
        <v>500</v>
      </c>
    </row>
    <row r="47" spans="1:12" ht="12.75">
      <c r="A47" s="139" t="s">
        <v>113</v>
      </c>
      <c r="B47" s="141" t="s">
        <v>74</v>
      </c>
      <c r="C47" s="249"/>
      <c r="D47" s="145">
        <v>9400</v>
      </c>
      <c r="E47" s="146">
        <v>9400</v>
      </c>
      <c r="F47" s="146">
        <v>9400</v>
      </c>
      <c r="G47" s="252">
        <v>9400</v>
      </c>
      <c r="H47" s="256">
        <v>9400</v>
      </c>
      <c r="I47" s="252">
        <v>9400</v>
      </c>
      <c r="J47" s="252">
        <v>9400</v>
      </c>
      <c r="K47" s="252">
        <v>9400</v>
      </c>
      <c r="L47" s="252">
        <v>9400</v>
      </c>
    </row>
    <row r="48" spans="1:12" ht="12.75">
      <c r="A48" s="139" t="s">
        <v>119</v>
      </c>
      <c r="B48" s="141" t="s">
        <v>74</v>
      </c>
      <c r="C48" s="249"/>
      <c r="D48" s="145"/>
      <c r="E48" s="145">
        <v>2000</v>
      </c>
      <c r="F48" s="146">
        <v>2000</v>
      </c>
      <c r="G48" s="252">
        <v>2800</v>
      </c>
      <c r="H48" s="256">
        <v>2800</v>
      </c>
      <c r="I48" s="252">
        <v>2000</v>
      </c>
      <c r="J48" s="252">
        <v>2000</v>
      </c>
      <c r="K48" s="252">
        <v>2000</v>
      </c>
      <c r="L48" s="252">
        <v>2000</v>
      </c>
    </row>
    <row r="49" spans="1:12" ht="12.75">
      <c r="A49" s="139" t="s">
        <v>158</v>
      </c>
      <c r="B49" s="141" t="s">
        <v>74</v>
      </c>
      <c r="C49" s="249">
        <v>300</v>
      </c>
      <c r="D49" s="145">
        <v>275</v>
      </c>
      <c r="E49" s="145">
        <v>295</v>
      </c>
      <c r="F49" s="145">
        <v>360</v>
      </c>
      <c r="G49" s="250">
        <v>375</v>
      </c>
      <c r="H49" s="255">
        <v>365</v>
      </c>
      <c r="I49" s="250">
        <v>390</v>
      </c>
      <c r="J49" s="250">
        <v>380</v>
      </c>
      <c r="K49" s="250">
        <v>370</v>
      </c>
      <c r="L49" s="250">
        <v>370</v>
      </c>
    </row>
    <row r="50" spans="1:12" ht="12.75">
      <c r="A50" s="139" t="s">
        <v>25</v>
      </c>
      <c r="B50" s="141" t="s">
        <v>74</v>
      </c>
      <c r="C50" s="249">
        <v>155</v>
      </c>
      <c r="D50" s="145">
        <v>125</v>
      </c>
      <c r="E50" s="145">
        <v>132</v>
      </c>
      <c r="F50" s="145">
        <v>190</v>
      </c>
      <c r="G50" s="250">
        <v>250</v>
      </c>
      <c r="H50" s="255">
        <v>320</v>
      </c>
      <c r="I50" s="250">
        <v>260</v>
      </c>
      <c r="J50" s="250">
        <v>250</v>
      </c>
      <c r="K50" s="250">
        <v>250</v>
      </c>
      <c r="L50" s="250">
        <v>250</v>
      </c>
    </row>
    <row r="51" spans="1:12" ht="12.75">
      <c r="A51" s="139" t="s">
        <v>164</v>
      </c>
      <c r="B51" s="141" t="s">
        <v>75</v>
      </c>
      <c r="C51" s="249">
        <v>130</v>
      </c>
      <c r="D51" s="145">
        <v>98</v>
      </c>
      <c r="E51" s="145">
        <v>110</v>
      </c>
      <c r="F51" s="145">
        <v>170</v>
      </c>
      <c r="G51" s="250">
        <v>220</v>
      </c>
      <c r="H51" s="255">
        <v>295</v>
      </c>
      <c r="I51" s="250">
        <v>230</v>
      </c>
      <c r="J51" s="250">
        <v>220</v>
      </c>
      <c r="K51" s="250">
        <v>220</v>
      </c>
      <c r="L51" s="250">
        <v>220</v>
      </c>
    </row>
    <row r="52" spans="1:12" ht="12.75">
      <c r="A52" s="139" t="s">
        <v>165</v>
      </c>
      <c r="B52" s="141" t="s">
        <v>109</v>
      </c>
      <c r="C52" s="249">
        <v>135</v>
      </c>
      <c r="D52" s="145">
        <v>103</v>
      </c>
      <c r="E52" s="145">
        <v>115</v>
      </c>
      <c r="F52" s="145">
        <v>180</v>
      </c>
      <c r="G52" s="250">
        <v>230</v>
      </c>
      <c r="H52" s="255">
        <v>310</v>
      </c>
      <c r="I52" s="250">
        <v>240</v>
      </c>
      <c r="J52" s="250">
        <v>230</v>
      </c>
      <c r="K52" s="250">
        <v>230</v>
      </c>
      <c r="L52" s="250">
        <v>230</v>
      </c>
    </row>
    <row r="53" spans="1:12" ht="12.75">
      <c r="A53" s="139" t="s">
        <v>26</v>
      </c>
      <c r="B53" s="141" t="s">
        <v>74</v>
      </c>
      <c r="C53" s="249">
        <v>289</v>
      </c>
      <c r="D53" s="146">
        <v>210</v>
      </c>
      <c r="E53" s="146">
        <v>340</v>
      </c>
      <c r="F53" s="146">
        <v>380</v>
      </c>
      <c r="G53" s="252">
        <v>650</v>
      </c>
      <c r="H53" s="256">
        <v>710</v>
      </c>
      <c r="I53" s="252">
        <v>640</v>
      </c>
      <c r="J53" s="252">
        <v>630</v>
      </c>
      <c r="K53" s="252">
        <v>635</v>
      </c>
      <c r="L53" s="252">
        <v>635</v>
      </c>
    </row>
    <row r="54" spans="1:12" ht="12.75">
      <c r="A54" s="139" t="s">
        <v>27</v>
      </c>
      <c r="B54" s="141" t="s">
        <v>74</v>
      </c>
      <c r="C54" s="249">
        <v>1499</v>
      </c>
      <c r="D54" s="146">
        <v>1443</v>
      </c>
      <c r="E54" s="146">
        <v>1500</v>
      </c>
      <c r="F54" s="146">
        <v>1660</v>
      </c>
      <c r="G54" s="252">
        <v>2500</v>
      </c>
      <c r="H54" s="256">
        <v>2500</v>
      </c>
      <c r="I54" s="252">
        <v>2500</v>
      </c>
      <c r="J54" s="252">
        <v>2500</v>
      </c>
      <c r="K54" s="252">
        <v>2500</v>
      </c>
      <c r="L54" s="252">
        <v>2500</v>
      </c>
    </row>
    <row r="55" spans="1:12" ht="12.75">
      <c r="A55" s="139" t="s">
        <v>28</v>
      </c>
      <c r="B55" s="141" t="s">
        <v>74</v>
      </c>
      <c r="C55" s="249">
        <v>2668</v>
      </c>
      <c r="D55" s="145">
        <v>2668</v>
      </c>
      <c r="E55" s="146">
        <v>2668</v>
      </c>
      <c r="F55" s="146">
        <v>2668</v>
      </c>
      <c r="G55" s="252">
        <v>3000</v>
      </c>
      <c r="H55" s="256">
        <v>3000</v>
      </c>
      <c r="I55" s="252">
        <v>3000</v>
      </c>
      <c r="J55" s="252">
        <v>3000</v>
      </c>
      <c r="K55" s="252">
        <v>3000</v>
      </c>
      <c r="L55" s="252">
        <v>3000</v>
      </c>
    </row>
    <row r="56" spans="1:12" ht="12.75">
      <c r="A56" s="139" t="s">
        <v>29</v>
      </c>
      <c r="B56" s="141" t="s">
        <v>74</v>
      </c>
      <c r="C56" s="249">
        <v>397</v>
      </c>
      <c r="D56" s="145">
        <v>582</v>
      </c>
      <c r="E56" s="146">
        <v>550</v>
      </c>
      <c r="F56" s="146">
        <v>612</v>
      </c>
      <c r="G56" s="252">
        <v>840</v>
      </c>
      <c r="H56" s="256">
        <v>920</v>
      </c>
      <c r="I56" s="252">
        <v>830</v>
      </c>
      <c r="J56" s="252">
        <v>820</v>
      </c>
      <c r="K56" s="252">
        <v>820</v>
      </c>
      <c r="L56" s="252">
        <v>820</v>
      </c>
    </row>
    <row r="57" spans="1:12" ht="12.75">
      <c r="A57" s="139" t="s">
        <v>166</v>
      </c>
      <c r="B57" s="141" t="s">
        <v>74</v>
      </c>
      <c r="C57" s="249">
        <v>215</v>
      </c>
      <c r="D57" s="145">
        <v>235</v>
      </c>
      <c r="E57" s="146">
        <v>230</v>
      </c>
      <c r="F57" s="146">
        <v>235</v>
      </c>
      <c r="G57" s="252">
        <v>490</v>
      </c>
      <c r="H57" s="255">
        <v>460</v>
      </c>
      <c r="I57" s="250">
        <v>480</v>
      </c>
      <c r="J57" s="250">
        <v>470</v>
      </c>
      <c r="K57" s="250">
        <v>470</v>
      </c>
      <c r="L57" s="250">
        <v>470</v>
      </c>
    </row>
    <row r="58" spans="1:12" ht="12.75">
      <c r="A58" s="139" t="s">
        <v>120</v>
      </c>
      <c r="B58" s="141" t="s">
        <v>75</v>
      </c>
      <c r="C58" s="249"/>
      <c r="D58" s="249"/>
      <c r="E58" s="249">
        <v>255</v>
      </c>
      <c r="F58" s="146">
        <v>230</v>
      </c>
      <c r="G58" s="252">
        <v>435</v>
      </c>
      <c r="H58" s="256">
        <v>580</v>
      </c>
      <c r="I58" s="252">
        <v>430</v>
      </c>
      <c r="J58" s="252">
        <v>425</v>
      </c>
      <c r="K58" s="252">
        <v>430</v>
      </c>
      <c r="L58" s="252">
        <v>430</v>
      </c>
    </row>
    <row r="59" spans="1:12" ht="12.75">
      <c r="A59" s="139" t="s">
        <v>69</v>
      </c>
      <c r="B59" s="248" t="s">
        <v>74</v>
      </c>
      <c r="C59" s="249">
        <v>920</v>
      </c>
      <c r="D59" s="145">
        <v>795</v>
      </c>
      <c r="E59" s="146">
        <v>785</v>
      </c>
      <c r="F59" s="146">
        <v>926</v>
      </c>
      <c r="G59" s="252">
        <v>1490</v>
      </c>
      <c r="H59" s="255">
        <v>1865</v>
      </c>
      <c r="I59" s="250">
        <v>1455</v>
      </c>
      <c r="J59" s="250">
        <v>1450</v>
      </c>
      <c r="K59" s="250">
        <v>1450</v>
      </c>
      <c r="L59" s="250">
        <v>1450</v>
      </c>
    </row>
    <row r="60" spans="1:12" ht="12.75">
      <c r="A60" s="139" t="s">
        <v>70</v>
      </c>
      <c r="B60" s="141" t="s">
        <v>74</v>
      </c>
      <c r="C60" s="249">
        <v>980</v>
      </c>
      <c r="D60" s="145">
        <v>874</v>
      </c>
      <c r="E60" s="146">
        <v>920</v>
      </c>
      <c r="F60" s="146">
        <v>1005</v>
      </c>
      <c r="G60" s="252">
        <v>1569</v>
      </c>
      <c r="H60" s="255">
        <v>1940</v>
      </c>
      <c r="I60" s="250">
        <v>1530</v>
      </c>
      <c r="J60" s="250">
        <v>1520</v>
      </c>
      <c r="K60" s="250">
        <v>1520</v>
      </c>
      <c r="L60" s="250">
        <v>1520</v>
      </c>
    </row>
    <row r="61" spans="1:12" ht="12.75">
      <c r="A61" s="139" t="s">
        <v>71</v>
      </c>
      <c r="B61" s="141" t="s">
        <v>74</v>
      </c>
      <c r="C61" s="249">
        <v>1050</v>
      </c>
      <c r="D61" s="145">
        <v>865</v>
      </c>
      <c r="E61" s="146">
        <v>900</v>
      </c>
      <c r="F61" s="146">
        <v>997</v>
      </c>
      <c r="G61" s="252">
        <v>1561</v>
      </c>
      <c r="H61" s="255">
        <v>1935</v>
      </c>
      <c r="I61" s="250">
        <v>1525</v>
      </c>
      <c r="J61" s="250">
        <v>1515</v>
      </c>
      <c r="K61" s="250">
        <v>1515</v>
      </c>
      <c r="L61" s="250">
        <v>1515</v>
      </c>
    </row>
    <row r="62" spans="1:12" ht="12.75">
      <c r="A62" s="139" t="s">
        <v>167</v>
      </c>
      <c r="B62" s="141" t="s">
        <v>75</v>
      </c>
      <c r="C62" s="249">
        <v>600</v>
      </c>
      <c r="D62" s="145">
        <v>650</v>
      </c>
      <c r="E62" s="145">
        <v>650</v>
      </c>
      <c r="F62" s="145">
        <v>655</v>
      </c>
      <c r="G62" s="250">
        <v>1400</v>
      </c>
      <c r="H62" s="255">
        <v>1770</v>
      </c>
      <c r="I62" s="250">
        <v>1370</v>
      </c>
      <c r="J62" s="250">
        <v>1360</v>
      </c>
      <c r="K62" s="250">
        <v>1360</v>
      </c>
      <c r="L62" s="250">
        <v>1360</v>
      </c>
    </row>
    <row r="63" spans="1:12" ht="12.75">
      <c r="A63" s="139" t="s">
        <v>114</v>
      </c>
      <c r="B63" s="141" t="s">
        <v>74</v>
      </c>
      <c r="C63" s="249"/>
      <c r="D63" s="145">
        <v>7105</v>
      </c>
      <c r="E63" s="146">
        <v>5880</v>
      </c>
      <c r="F63" s="146">
        <v>8000</v>
      </c>
      <c r="G63" s="252">
        <v>8000</v>
      </c>
      <c r="H63" s="256">
        <v>8000</v>
      </c>
      <c r="I63" s="252">
        <v>8000</v>
      </c>
      <c r="J63" s="252">
        <v>8000</v>
      </c>
      <c r="K63" s="252">
        <v>8000</v>
      </c>
      <c r="L63" s="252">
        <v>8000</v>
      </c>
    </row>
    <row r="64" spans="1:12" ht="12.75">
      <c r="A64" s="139" t="s">
        <v>157</v>
      </c>
      <c r="B64" s="141" t="s">
        <v>74</v>
      </c>
      <c r="C64" s="249">
        <v>260</v>
      </c>
      <c r="D64" s="145">
        <v>268</v>
      </c>
      <c r="E64" s="145">
        <v>265</v>
      </c>
      <c r="F64" s="145">
        <v>316</v>
      </c>
      <c r="G64" s="250">
        <v>495</v>
      </c>
      <c r="H64" s="255">
        <v>495</v>
      </c>
      <c r="I64" s="250">
        <v>460</v>
      </c>
      <c r="J64" s="250">
        <v>440</v>
      </c>
      <c r="K64" s="250">
        <v>440</v>
      </c>
      <c r="L64" s="250">
        <v>440</v>
      </c>
    </row>
    <row r="65" spans="1:12" ht="12.75">
      <c r="A65" s="139" t="s">
        <v>168</v>
      </c>
      <c r="B65" s="141" t="s">
        <v>74</v>
      </c>
      <c r="C65" s="249">
        <v>290</v>
      </c>
      <c r="D65" s="145">
        <v>272</v>
      </c>
      <c r="E65" s="145">
        <v>272</v>
      </c>
      <c r="F65" s="145">
        <v>323</v>
      </c>
      <c r="G65" s="250">
        <v>575</v>
      </c>
      <c r="H65" s="255">
        <v>505</v>
      </c>
      <c r="I65" s="250">
        <v>530</v>
      </c>
      <c r="J65" s="250">
        <v>510</v>
      </c>
      <c r="K65" s="250">
        <v>510</v>
      </c>
      <c r="L65" s="250">
        <v>510</v>
      </c>
    </row>
    <row r="66" spans="1:12" ht="12.75">
      <c r="A66" s="139" t="s">
        <v>159</v>
      </c>
      <c r="B66" s="141" t="s">
        <v>74</v>
      </c>
      <c r="C66" s="249">
        <v>187</v>
      </c>
      <c r="D66" s="145">
        <v>214</v>
      </c>
      <c r="E66" s="145">
        <v>222</v>
      </c>
      <c r="F66" s="145">
        <v>230</v>
      </c>
      <c r="G66" s="250">
        <v>670</v>
      </c>
      <c r="H66" s="255">
        <v>490</v>
      </c>
      <c r="I66" s="250">
        <v>570</v>
      </c>
      <c r="J66" s="250">
        <v>540</v>
      </c>
      <c r="K66" s="250">
        <v>520</v>
      </c>
      <c r="L66" s="250">
        <v>520</v>
      </c>
    </row>
    <row r="67" spans="1:12" ht="12.75">
      <c r="A67" s="139" t="s">
        <v>169</v>
      </c>
      <c r="B67" s="141" t="s">
        <v>75</v>
      </c>
      <c r="C67" s="249">
        <v>182</v>
      </c>
      <c r="D67" s="145">
        <v>204</v>
      </c>
      <c r="E67" s="145">
        <v>200</v>
      </c>
      <c r="F67" s="145">
        <v>220</v>
      </c>
      <c r="G67" s="250">
        <v>650</v>
      </c>
      <c r="H67" s="255">
        <v>460</v>
      </c>
      <c r="I67" s="250">
        <v>550</v>
      </c>
      <c r="J67" s="250">
        <v>520</v>
      </c>
      <c r="K67" s="250">
        <v>500</v>
      </c>
      <c r="L67" s="250">
        <v>500</v>
      </c>
    </row>
    <row r="68" spans="1:12" ht="12.75">
      <c r="A68" s="139" t="s">
        <v>192</v>
      </c>
      <c r="B68" s="141" t="s">
        <v>109</v>
      </c>
      <c r="C68" s="249"/>
      <c r="D68" s="145"/>
      <c r="E68" s="145"/>
      <c r="F68" s="145"/>
      <c r="G68" s="250">
        <v>660</v>
      </c>
      <c r="H68" s="255">
        <v>475</v>
      </c>
      <c r="I68" s="250">
        <v>560</v>
      </c>
      <c r="J68" s="250">
        <v>530</v>
      </c>
      <c r="K68" s="250">
        <v>510</v>
      </c>
      <c r="L68" s="250">
        <v>510</v>
      </c>
    </row>
    <row r="69" spans="1:12" ht="12.75">
      <c r="A69" s="139" t="s">
        <v>194</v>
      </c>
      <c r="B69" s="141" t="s">
        <v>74</v>
      </c>
      <c r="C69" s="249"/>
      <c r="D69" s="145"/>
      <c r="E69" s="145"/>
      <c r="F69" s="145"/>
      <c r="G69" s="250">
        <v>440</v>
      </c>
      <c r="H69" s="255">
        <v>395</v>
      </c>
      <c r="I69" s="250">
        <v>375</v>
      </c>
      <c r="J69" s="250">
        <v>350</v>
      </c>
      <c r="K69" s="250">
        <v>340</v>
      </c>
      <c r="L69" s="250">
        <v>340</v>
      </c>
    </row>
    <row r="70" spans="1:12" ht="12.75">
      <c r="A70" s="139" t="s">
        <v>170</v>
      </c>
      <c r="B70" s="141" t="s">
        <v>75</v>
      </c>
      <c r="C70" s="249">
        <v>174</v>
      </c>
      <c r="D70" s="145">
        <v>160</v>
      </c>
      <c r="E70" s="145">
        <v>170</v>
      </c>
      <c r="F70" s="145">
        <v>215</v>
      </c>
      <c r="G70" s="250">
        <v>420</v>
      </c>
      <c r="H70" s="255">
        <v>370</v>
      </c>
      <c r="I70" s="250">
        <v>355</v>
      </c>
      <c r="J70" s="250">
        <v>330</v>
      </c>
      <c r="K70" s="250">
        <v>320</v>
      </c>
      <c r="L70" s="250">
        <v>320</v>
      </c>
    </row>
    <row r="71" spans="1:12" ht="12.75">
      <c r="A71" s="139" t="s">
        <v>171</v>
      </c>
      <c r="B71" s="141" t="s">
        <v>109</v>
      </c>
      <c r="C71" s="249">
        <v>179</v>
      </c>
      <c r="D71" s="145">
        <v>165</v>
      </c>
      <c r="E71" s="145">
        <v>175</v>
      </c>
      <c r="F71" s="145">
        <v>225</v>
      </c>
      <c r="G71" s="250">
        <v>430</v>
      </c>
      <c r="H71" s="255">
        <v>385</v>
      </c>
      <c r="I71" s="250">
        <v>365</v>
      </c>
      <c r="J71" s="250">
        <v>340</v>
      </c>
      <c r="K71" s="250">
        <v>330</v>
      </c>
      <c r="L71" s="250">
        <v>330</v>
      </c>
    </row>
    <row r="72" spans="1:12" ht="12.75">
      <c r="A72" s="139" t="s">
        <v>172</v>
      </c>
      <c r="B72" s="248" t="s">
        <v>74</v>
      </c>
      <c r="C72" s="249">
        <v>182</v>
      </c>
      <c r="D72" s="145">
        <v>180</v>
      </c>
      <c r="E72" s="145">
        <v>222</v>
      </c>
      <c r="F72" s="145">
        <v>230</v>
      </c>
      <c r="G72" s="250">
        <v>440</v>
      </c>
      <c r="H72" s="255">
        <v>400</v>
      </c>
      <c r="I72" s="250">
        <v>375</v>
      </c>
      <c r="J72" s="250">
        <v>350</v>
      </c>
      <c r="K72" s="250">
        <v>340</v>
      </c>
      <c r="L72" s="250">
        <v>340</v>
      </c>
    </row>
    <row r="73" spans="1:12" ht="12.75">
      <c r="A73" s="139" t="s">
        <v>174</v>
      </c>
      <c r="B73" s="141" t="s">
        <v>75</v>
      </c>
      <c r="C73" s="249">
        <v>174</v>
      </c>
      <c r="D73" s="145">
        <v>160</v>
      </c>
      <c r="E73" s="145">
        <v>200</v>
      </c>
      <c r="F73" s="145">
        <v>210</v>
      </c>
      <c r="G73" s="250">
        <v>420</v>
      </c>
      <c r="H73" s="255">
        <v>370</v>
      </c>
      <c r="I73" s="250">
        <v>355</v>
      </c>
      <c r="J73" s="250">
        <v>330</v>
      </c>
      <c r="K73" s="250">
        <v>320</v>
      </c>
      <c r="L73" s="250">
        <v>320</v>
      </c>
    </row>
    <row r="74" spans="1:12" ht="12.75">
      <c r="A74" s="139" t="s">
        <v>191</v>
      </c>
      <c r="B74" s="141" t="s">
        <v>109</v>
      </c>
      <c r="C74" s="249"/>
      <c r="D74" s="145"/>
      <c r="E74" s="145"/>
      <c r="F74" s="145"/>
      <c r="G74" s="250">
        <v>430</v>
      </c>
      <c r="H74" s="255">
        <v>385</v>
      </c>
      <c r="I74" s="250">
        <v>365</v>
      </c>
      <c r="J74" s="250">
        <v>340</v>
      </c>
      <c r="K74" s="250">
        <v>330</v>
      </c>
      <c r="L74" s="250">
        <v>330</v>
      </c>
    </row>
    <row r="75" spans="1:12" ht="12.75">
      <c r="A75" s="139" t="s">
        <v>193</v>
      </c>
      <c r="B75" s="141" t="s">
        <v>74</v>
      </c>
      <c r="C75" s="249"/>
      <c r="D75" s="145"/>
      <c r="E75" s="145"/>
      <c r="F75" s="145"/>
      <c r="G75" s="250">
        <v>670</v>
      </c>
      <c r="H75" s="255">
        <v>490</v>
      </c>
      <c r="I75" s="250">
        <v>570</v>
      </c>
      <c r="J75" s="250">
        <v>540</v>
      </c>
      <c r="K75" s="250">
        <v>520</v>
      </c>
      <c r="L75" s="250">
        <v>520</v>
      </c>
    </row>
    <row r="76" spans="1:12" ht="12.75">
      <c r="A76" s="139" t="s">
        <v>173</v>
      </c>
      <c r="B76" s="141" t="s">
        <v>75</v>
      </c>
      <c r="C76" s="249">
        <v>185</v>
      </c>
      <c r="D76" s="145">
        <v>195</v>
      </c>
      <c r="E76" s="145">
        <v>205</v>
      </c>
      <c r="F76" s="145">
        <v>225</v>
      </c>
      <c r="G76" s="250">
        <v>650</v>
      </c>
      <c r="H76" s="255">
        <v>460</v>
      </c>
      <c r="I76" s="250">
        <v>550</v>
      </c>
      <c r="J76" s="250">
        <v>520</v>
      </c>
      <c r="K76" s="250">
        <v>500</v>
      </c>
      <c r="L76" s="250">
        <v>500</v>
      </c>
    </row>
    <row r="77" spans="1:12" ht="12.75">
      <c r="A77" s="139" t="s">
        <v>190</v>
      </c>
      <c r="B77" s="141" t="s">
        <v>109</v>
      </c>
      <c r="C77" s="249"/>
      <c r="D77" s="145"/>
      <c r="E77" s="145"/>
      <c r="F77" s="145"/>
      <c r="G77" s="250">
        <v>660</v>
      </c>
      <c r="H77" s="255">
        <v>475</v>
      </c>
      <c r="I77" s="250">
        <v>560</v>
      </c>
      <c r="J77" s="250">
        <v>530</v>
      </c>
      <c r="K77" s="250">
        <v>510</v>
      </c>
      <c r="L77" s="250">
        <v>510</v>
      </c>
    </row>
    <row r="78" spans="1:12" ht="12.75">
      <c r="A78" s="139" t="s">
        <v>197</v>
      </c>
      <c r="B78" s="141" t="s">
        <v>74</v>
      </c>
      <c r="C78" s="249"/>
      <c r="D78" s="145"/>
      <c r="E78" s="145"/>
      <c r="F78" s="145"/>
      <c r="G78" s="250">
        <v>670</v>
      </c>
      <c r="H78" s="255">
        <v>490</v>
      </c>
      <c r="I78" s="250">
        <v>570</v>
      </c>
      <c r="J78" s="250">
        <v>540</v>
      </c>
      <c r="K78" s="250">
        <v>520</v>
      </c>
      <c r="L78" s="250">
        <v>520</v>
      </c>
    </row>
    <row r="79" spans="1:12" ht="12.75">
      <c r="A79" s="139" t="s">
        <v>195</v>
      </c>
      <c r="B79" s="141" t="s">
        <v>75</v>
      </c>
      <c r="C79" s="249">
        <v>190</v>
      </c>
      <c r="D79" s="145">
        <v>214</v>
      </c>
      <c r="E79" s="145">
        <v>193</v>
      </c>
      <c r="F79" s="145">
        <v>230</v>
      </c>
      <c r="G79" s="250">
        <v>650</v>
      </c>
      <c r="H79" s="255">
        <v>460</v>
      </c>
      <c r="I79" s="250">
        <v>550</v>
      </c>
      <c r="J79" s="250">
        <v>520</v>
      </c>
      <c r="K79" s="250">
        <v>500</v>
      </c>
      <c r="L79" s="250">
        <v>500</v>
      </c>
    </row>
    <row r="80" spans="1:12" ht="12.75">
      <c r="A80" s="139" t="s">
        <v>196</v>
      </c>
      <c r="B80" s="141" t="s">
        <v>109</v>
      </c>
      <c r="C80" s="249"/>
      <c r="D80" s="145"/>
      <c r="E80" s="145"/>
      <c r="F80" s="145">
        <v>240</v>
      </c>
      <c r="G80" s="250">
        <v>660</v>
      </c>
      <c r="H80" s="255">
        <v>475</v>
      </c>
      <c r="I80" s="250">
        <v>560</v>
      </c>
      <c r="J80" s="250">
        <v>530</v>
      </c>
      <c r="K80" s="250">
        <v>510</v>
      </c>
      <c r="L80" s="250">
        <v>510</v>
      </c>
    </row>
    <row r="81" spans="1:12" ht="12.75">
      <c r="A81" s="139" t="s">
        <v>175</v>
      </c>
      <c r="B81" s="141" t="s">
        <v>74</v>
      </c>
      <c r="C81" s="249">
        <v>167</v>
      </c>
      <c r="D81" s="145">
        <v>150</v>
      </c>
      <c r="E81" s="145">
        <v>160</v>
      </c>
      <c r="F81" s="145">
        <v>225</v>
      </c>
      <c r="G81" s="250">
        <v>430</v>
      </c>
      <c r="H81" s="255">
        <v>325</v>
      </c>
      <c r="I81" s="250">
        <v>370</v>
      </c>
      <c r="J81" s="250">
        <v>350</v>
      </c>
      <c r="K81" s="250">
        <v>340</v>
      </c>
      <c r="L81" s="250">
        <v>340</v>
      </c>
    </row>
    <row r="82" spans="1:12" ht="12.75">
      <c r="A82" s="139" t="s">
        <v>176</v>
      </c>
      <c r="B82" s="141" t="s">
        <v>75</v>
      </c>
      <c r="C82" s="249">
        <v>170</v>
      </c>
      <c r="D82" s="145">
        <v>130</v>
      </c>
      <c r="E82" s="145">
        <v>140</v>
      </c>
      <c r="F82" s="145">
        <v>185</v>
      </c>
      <c r="G82" s="250">
        <v>390</v>
      </c>
      <c r="H82" s="255">
        <v>295</v>
      </c>
      <c r="I82" s="250">
        <v>330</v>
      </c>
      <c r="J82" s="250">
        <v>310</v>
      </c>
      <c r="K82" s="250">
        <v>300</v>
      </c>
      <c r="L82" s="250">
        <v>300</v>
      </c>
    </row>
    <row r="83" spans="1:12" ht="12.75">
      <c r="A83" s="139" t="s">
        <v>177</v>
      </c>
      <c r="B83" s="141" t="s">
        <v>109</v>
      </c>
      <c r="C83" s="249"/>
      <c r="D83" s="145"/>
      <c r="E83" s="145"/>
      <c r="F83" s="145"/>
      <c r="G83" s="250">
        <v>400</v>
      </c>
      <c r="H83" s="255">
        <v>310</v>
      </c>
      <c r="I83" s="250">
        <v>340</v>
      </c>
      <c r="J83" s="250">
        <v>320</v>
      </c>
      <c r="K83" s="250">
        <v>310</v>
      </c>
      <c r="L83" s="250">
        <v>310</v>
      </c>
    </row>
    <row r="84" spans="1:12" ht="12.75">
      <c r="A84" s="139" t="s">
        <v>178</v>
      </c>
      <c r="B84" s="141" t="s">
        <v>74</v>
      </c>
      <c r="C84" s="249"/>
      <c r="D84" s="145"/>
      <c r="E84" s="145">
        <v>182</v>
      </c>
      <c r="F84" s="145">
        <v>176</v>
      </c>
      <c r="G84" s="250">
        <v>630</v>
      </c>
      <c r="H84" s="255">
        <v>400</v>
      </c>
      <c r="I84" s="250">
        <v>540</v>
      </c>
      <c r="J84" s="250">
        <v>515</v>
      </c>
      <c r="K84" s="250">
        <v>500</v>
      </c>
      <c r="L84" s="250">
        <v>500</v>
      </c>
    </row>
    <row r="85" spans="1:12" ht="12.75">
      <c r="A85" s="139" t="s">
        <v>179</v>
      </c>
      <c r="B85" s="141" t="s">
        <v>75</v>
      </c>
      <c r="C85" s="249">
        <v>150</v>
      </c>
      <c r="D85" s="145">
        <v>145</v>
      </c>
      <c r="E85" s="145">
        <v>140</v>
      </c>
      <c r="F85" s="145">
        <v>185</v>
      </c>
      <c r="G85" s="250">
        <v>560</v>
      </c>
      <c r="H85" s="255">
        <v>325</v>
      </c>
      <c r="I85" s="250">
        <v>470</v>
      </c>
      <c r="J85" s="250">
        <v>445</v>
      </c>
      <c r="K85" s="250">
        <v>430</v>
      </c>
      <c r="L85" s="250">
        <v>430</v>
      </c>
    </row>
    <row r="86" spans="1:12" ht="12.75">
      <c r="A86" s="139" t="s">
        <v>180</v>
      </c>
      <c r="B86" s="141" t="s">
        <v>109</v>
      </c>
      <c r="C86" s="249"/>
      <c r="D86" s="145"/>
      <c r="E86" s="145">
        <v>145</v>
      </c>
      <c r="F86" s="145">
        <v>195</v>
      </c>
      <c r="G86" s="250">
        <v>570</v>
      </c>
      <c r="H86" s="255">
        <v>340</v>
      </c>
      <c r="I86" s="250">
        <v>484</v>
      </c>
      <c r="J86" s="250">
        <v>455</v>
      </c>
      <c r="K86" s="250">
        <v>440</v>
      </c>
      <c r="L86" s="250">
        <v>440</v>
      </c>
    </row>
    <row r="87" spans="1:12" ht="12.75">
      <c r="A87" s="139" t="s">
        <v>181</v>
      </c>
      <c r="B87" s="141" t="s">
        <v>74</v>
      </c>
      <c r="C87" s="249">
        <v>1653</v>
      </c>
      <c r="D87" s="145">
        <v>1653</v>
      </c>
      <c r="E87" s="145">
        <v>1653</v>
      </c>
      <c r="F87" s="146">
        <v>1653</v>
      </c>
      <c r="G87" s="252">
        <v>1653</v>
      </c>
      <c r="H87" s="256">
        <v>1653</v>
      </c>
      <c r="I87" s="252">
        <v>1654</v>
      </c>
      <c r="J87" s="252">
        <v>1654</v>
      </c>
      <c r="K87" s="252">
        <v>1654</v>
      </c>
      <c r="L87" s="252">
        <v>1654</v>
      </c>
    </row>
    <row r="88" spans="1:12" ht="12.75">
      <c r="A88" s="139" t="s">
        <v>182</v>
      </c>
      <c r="B88" s="141" t="s">
        <v>74</v>
      </c>
      <c r="C88" s="249">
        <v>352</v>
      </c>
      <c r="D88" s="145">
        <v>450</v>
      </c>
      <c r="E88" s="145">
        <v>470</v>
      </c>
      <c r="F88" s="145">
        <v>490</v>
      </c>
      <c r="G88" s="250">
        <v>720</v>
      </c>
      <c r="H88" s="255">
        <v>720</v>
      </c>
      <c r="I88" s="250">
        <v>675</v>
      </c>
      <c r="J88" s="250">
        <v>660</v>
      </c>
      <c r="K88" s="250">
        <v>650</v>
      </c>
      <c r="L88" s="250">
        <v>650</v>
      </c>
    </row>
    <row r="89" spans="1:12" ht="12.75">
      <c r="A89" s="139" t="s">
        <v>183</v>
      </c>
      <c r="B89" s="141" t="s">
        <v>74</v>
      </c>
      <c r="C89" s="249">
        <v>345</v>
      </c>
      <c r="D89" s="146">
        <v>345</v>
      </c>
      <c r="E89" s="146">
        <v>400</v>
      </c>
      <c r="F89" s="145">
        <v>450</v>
      </c>
      <c r="G89" s="250">
        <v>710</v>
      </c>
      <c r="H89" s="255">
        <v>710</v>
      </c>
      <c r="I89" s="250">
        <v>670</v>
      </c>
      <c r="J89" s="250">
        <v>650</v>
      </c>
      <c r="K89" s="250">
        <v>640</v>
      </c>
      <c r="L89" s="250">
        <v>640</v>
      </c>
    </row>
  </sheetData>
  <sheetProtection password="EF44" sheet="1" objects="1" scenarios="1"/>
  <mergeCells count="1">
    <mergeCell ref="C3:L3"/>
  </mergeCells>
  <printOptions/>
  <pageMargins left="0.75" right="0.75" top="1" bottom="1" header="0.5" footer="0.5"/>
  <pageSetup fitToHeight="2" fitToWidth="1" horizontalDpi="600" verticalDpi="600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AMEX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Sines</dc:creator>
  <cp:keywords/>
  <dc:description/>
  <cp:lastModifiedBy>MAdesanu</cp:lastModifiedBy>
  <cp:lastPrinted>2007-08-10T18:48:02Z</cp:lastPrinted>
  <dcterms:created xsi:type="dcterms:W3CDTF">2003-06-27T15:22:18Z</dcterms:created>
  <dcterms:modified xsi:type="dcterms:W3CDTF">2008-07-22T14:01:48Z</dcterms:modified>
  <cp:category/>
  <cp:version/>
  <cp:contentType/>
  <cp:contentStatus/>
</cp:coreProperties>
</file>