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60" windowWidth="10500" windowHeight="6930" tabRatio="879" activeTab="7"/>
  </bookViews>
  <sheets>
    <sheet name="Level 3 - AMP Financial Data" sheetId="1" r:id="rId1"/>
    <sheet name="Level 3 - COCC Financial Data" sheetId="2" r:id="rId2"/>
    <sheet name="Level 2 - Total AMPs" sheetId="3" r:id="rId3"/>
    <sheet name="Level 1 - PHA Financial Data" sheetId="4" r:id="rId4"/>
    <sheet name="Excess Cash Calc" sheetId="5" r:id="rId5"/>
    <sheet name="Indicator Scores" sheetId="6" state="hidden" r:id="rId6"/>
    <sheet name="Data" sheetId="7" state="hidden" r:id="rId7"/>
    <sheet name="Line_Definitions" sheetId="8" r:id="rId8"/>
  </sheets>
  <definedNames>
    <definedName name="amp_budget" localSheetId="2">#REF!</definedName>
    <definedName name="amp_budget" localSheetId="1">#REF!</definedName>
    <definedName name="amp_budget">#REF!</definedName>
    <definedName name="LI_080">'Line_Definitions'!$A$3:$J$3</definedName>
    <definedName name="_xlnm.Print_Area" localSheetId="4">'Excess Cash Calc'!$A$1:$J$23</definedName>
    <definedName name="_xlnm.Print_Area" localSheetId="5">'Indicator Scores'!$A$1:$E$41</definedName>
    <definedName name="_xlnm.Print_Area" localSheetId="3">'Level 1 - PHA Financial Data'!$A$1:$D$147</definedName>
    <definedName name="_xlnm.Print_Area" localSheetId="2">'Level 2 - Total AMPs'!$A$1:$E$146</definedName>
    <definedName name="_xlnm.Print_Area" localSheetId="0">'Level 3 - AMP Financial Data'!$A$1:$E$146</definedName>
    <definedName name="_xlnm.Print_Titles" localSheetId="3">'Level 1 - PHA Financial Data'!$1:$6</definedName>
    <definedName name="_xlnm.Print_Titles" localSheetId="2">'Level 2 - Total AMPs'!$1:$6</definedName>
    <definedName name="_xlnm.Print_Titles" localSheetId="0">'Level 3 - AMP Financial Data'!$1:$5</definedName>
    <definedName name="_xlnm.Print_Titles" localSheetId="1">'Level 3 - COCC Financial Data'!$1:$3</definedName>
    <definedName name="_xlnm.Print_Titles" localSheetId="7">'Line_Definitions'!$1:$1</definedName>
    <definedName name="test">'Line_Definitions'!$9:$9</definedName>
    <definedName name="test1">'Line_Definitions'!$9:$9</definedName>
  </definedNames>
  <calcPr fullCalcOnLoad="1"/>
</workbook>
</file>

<file path=xl/sharedStrings.xml><?xml version="1.0" encoding="utf-8"?>
<sst xmlns="http://schemas.openxmlformats.org/spreadsheetml/2006/main" count="2681" uniqueCount="778">
  <si>
    <t>This FDS line represents the fair market value of all investments (mutual funds, treasury notes, and bonds) that can only be used, upon exchange, for specific, designated purposes, which will be used to liquidate a current liability in the next fiscal year.  In this case, the cash proceeds from the investments would only be used for the same specified use as the initially invested cash.  The restriction on the use of the funds must have been placed or imposed by the source of the funding.  Specific examples include debt service payments and Section 8 monies received prior to the start of a fiscal year.  Investments restricted for modernization and development should be reported in line 132.</t>
  </si>
  <si>
    <t>This FDS line represents all prepaid expenses.  Prepaid expenses, unlike other current assets, are not expected to be converted into cash; but, if they had not been paid in advance, they would require the use of current assets during the operating cycle.</t>
  </si>
  <si>
    <t>This FDS line represents the value of the inventory of materials and equipment on hand as of the end of the PHA’s fiscal year.</t>
  </si>
  <si>
    <t>This FDS line represents the estimate of the amount of materials in inventory that may be unusable or obsolete by the time the item is scheduled to be used under the consumption method.   Since inventory is expensed as used, rather than when purchased, this line reduces the inventory balance for items no longer valuable in the inventory.  This is a required field if an amount has been recorded in FDS line 143.  The allowance account should not be greater than 143.</t>
  </si>
  <si>
    <t>Inter-program - due from</t>
  </si>
  <si>
    <t>This line item represents assets, not used in current operations that the entity expects to sell.  The asset should be reported net of obsolescence.</t>
  </si>
  <si>
    <t>Total current assets</t>
  </si>
  <si>
    <t>This FDS line is the sum of lines 111 through 146. This FDS line represents the sum of all current assets. FASS automatically sums lines 111 through 146.</t>
  </si>
  <si>
    <t xml:space="preserve">Land should be accounted for at cost or, if the cost is not practicable to determine, at estimated cost.  Donated land should be recorded at its estimated fair value at the time it is received.  All normal expenditures of preparing the asset for use should be included in the cost.  However, expenditures that do not add to the utility of the asset should be charged to expense and expenditures to improve the land subsequent to its initial intent should be charged to FDS line 165 (Leasehold improvements). </t>
  </si>
  <si>
    <t xml:space="preserve">This FDS line represents the cost of furniture, equipment, and machinery allocated to the administration of the PHA. </t>
  </si>
  <si>
    <t xml:space="preserve">Physical depreciation is the reduction in a capitalized asset’s value due to normal wear and deterioration over a period of time.  The accumulation of depreciation is a method to provide for a reasonable, consistent matching of revenue and expense by allocating the cost of the capitalized asset systematically over its estimated useful life.  This is a required field if using the accrual basis of accounting and amounts are recorded in lines 161 through 165 and 168. </t>
  </si>
  <si>
    <t xml:space="preserve">This FDS line represents capital assets under construction. </t>
  </si>
  <si>
    <t>This FDS line item includes long-lived capital assets that normally are stationery in nature and normally can be preserved for a significantly greater number of years than most capital assets.  Examples of infrastructure assets include roads, bridges, tunnels, drainage systems, lighting systems, water and sewer systems, and dams.</t>
  </si>
  <si>
    <t>Total capital assets, net of accumulated depreciation</t>
  </si>
  <si>
    <t>This FDS line is the sum of lines 161 through 168. This FDS line represents the total of all capital assets less the total of accumulated depreciation associated with those capital assets.  FASS automatically sums lines 161 through 168.</t>
  </si>
  <si>
    <t>Notes, loans, and mortgages receivable – non-current</t>
  </si>
  <si>
    <t>This FDS line represents signed unconditional written promises to pay certain sums of money on demand, or at a fixed or determinable future time (generally, principal payments due later than 12 months from the next fiscal year end).  It includes amounts due to the PHA as evidenced by all formal instruments of indebtedness, such as loans to local off-site facilities not included in the development cost of the project.  Periodic payments have been scheduled and have begun; however the portion receivable that is not currently due and receivable as defined by the terms of the written document, is considered Non-current.  (See FDS line 127 for current portion of notes and mortgages receivable.)</t>
  </si>
  <si>
    <t>Notes, loans, &amp; mortgages receivable – non-current – past due</t>
  </si>
  <si>
    <t>Grants receivable – non-current</t>
  </si>
  <si>
    <t>This FDS line represents the non-current amounts owed to the PHA by other federal agencies and state and local governments for PHA projects.  The amount reported is not expected to be received in the next fiscal year end.</t>
  </si>
  <si>
    <t>This FDS line represents prepayments of expenses, which are not related to the current period and other non-current assets not specifically reportable on other FDS lines. This line item will now also includes pension and Other Post-Employment Benefits (OPEB), and FASB 5 non-current assets</t>
  </si>
  <si>
    <t>This FDS line represents PHA investment in mixed-financing, joint ventures or similar type transactions, which must be reported in conformity with GAAP.  The PHA should include all entities required to be reported under GASB 14, as amended by GASB 39.</t>
  </si>
  <si>
    <t>Total non-current assets</t>
  </si>
  <si>
    <t>This FDS line is the sum of lines 161 through 176. This FDS line represents the total of all non-current assets.  FASS automatically sums lines 161 through 176.</t>
  </si>
  <si>
    <t>Total assets</t>
  </si>
  <si>
    <t>This FDS line is the sum of lines 150 and 180. This FDS line represents the total of all current and Non-current assets and should reflect all assets.  FASS automatically sums lines 150 and 180.</t>
  </si>
  <si>
    <t>This FDS line represents amounts by which checks, drafts or other demands for payment on the treasury or on a bank exceed the amount of the credit against which they are drawn, and may be due to timing differences for sweep investment accounts. This is an amount owed to the bank to cover the overdraft.</t>
  </si>
  <si>
    <t>This FDS line represents the amounts payable to contractors, vendors, employees or others on open accounts and contract billings for materials received or services rendered.  It includes regular accounts payable to vendors.  These amounts payable are equal to or less than 90 days past due.</t>
  </si>
  <si>
    <t>This FDS line represents amounts payable by the PHA on open accounts and contract billings for materials received or services rendered.  These amounts payable are more than 90 days past due.</t>
  </si>
  <si>
    <t>This FDS line represents the amount of salaries and wages and applicable payroll taxes accrued at the end of the accounting period but not yet paid to the employees or taxing authorities.</t>
  </si>
  <si>
    <t>This FDS line represents capital assets (land, improvements to land, easements, buildings improvements, vehicles, machinery, equipment, works of art and historical treasures, infrastructure, and all other tangible or intangible assets that are used in operations and that have initial useful lives extending beyond a single reporting period) including restricted capital assets, net of accumulated depreciation and reduced by outstanding balances of any bonds, mortgages, notes, or other borrowings that are attributable to the acquisition, construction, or improvement of those assets.  If there are significant unspent related debt proceeds at year-end, the portion of the debt attributable to the unspent proceeds should not be included in the calculation of invested in capital assets, net of related debt.</t>
  </si>
  <si>
    <t xml:space="preserve">  Restricted Net Assets</t>
  </si>
  <si>
    <t>This FDS line represents the difference between an entity’s assets and its liabilities, which do not meet the definition of invested in capital assets net of related debt but are constrained in use by either: (a) externally imposed by creditors (such as debt covenants), grantors, contributors, or laws or regulation of other governments; (b) imposed by law through constitutional provisions or enabling legislation.</t>
  </si>
  <si>
    <t>Unrestricted net assets</t>
  </si>
  <si>
    <t xml:space="preserve">This FDS line represents the difference between an entity’s assets and its liabilities that do not meet the definition of restricted net assets or invested in capital assets net of related debt.  Net assets should be reported as unrestricted when there are no constraints placed on net asset use. </t>
  </si>
  <si>
    <t>This FDS line is the sum of lines 508.1, 511.1, and 512.1. This FDS line represents the total equity of the PHA.  It is the difference between assets and liabilities. FASS automatically sums lines  508.1,  511.1, and 512.1.  Line 513 must equal the total of lines 10000, 11030 and 11040.</t>
  </si>
  <si>
    <t>Total Liabilities And Equity/Net Assets</t>
  </si>
  <si>
    <t>This FDS line is the sum of lines 300 and 513. This FDS line represents the total of all liabilities and equity. FASS automatically sums lines 300 and 513.</t>
  </si>
  <si>
    <t xml:space="preserve">This FDS line represents net revenue related to tenants dwelling rent.   Rental revenue received as a result of fraud recovery should be reported on FDS line 71400.  </t>
  </si>
  <si>
    <t xml:space="preserve">This FDS line represents revenue related to tenants other than dwelling rent.  </t>
  </si>
  <si>
    <t xml:space="preserve"> Total tenant revenue</t>
  </si>
  <si>
    <t>This FDS line is the sum of lines 70300 and 70400. This FDS line represents the total revenue directly related to tenants.  FASS automatically sums lines 70300 and 70400.</t>
  </si>
  <si>
    <t>This FDS line represents all funds including grants and operating subsidies received from HUD in the current year that is required to be recognized as revenue under GAAP. Grant revenue used for the acquisition of capital assets should be reported in line 70610</t>
  </si>
  <si>
    <t>This FDS line represents funds from grants received in the current year that is required to be recognized as revenue under GAAP, which will be used solely for capital assets. This amount was formerly reported on line 11010.  This account was set up to meet the requirement of GASB #33 as detailed in Accounting Brief #11.</t>
  </si>
  <si>
    <t>Management fee</t>
  </si>
  <si>
    <t>This FDS line represents the management fee revenue earned by the COCC from AMPs, all other HUD programs allowing the payment of a management fee, as well as non-federal programs allowing the payment of a management fee. This FDS line item will also include capital grant management fees earned by the COCC.</t>
  </si>
  <si>
    <t>Asset management fee</t>
  </si>
  <si>
    <t>This FDS line represents asset management fee revenue earned by the COCC.</t>
  </si>
  <si>
    <t>Book-keeping fee</t>
  </si>
  <si>
    <t>This FDS line represents the bookkeeping fee revenue earned by the COCC.</t>
  </si>
  <si>
    <t>Front line service fee</t>
  </si>
  <si>
    <t>This FDS line item represents fee revenue earned by the COCC for centrally provided services.</t>
  </si>
  <si>
    <t>Other fees</t>
  </si>
  <si>
    <t>This FDS line item represents all other fee revenue earned by the COCC which does not belong to FDS lines 70710 through 70740.</t>
  </si>
  <si>
    <t>Total fee revenue</t>
  </si>
  <si>
    <t>This FDS line is the sum of lines 70710 through 70750. This FDS line item represents the total fee revenue earned by the COCC.  FASS automatically sum lines 70710 through 70750.</t>
  </si>
  <si>
    <t>This FDS line represents any unrestricted income generated from the investment of unrestricted cash including interest bearing checking and including interest income received on checking and saving accounts, and any gain or loss on securities sold.  This is a required field if an amount has been recorded in FDS line 131.</t>
  </si>
  <si>
    <t xml:space="preserve">This FDS line represents the revenue recognized under GAAP for any interest income received by the PHA related to mortgages. </t>
  </si>
  <si>
    <t>This FDS line generally includes the gross amounts received from the disposition of assets held for sale.</t>
  </si>
  <si>
    <t>This FDS line represents the total cost of the assets that the entity has sold to its customers.</t>
  </si>
  <si>
    <t>This FDS line represents any fraud recoveries received by the PHA (the PHA portion of the recovery only) and recorded under GAAP.</t>
  </si>
  <si>
    <t>This FDS line represents income from the operation of projects that cannot be otherwise classified.</t>
  </si>
  <si>
    <t>Gain or loss on sale of capital assets</t>
  </si>
  <si>
    <t xml:space="preserve">This FDS line represents any disposition of capital assets resulting in a gain/loss to the project. The gain/loss is determined by taking the difference between the net fixed asset value and the proceeds derived from the disposition. </t>
  </si>
  <si>
    <t>Investment income – restricted</t>
  </si>
  <si>
    <t>This FDS line represents any restricted income generated from the investment of restricted cash.  Interest income on operating reserve funds from restricted sources and any gain or loss on restricted securities sold is reported on this line. This is a required field if an amount has been recorded in FDS line 132.</t>
  </si>
  <si>
    <t>Total revenue</t>
  </si>
  <si>
    <t>This FDS line is the sum of lines 70500, 70600, 70700, and 70800 through 72000. This FDS line represents total revenue earned. FASS automatically sums lines 70500, 70600, 70700, and 70800 through 72000.</t>
  </si>
  <si>
    <t xml:space="preserve">This FDS line represents the gross salaries earned by PHA personnel engaged in administrative duties and in the supervision, planning, and direction of maintenance activities and operating services during the operations period.  It shall include the salaries of the executive director, assistant executive director, accountants, accounting clerks, clerks, secretaries, switchboard operators, project managers, management aides, purchasing agents, engineers, draftsman, maintenance superintendents, and all other employees assigned to administrative duties and/or maintenance supervision. This line shall not include any part of the gross salaries earned by architectural and engineering personnel employed for the sole purpose of preparing plans and specifications for an extraordinary maintenance job or for a property betterment and addition job; such salaries shall be considered a part of the cost of that job.  Also, the salaries earned by personnel whose duties are primarily to provide resident families with services that contribute to achieving the social goals of the low-income housing programs shall not be included on this line.  </t>
  </si>
  <si>
    <t>This FDS line represents fees paid to accountants or independent public accountants for periodic audits of the PHA’s books of account.</t>
  </si>
  <si>
    <t>This FDS line item represents project management fees paid by AMPs and other programs to the COCC.  This FDS line item will include capital grant management fees paid to the COCC.</t>
  </si>
  <si>
    <t>This FDS line item represents book-keeping fees paid by AMPs and other programs to the COCC.</t>
  </si>
  <si>
    <t>Advertising and marketing</t>
  </si>
  <si>
    <t>This FDS line item represents the cost of advertising and marketing the project and units, both during initial rent-up and after the project reaches normal occupancy levels, regardless of media type.</t>
  </si>
  <si>
    <t>Employee benefit contributions – administrative</t>
  </si>
  <si>
    <t>This FDS line represents PHA contributions to administrative employee benefit plans such as pension, retirement, and health and welfare plans.  This line also records administrative expenses paid to the state or other public agency in connection with a retirement plan, if such payment is required by state law, and with trustee’s fees paid in connection with a private retirement plan, if such payment is required under the retirement plan contract.</t>
  </si>
  <si>
    <t>Office expenses</t>
  </si>
  <si>
    <t>This FDS line item represents the cost of operating an office at the project and includes but is not limited to office supplies, postage, stationery, copying, Internet charges, office machines and telephone charges.</t>
  </si>
  <si>
    <t>Legal expense</t>
  </si>
  <si>
    <t>This FDS line item represents the legal fees or services incurred on behalf of the project and related to the project operations.</t>
  </si>
  <si>
    <t>This FDS line item represents the cost of travel for personnel attending training or conferences on behalf of the project.</t>
  </si>
  <si>
    <t xml:space="preserve">This FDS line item represents overhead (indirect costs) allocated to a project. This line item may only be used by PHAs that maintain a cost-allocation system for overhead costs in lieu of management fees. This line item is not to be used for front-line (direct) costs that are allocated to projects, e.g., central waiting lists. Examples of allocated overhead costs include: salaries and benefits of executive director and finance staff; rent or upkeep of central office; telephone charges for central office, etc.   </t>
  </si>
  <si>
    <t xml:space="preserve">This FDS line item represents the administrative operating costs that are not otherwise accounted for on other FDS lines. </t>
  </si>
  <si>
    <t xml:space="preserve">Total operating – administrative </t>
  </si>
  <si>
    <t>This FDS line is the sum of lines 91100 through 91900. This FDS line item represents the total administrative costs incurred in operating a project. FASS automatically sums lines 91100 through 91900.</t>
  </si>
  <si>
    <t>This FDS line item represents asset management fees paid by AMPs to the COCC from excess cash.</t>
  </si>
  <si>
    <t>This FDS line represents the gross salaries of PHA personnel whose duties are primarily to provide resident families with services that contribute to achieving the social objectives of the low-income housing program.  Such services would include community agency referrals on family welfare, health, and other programs; counseling on household management, housekeeping, budgeting, childcare; advice as to resources for job training and placement.  Such employees would include, but not be limited to, the social services advisor, community services coordinator, social services aides (which may be residents) and clerical and other employees assigned to the tenant services staff.  This line records wages, if any, paid to residents participating in PHA training programs authorized and approved under Sections 903 and 904 of the Housing and Urban Development Act of 1970.  Upon completion of training, if the resident is hired on a full-time or part-time basis, the salary shall be charged to the appropriate account reflecting salaries (i.e., administration, maintenance, tenant services, etc).</t>
  </si>
  <si>
    <t>In the event that work in connection with tenant services activities is performed by PHA personnel on a casual basis (e.g., on a normal day off, holidays, Saturdays, Sundays), this account shall be charged with the gross amount earned by such employees for such period.  This account shall not be charged with any part of the salaries earned by the executive director, assistant executive director, project managers, staff attorneys, or any other PHA personnel whose duties are not directly or principally related to tenant services even though they may perform certain of these services incidental to their regularly assigned duties.  Such salaries shall be charged to the account(s) in which they would normally appear.</t>
  </si>
  <si>
    <t>Relocation costs</t>
  </si>
  <si>
    <t>Asset Management Fee</t>
  </si>
  <si>
    <t>Investment income - unrestricted</t>
  </si>
  <si>
    <t>Mortgage interest income</t>
  </si>
  <si>
    <t>Proceeds from disposition of assets held for sale</t>
  </si>
  <si>
    <t>Cost of sale of assets</t>
  </si>
  <si>
    <t>Fraud recovery</t>
  </si>
  <si>
    <t>Other revenue</t>
  </si>
  <si>
    <t>Administrative salaries</t>
  </si>
  <si>
    <t>Auditing fees</t>
  </si>
  <si>
    <t>Compensated absences</t>
  </si>
  <si>
    <t>Employee benefit contributions - administrative</t>
  </si>
  <si>
    <t>Advertising and Marketing</t>
  </si>
  <si>
    <t>Tenant services - salaries</t>
  </si>
  <si>
    <t>Relocation Costs</t>
  </si>
  <si>
    <t>Employee benefit contributions - tenant services</t>
  </si>
  <si>
    <t>Tenant services - other</t>
  </si>
  <si>
    <t>Gas</t>
  </si>
  <si>
    <t>Fuel</t>
  </si>
  <si>
    <t>Labor</t>
  </si>
  <si>
    <t>Sewer</t>
  </si>
  <si>
    <t>Employee benefit contributions - utilities</t>
  </si>
  <si>
    <t>Other utilities expense</t>
  </si>
  <si>
    <t>Protective services - labor</t>
  </si>
  <si>
    <t>Protective services - other contract costs</t>
  </si>
  <si>
    <t>Protective services - other</t>
  </si>
  <si>
    <t>Employee benefit contributions - protective services</t>
  </si>
  <si>
    <t>Workmen's Compensation</t>
  </si>
  <si>
    <t>Other general expenses</t>
  </si>
  <si>
    <t>Payments in lieu of taxes</t>
  </si>
  <si>
    <t>Bad debt - tenant rents</t>
  </si>
  <si>
    <t>Bad debt - mortgages</t>
  </si>
  <si>
    <t>Bad debt - other</t>
  </si>
  <si>
    <t>Severance expense</t>
  </si>
  <si>
    <t>Extraordinary maintenance</t>
  </si>
  <si>
    <t>Housing assistance payments</t>
  </si>
  <si>
    <t>Depreciation expense</t>
  </si>
  <si>
    <t>Fraud losses</t>
  </si>
  <si>
    <t>Dwelling units rent expense</t>
  </si>
  <si>
    <t>Special items, net gain/loss</t>
  </si>
  <si>
    <t>Beginning equity</t>
  </si>
  <si>
    <t>Prior period adjustments, equity transfers, and correction of errors</t>
  </si>
  <si>
    <t>Accounts receivable - PHA projects</t>
  </si>
  <si>
    <t>Accounts receivable - HUD other projects</t>
  </si>
  <si>
    <t>Allowance for doubtful accounts - other</t>
  </si>
  <si>
    <t>Notes, Loans, &amp; Mortgages Receivable - Current</t>
  </si>
  <si>
    <t>Allowance for doubtful accounts - fraud</t>
  </si>
  <si>
    <t>Accrued interest receivable</t>
  </si>
  <si>
    <t>Investments - unrestricted</t>
  </si>
  <si>
    <t>Prepaid expenses and other assets</t>
  </si>
  <si>
    <t>Central Office Cost Center</t>
  </si>
  <si>
    <t>Total Cash</t>
  </si>
  <si>
    <t>Cash-unrestricted</t>
  </si>
  <si>
    <t>Cash-restricted-modernization and development</t>
  </si>
  <si>
    <t>Cash-other restricted</t>
  </si>
  <si>
    <t>Cash-tenant security deposits</t>
  </si>
  <si>
    <t>Cash - Restricted for payment of current liability</t>
  </si>
  <si>
    <t>Account receivable - other government</t>
  </si>
  <si>
    <t>Investments - Restricted for payment of current liability</t>
  </si>
  <si>
    <t>Total Current Liabilities</t>
  </si>
  <si>
    <t>Total Revenue</t>
  </si>
  <si>
    <t>Tenant revenue - other</t>
  </si>
  <si>
    <t>Ongoing administrative fees earned</t>
  </si>
  <si>
    <t>Total preliminary fees earned</t>
  </si>
  <si>
    <t>Interest earned on advances</t>
  </si>
  <si>
    <t>Admin fee calculation description</t>
  </si>
  <si>
    <t>Investment income - restricted</t>
  </si>
  <si>
    <t>Total Expenses</t>
  </si>
  <si>
    <t xml:space="preserve">Ordinary maintenance and operations - labor </t>
  </si>
  <si>
    <t>Employee benefit contribution - ordinary maintenance</t>
  </si>
  <si>
    <t>Total Operating Expenses</t>
  </si>
  <si>
    <t>Operating transfer in</t>
  </si>
  <si>
    <t>Operating transfer out</t>
  </si>
  <si>
    <t>Operating transfers from / to primary government</t>
  </si>
  <si>
    <t>Operating transfers from / to component unit</t>
  </si>
  <si>
    <t>Extraordinary items, net gain/loss</t>
  </si>
  <si>
    <t>Account receivable - miscellaneous</t>
  </si>
  <si>
    <t>Actual independent public accountant audit costs</t>
  </si>
  <si>
    <t>Total other financing sources (uses)</t>
  </si>
  <si>
    <t>Line Item No.</t>
  </si>
  <si>
    <t>Interest of Mortgage (or Bonds) Payable</t>
  </si>
  <si>
    <t>Interest on Notes Payable (Short and Long Term)</t>
  </si>
  <si>
    <t>Total receivables, net of allowance for doubtful accounts</t>
  </si>
  <si>
    <t>Ordinary maintenance and operations - materials and other</t>
  </si>
  <si>
    <t>Amortization of Bond Issue Costs</t>
  </si>
  <si>
    <t>Colored Cells are Self - Populating</t>
  </si>
  <si>
    <t>Book-Keeping Fee</t>
  </si>
  <si>
    <t>Inter AMP Excess Cash Transfer In</t>
  </si>
  <si>
    <t>Transfers from Program to AMP</t>
  </si>
  <si>
    <t>Transfers from AMP to Program</t>
  </si>
  <si>
    <t>Inter program - due from</t>
  </si>
  <si>
    <t>Casualty losses- Non-capitalized</t>
  </si>
  <si>
    <t>Total AMPs</t>
  </si>
  <si>
    <t>Other AMP</t>
  </si>
  <si>
    <t>Front Line Service Fee</t>
  </si>
  <si>
    <t>Excess Cash Calculation Supplemental Schedule</t>
  </si>
  <si>
    <t xml:space="preserve">Excess Cash </t>
  </si>
  <si>
    <t xml:space="preserve">Legal Expense </t>
  </si>
  <si>
    <t>Other Fees</t>
  </si>
  <si>
    <t>Other</t>
  </si>
  <si>
    <t>Management Fee</t>
  </si>
  <si>
    <t>Total Operating-Administrative</t>
  </si>
  <si>
    <t>Capital Projects/ Mortgage Revenue</t>
  </si>
  <si>
    <t>CFFP</t>
  </si>
  <si>
    <t>Travel</t>
  </si>
  <si>
    <t>Liability Insurance</t>
  </si>
  <si>
    <t>Property Insurance</t>
  </si>
  <si>
    <t>All other Insurance</t>
  </si>
  <si>
    <t>Total Tenant Services</t>
  </si>
  <si>
    <t>Total Utilities</t>
  </si>
  <si>
    <t>Total Maintenance</t>
  </si>
  <si>
    <t>Total insurance Premiums</t>
  </si>
  <si>
    <t>Total Protective Services</t>
  </si>
  <si>
    <t>Land Purchases</t>
  </si>
  <si>
    <t>Furniture &amp; Equipment-Dwelling Purchases</t>
  </si>
  <si>
    <t>Furniture &amp; Equipment-Administrative Purchases</t>
  </si>
  <si>
    <t>Leasehold Improvements Purchases</t>
  </si>
  <si>
    <t>Infrastructure Purchases</t>
  </si>
  <si>
    <t>CFFP Debt Service Payments</t>
  </si>
  <si>
    <t xml:space="preserve">Balance Sheet </t>
  </si>
  <si>
    <t>Litigation</t>
  </si>
  <si>
    <t>FASB 5 Liabilities</t>
  </si>
  <si>
    <t>Accrued Pension and OPEB Liability</t>
  </si>
  <si>
    <t>70600-010</t>
  </si>
  <si>
    <t>70600-020</t>
  </si>
  <si>
    <t>70600-030</t>
  </si>
  <si>
    <t>70600-040</t>
  </si>
  <si>
    <t>70600-050</t>
  </si>
  <si>
    <t>70600-060</t>
  </si>
  <si>
    <t>70600-070</t>
  </si>
  <si>
    <t>11040-010</t>
  </si>
  <si>
    <t>11040-020</t>
  </si>
  <si>
    <t>11040-030</t>
  </si>
  <si>
    <t>11040-040</t>
  </si>
  <si>
    <t>11040-050</t>
  </si>
  <si>
    <t>11040-060</t>
  </si>
  <si>
    <t>11040-070</t>
  </si>
  <si>
    <t>11040-080</t>
  </si>
  <si>
    <t>11040-090</t>
  </si>
  <si>
    <t>11040-100</t>
  </si>
  <si>
    <t>11040-110</t>
  </si>
  <si>
    <t>Building Purchases</t>
  </si>
  <si>
    <t>Interest expense and Amortization cost</t>
  </si>
  <si>
    <t>Total Other General Expenses</t>
  </si>
  <si>
    <t>Equity Transfers</t>
  </si>
  <si>
    <t>Administrative Fee Equity</t>
  </si>
  <si>
    <t>Housing Assistance Payments</t>
  </si>
  <si>
    <t>Allowance for doubtful accounts - tenants</t>
  </si>
  <si>
    <t xml:space="preserve">Accounts receivable - tenants </t>
  </si>
  <si>
    <t>Replacement Housing Factor Funds</t>
  </si>
  <si>
    <t>Not For Profit</t>
  </si>
  <si>
    <t>Partnership</t>
  </si>
  <si>
    <t>Joint Venture</t>
  </si>
  <si>
    <t>Tax Credit</t>
  </si>
  <si>
    <t>Colored Cells are Detail Links</t>
  </si>
  <si>
    <t>Colored Cells are disallowed entry</t>
  </si>
  <si>
    <t>Colored Cells are Disallowed Entry</t>
  </si>
  <si>
    <t>Housing Assistance Payment</t>
  </si>
  <si>
    <t>Administrative Fee</t>
  </si>
  <si>
    <t>Required Annual Debt Principal Payments</t>
  </si>
  <si>
    <t>Excess (Deficiency) of Revenue Over (Under) Expenses</t>
  </si>
  <si>
    <t>Excess Revenue Over Operating Expenses</t>
  </si>
  <si>
    <t>Housing Assistance Payments Equity - Begining Balance</t>
  </si>
  <si>
    <t>Housing Assistance Payment Revenues</t>
  </si>
  <si>
    <t>Fraud Recovery Revenue</t>
  </si>
  <si>
    <t>Other Revenue</t>
  </si>
  <si>
    <t>Comment for Other Revenue</t>
  </si>
  <si>
    <t>Investment Income</t>
  </si>
  <si>
    <t>Total Housing Assistance Payments Revenues</t>
  </si>
  <si>
    <t>Other Expenses</t>
  </si>
  <si>
    <t>Comment for Other Expense</t>
  </si>
  <si>
    <t>Total Housing Assistance Payments Expenses</t>
  </si>
  <si>
    <t>Net Housing Assistance Payments</t>
  </si>
  <si>
    <t>Administrative Fee Equity- Beginning Balance</t>
  </si>
  <si>
    <t>Administrative Fee Revenue</t>
  </si>
  <si>
    <t>Hard to House Fee Revenue</t>
  </si>
  <si>
    <t>Audit Costs</t>
  </si>
  <si>
    <t>Total Admin Fee Revenues</t>
  </si>
  <si>
    <t>Depreciation</t>
  </si>
  <si>
    <t>Net Administrative Fee</t>
  </si>
  <si>
    <t>Administrative Fee Equity- Ending Balance</t>
  </si>
  <si>
    <t xml:space="preserve"> Housing Assistance Payments Equity – Ending Balance</t>
  </si>
  <si>
    <t xml:space="preserve">Other Comments </t>
  </si>
  <si>
    <t>Accounts receivable - HUD other projects - Operating Subsidy</t>
  </si>
  <si>
    <t>Accounts receivable - HUD other projects - Capital fund</t>
  </si>
  <si>
    <t>Accounts receivable - HUD other projects - Other</t>
  </si>
  <si>
    <t>Account receivable - miscellaneous - Not For Profit</t>
  </si>
  <si>
    <t>Account receivable - miscellaneous - Partnership</t>
  </si>
  <si>
    <t>Account receivable - miscellaneous - Joint Venture</t>
  </si>
  <si>
    <t>Account receivable - miscellaneous - Tax Credit</t>
  </si>
  <si>
    <t>Account receivable - miscellaneous - Other</t>
  </si>
  <si>
    <t>Notes, Loans, &amp; mortgages receivable - Non-current - Not For Profit</t>
  </si>
  <si>
    <t>Notes, Loans, &amp; mortgages receivable - Non-current - Partnership</t>
  </si>
  <si>
    <t>Notes, Loans, &amp; mortgages receivable - Non-current - Joint Venture</t>
  </si>
  <si>
    <t>Notes, Loans, &amp; mortgages receivable - Non-current - Tax Credit</t>
  </si>
  <si>
    <t>Notes, Loans, &amp; mortgages receivable - Non-current - Other</t>
  </si>
  <si>
    <t>Notes, Loans, &amp; mortgages receivable - Non-current - past due - Not For Profit</t>
  </si>
  <si>
    <t>Other assets - Not For Profit</t>
  </si>
  <si>
    <t>Other assets - Partnership</t>
  </si>
  <si>
    <t>Other assets - Joint Venture</t>
  </si>
  <si>
    <t>Other assets - Tax Credit</t>
  </si>
  <si>
    <t>Other assets - Other</t>
  </si>
  <si>
    <t>Investment in Joint venture - Not For Profit</t>
  </si>
  <si>
    <t>Investment in Joint venture - Partnership</t>
  </si>
  <si>
    <t>Investment in Joint venture - Joint Venture</t>
  </si>
  <si>
    <t>Investment in Joint venture - Tax Credit</t>
  </si>
  <si>
    <t>Investment in Joint venture - Other</t>
  </si>
  <si>
    <t>Loan liability - current - Not For Profit</t>
  </si>
  <si>
    <t>Loan liability - current - Partnership</t>
  </si>
  <si>
    <t>Loan liability - current - Joint Venture</t>
  </si>
  <si>
    <t>Loan liability - current - Tax Credit</t>
  </si>
  <si>
    <t>Loan liability - current - Other</t>
  </si>
  <si>
    <t>Long-term debt - CFFP</t>
  </si>
  <si>
    <t>Long-term - Capital Projects/ Mortgage Revenue</t>
  </si>
  <si>
    <t>Loan liability - Non-current - Not For Profit</t>
  </si>
  <si>
    <t>Loan liability - Non-current - Partnership</t>
  </si>
  <si>
    <t>Loan liability - Non-current - Joint Venture</t>
  </si>
  <si>
    <t>97300-010</t>
  </si>
  <si>
    <t>Mainstream 1 &amp; 5 year</t>
  </si>
  <si>
    <t>Home-Ownership</t>
  </si>
  <si>
    <t>Hope IV</t>
  </si>
  <si>
    <t>Moving to Work</t>
  </si>
  <si>
    <t>Tenant Protection</t>
  </si>
  <si>
    <t>Portability In</t>
  </si>
  <si>
    <t>Enhanced</t>
  </si>
  <si>
    <t>All Other</t>
  </si>
  <si>
    <t>Total HAP Payment</t>
  </si>
  <si>
    <t>Operations</t>
  </si>
  <si>
    <t>FSS Coordinator</t>
  </si>
  <si>
    <t>Investments - restricted</t>
  </si>
  <si>
    <t>Inventories</t>
  </si>
  <si>
    <t>Allowance for obsolete inventories</t>
  </si>
  <si>
    <t>Assets held for sale</t>
  </si>
  <si>
    <t>Total Current Assets</t>
  </si>
  <si>
    <t>Land</t>
  </si>
  <si>
    <t>Buildings</t>
  </si>
  <si>
    <t>Furniture, equipment and machinery - dwellings</t>
  </si>
  <si>
    <t>Furniture, equipment and machinery - administration</t>
  </si>
  <si>
    <t>Leasehold improvements</t>
  </si>
  <si>
    <t>Accumulated depreciation</t>
  </si>
  <si>
    <t>Construction in progress</t>
  </si>
  <si>
    <t>Infrastructure</t>
  </si>
  <si>
    <t>Notes, Loans, &amp; mortgages receivable – Non-current</t>
  </si>
  <si>
    <t>Notes, Loans, &amp; mortgages receivable – Non-current - past due</t>
  </si>
  <si>
    <t>Grants receivable – Non-current</t>
  </si>
  <si>
    <t>Other assets</t>
  </si>
  <si>
    <t>Investment in joint venture</t>
  </si>
  <si>
    <t xml:space="preserve">In addition, this line represents general expenses arising from personal injury and damages to property and the loss of cash and/or securities resulting from robbery or theft.  Also, unaccountable differences in inventories of materials, supplies, and expendable equipment shall be reported on this line.  </t>
  </si>
  <si>
    <t>As discussed at line 91000 – Other operating-administrative, the types of costs listed above may either be included on line 91000 or on this line, depending on the accounting systems segregation of costs.</t>
  </si>
  <si>
    <t xml:space="preserve">The FDS line item represents amounts expensed for vacation or employee sick leave.  Such amounts represent direct program charges for AMPs and other programs.  For the COCC, such amounts are to be recovered from management fees.  </t>
  </si>
  <si>
    <t>This FDS line represents all payments for assessments, actual real estate taxes, and payments in lieu of taxes accrued to a municipality or other local taxing body, including that portion of payments in lieu of taxes which is to be applied as a reimbursement of payments of off-site utilities.</t>
  </si>
  <si>
    <t>This FDS line represents the estimated expense to cover the expected losses for tenant rents, which will not be collected. Under GAAP, the direct write off method should not be used.</t>
  </si>
  <si>
    <t>This FDS line represents the estimated expense to cover the expected losses for mortgage payments, which will not be collected. Under GAAP, the direct write off method should not be used.</t>
  </si>
  <si>
    <t>This FDS line represents the estimated expense to cover the expected losses for all other receivables, other than tenant receivables and mortgage receivables.</t>
  </si>
  <si>
    <t>Total other general expenses</t>
  </si>
  <si>
    <t>This FDS line is the sum of lines 96200, 96210, 96300, 96400, 96500, 96600 and 96800. This FDS line represents the total of other general expenses. FASS automatically sums lines 96200, 96210, 96300, 96400, 96500, 96600 and 96800.</t>
  </si>
  <si>
    <t>Interest of mortgage (or bonds) payable</t>
  </si>
  <si>
    <t>This FDS line item represents interest incurred on a mortgage (or bonds) issued for construction or permanent financing.</t>
  </si>
  <si>
    <t>Interest on notes payable (short and long term)</t>
  </si>
  <si>
    <t>This FDS line item reflects interest and discounts incurred on both long and short-term project operating notes.</t>
  </si>
  <si>
    <t>Amortization of bond issue costs</t>
  </si>
  <si>
    <t>This FDS line item reflects amortization expense related to organizational costs, including loan fees, organization expenses, and like expenses.</t>
  </si>
  <si>
    <t>Interest expense and amortization cost</t>
  </si>
  <si>
    <t>This FDS line is the sum of lines 96710 through 96730. FASS automatically sums lines 96710 through 96730.</t>
  </si>
  <si>
    <t>This FDS line represents payments to employees for salary; unused leave not included in compensated absences on line 96210 above and other compensation, pursuant to the PHA’s established personnel policy, due upon termination of employment. This line item has been re-classified and will be reported under line 96000 Total Other General Expenses.</t>
  </si>
  <si>
    <t>Total operating expenses</t>
  </si>
  <si>
    <t>This FDS line is the sum of lines 91000, 92000, 92500, 93000, 94000, 96100, 96000, and 96700. This FDS line represents the total operating expenses. FASS automatically sums lines 91000, 92000, 92500, 93000, 94000, 96100, 96000, and 96700.</t>
  </si>
  <si>
    <t>Excess revenue over operating expenses</t>
  </si>
  <si>
    <t>This FDS line represents the difference between total revenue on FDS line 70000 and total operating expenses on FDS line 96900. FASS automatically calculates the difference between lines 70000 and 96900.</t>
  </si>
  <si>
    <t>This FDS line represents all costs (labor, materials and supplies, expendable equipment, and contract work) of repairs, replacements (but not replacements of nonexpendable equipment), and rehabilitation of such substantial nature that the work is clearly not a part of the routine maintenance and operating program.  Examples of this would be replacement of all or a substantial portion of gas and heating lines, regrading and rehabilitation of the grounds, and the replacement of a substantial portion of roof structures.  Any item budgeted as extraordinary maintenance shall be charged to this account.</t>
  </si>
  <si>
    <t xml:space="preserve">A PHA may not find it necessary to use this account in a particular year, since an adequate preventive routine maintenance program and proper design and construction, may preclude the need to undertake extraordinary maintenance projects. </t>
  </si>
  <si>
    <t>When extraordinary maintenance work is undertaken, it is likely that the PHA will find it necessary to have work done either by contract or by employing a special labor crew, in order not to neglect routine maintenance functions.  However, if any of the normal maintenance staff of the PHA are detailed to an extraordinary maintenance job, the wages of such employees while so engaged shall be included in the amounts on this line.</t>
  </si>
  <si>
    <t>This line also represents the gross salaries earned by architectural and engineering employees who are employed for the sole purpose of preparing plans and specifications for an extraordinary maintenance job, but does not represent any part of the time of the regular technical and non-technical administrative staff of the PHA.</t>
  </si>
  <si>
    <t>This FDS line does not represent the replacement cost of nonexpendable equipment nor with the cost of property betterments and additions.</t>
  </si>
  <si>
    <t>Casualty losses – non-capitalized</t>
  </si>
  <si>
    <t>This FDS line represents all costs (labor, materials and supplies, expendable equipment, and contract work) of the restoration of property, such as site improvements, structures, or equipment (but not replacement of nonexpendable equipment) damaged by fire, tornado, earthquake, hailstorm, or other casualty where it is considered that the book value of the project has not been materially affected by such loss and subsequent restoration.</t>
  </si>
  <si>
    <t>This FDS line represents housing assistance payments for the Section 8 program paid or accrued to the owners of dwelling units leased to eligible families and for housing assistance payments paid or accrued to the owners for vacancies during and after rent-up pursuant to a housing assistance payments contract and housing assistance payments paid or accrued to owners for reimbursement pursuant to the provisions of the housing assistance payments contract for any unpaid rent or damages caused by the tenant. The amount of housing assistance payments issued by the PHA on behalf of other PHAs is also represented on this FDS line.</t>
  </si>
  <si>
    <t xml:space="preserve">This FDS line represents the amount of depreciation for the current accounting period associated with the capital assets.  This amount is calculated using an acceptable method, and the amount is recorded in the accumulated depreciation account as a credit and in the depreciation expense as a debit.  </t>
  </si>
  <si>
    <t>This FDS line represents the costs associated with (1) costs arising from personal injury to persons and damages to property other than that of a locally owned or leased project and (2) the loss of cash and/or securities resulting from robbery or theft not covered by insurance, to the extent that such cash and/or securities are not recovered.  It also includes amounts associated with fraudulent activities due to misrepresentation by tenants who now owe additional rent for prior periods or retroactive rent.</t>
  </si>
  <si>
    <t>This FDS line represents the rent paid or accrued to the owners of dwelling units leased by the PHA for low-income use in the Section 23 or Section 10(c) programs.</t>
  </si>
  <si>
    <t xml:space="preserve">Total expenses </t>
  </si>
  <si>
    <t>This FDS line is the sum of lines 96900 and 97100 through 97800. This FDS line represents the total expenses incurred by a project. FASS automatically sums lines 96900 and 97100 through 97800.</t>
  </si>
  <si>
    <t>Operating transfers in</t>
  </si>
  <si>
    <t>This FDS line represents ongoing operating resources received from another fund other than a loan advance, quasi-external transactions and reimbursements. This FDS line item will not include AMP to AMP transactions. However, within an AMP, this line may be used to transfer funds from the Capital Fund column to the Operating column.</t>
  </si>
  <si>
    <t xml:space="preserve">Operating Transfer Out  </t>
  </si>
  <si>
    <t>This FDS line represents ongoing operating resources provided to another fund other than a loan advance, quasi-external transactions and reimbursements. This FDS line item will not include AMP to AMP transactions. However, within an AMP, this line may be used to transfer funds from the Capital Fund column to the Operating column.</t>
  </si>
  <si>
    <t>Operating transfers from/to primary government</t>
  </si>
  <si>
    <t xml:space="preserve">This FDS line represents amounts received by the primary government from another governmental organization (e.g. component units, joint ventures, jointly governed organizations or other stand-alone governments) or amounts provided by the primary government to another governmental organization that is other than the primary government.  </t>
  </si>
  <si>
    <t>Operating transfers from/to component unit</t>
  </si>
  <si>
    <t>This FDS line represents amounts received by a component unit(s) from the primary government or amounts provided by the component unit to the primary government.</t>
  </si>
  <si>
    <t xml:space="preserve">Extraordinary items, net gain/loss </t>
  </si>
  <si>
    <t xml:space="preserve">This FDS line represents transactions or other events that are both unusual in nature and infrequent in occurrence.  </t>
  </si>
  <si>
    <t>This FDS line represents transactions or events within the control of management that are either unusual in nature or infrequent in occurrence.</t>
  </si>
  <si>
    <t>Inter-AMP excess cash transfer in</t>
  </si>
  <si>
    <t>This FDS line item represents an excess cash transfer received by one AMP from another AMP.  The sum of all transfers in must equal all transfers out (Line 10092) within a PHA.</t>
  </si>
  <si>
    <t>Inter-AMP excess cash transfer out</t>
  </si>
  <si>
    <t>This FDS line item represents an excess cash transfer made by one AMP to another AMP.  The sum of all transfers out must equal all transfers in (Line 10091) within a PHA.</t>
  </si>
  <si>
    <t>Transfers between Programs and AMPs in</t>
  </si>
  <si>
    <t>This FDS line item represents cash transfers from programs and the COCC to AMPs.  The sum of all transfers from program must equal all transfers to AMPs within a PHA.</t>
  </si>
  <si>
    <t>Transfers between Programs and AMPs out</t>
  </si>
  <si>
    <t>This FDS line item represents cash transfers from AMPs to programs.  The sum of all transfers from AMPs must equal all transfers to program within a PHA.</t>
  </si>
  <si>
    <t>Total other financing sources (Uses)</t>
  </si>
  <si>
    <t>This FDS line is the sum of lines 10010 through 10094. This FDS line represents the total expenses recorded on lines 10010 through 10094. FASS automatically sums 10010 through 10094.</t>
  </si>
  <si>
    <t>Excess (deficiency) of total revenue over (under) total expenses</t>
  </si>
  <si>
    <t>This FDS line is the difference between total revenue reported on FDS line 70000, total expenses reported on FDS line 90000 and total other financing sources (uses) reported on line 10100. FASS automatically calculates the difference between line 70000, 90000, and 10100.</t>
  </si>
  <si>
    <t>Required annual debt principal payments</t>
  </si>
  <si>
    <t>This FDS line represents the required long-term debt principal payments during the reporting financial year, regardless of whether or not the actual payment has been made.</t>
  </si>
  <si>
    <t>This FDS line represents the difference between total assets (FDS line 190) and total liabilities (FDS line 300) at the beginning of the fiscal year. FASS automatically calculates the difference between line 190 and 300.</t>
  </si>
  <si>
    <t>Total Non-current Assets</t>
  </si>
  <si>
    <t>Total Assets</t>
  </si>
  <si>
    <t>Bank overdraft</t>
  </si>
  <si>
    <t>Accounts payable &lt;= 90 days</t>
  </si>
  <si>
    <t>Accounts payable &gt; 90 days past due</t>
  </si>
  <si>
    <t>Accrued wage/payroll taxes payable</t>
  </si>
  <si>
    <t>Accrued compensated absences - current portion</t>
  </si>
  <si>
    <t>Accrued contingency liability</t>
  </si>
  <si>
    <t>Accrued interest payable</t>
  </si>
  <si>
    <t>Accounts payable - HUD PHA Programs</t>
  </si>
  <si>
    <t>Accounts payable - PHA Projects</t>
  </si>
  <si>
    <t>Accounts payable - other government</t>
  </si>
  <si>
    <t>Tenant security deposits</t>
  </si>
  <si>
    <t>Deferred revenue</t>
  </si>
  <si>
    <t>Current portion of long-term debt - capital projects/mortgage revenue bonds</t>
  </si>
  <si>
    <t>Current portion of long-term debt - operating borrowings</t>
  </si>
  <si>
    <t>Other current liabilities</t>
  </si>
  <si>
    <t>Accrued liabilities - other</t>
  </si>
  <si>
    <t>Inter program - due to</t>
  </si>
  <si>
    <t>Loan liability - current</t>
  </si>
  <si>
    <t>Long-term debt, net of current - operating borrowings</t>
  </si>
  <si>
    <t>Non-current liabilities - other</t>
  </si>
  <si>
    <t>Accrued compensated absences- Non-current</t>
  </si>
  <si>
    <t>Loan liability – Non-current</t>
  </si>
  <si>
    <t>Total Non-current liabilities</t>
  </si>
  <si>
    <t>Total Liabilities</t>
  </si>
  <si>
    <t>Invested in capital assets, net of related debt</t>
  </si>
  <si>
    <t>Total Equity/Net Assets</t>
  </si>
  <si>
    <t>Total Liabilities and Equity/Net assets</t>
  </si>
  <si>
    <t>COCC Total</t>
  </si>
  <si>
    <t>11180-040</t>
  </si>
  <si>
    <t>11180-050</t>
  </si>
  <si>
    <t>11180-060</t>
  </si>
  <si>
    <t>11180-070</t>
  </si>
  <si>
    <t>11180-110</t>
  </si>
  <si>
    <t>11180-120</t>
  </si>
  <si>
    <t>11180-130</t>
  </si>
  <si>
    <t>122-010</t>
  </si>
  <si>
    <t>122-020</t>
  </si>
  <si>
    <t>122-030</t>
  </si>
  <si>
    <t>125-010</t>
  </si>
  <si>
    <t>125-020</t>
  </si>
  <si>
    <t>125-030</t>
  </si>
  <si>
    <t>125-040</t>
  </si>
  <si>
    <t>125-050</t>
  </si>
  <si>
    <t>171-010</t>
  </si>
  <si>
    <t>171-020</t>
  </si>
  <si>
    <t>171-030</t>
  </si>
  <si>
    <t>171-040</t>
  </si>
  <si>
    <t>171-050</t>
  </si>
  <si>
    <t>172-010</t>
  </si>
  <si>
    <t>172-020</t>
  </si>
  <si>
    <t>172-030</t>
  </si>
  <si>
    <t>172-040</t>
  </si>
  <si>
    <t>172-050</t>
  </si>
  <si>
    <t>174-010</t>
  </si>
  <si>
    <t>174-020</t>
  </si>
  <si>
    <t>174-030</t>
  </si>
  <si>
    <t>174-040</t>
  </si>
  <si>
    <t>174-050</t>
  </si>
  <si>
    <t>176-010</t>
  </si>
  <si>
    <t>176-020</t>
  </si>
  <si>
    <t>176-030</t>
  </si>
  <si>
    <t>176-040</t>
  </si>
  <si>
    <t>176-050</t>
  </si>
  <si>
    <t>331-010</t>
  </si>
  <si>
    <t>331-020</t>
  </si>
  <si>
    <t>Capital Fund</t>
  </si>
  <si>
    <t>331-030</t>
  </si>
  <si>
    <t>342-010</t>
  </si>
  <si>
    <t>342-020</t>
  </si>
  <si>
    <t>342-030</t>
  </si>
  <si>
    <t>343-010</t>
  </si>
  <si>
    <t>343-020</t>
  </si>
  <si>
    <t>348-010</t>
  </si>
  <si>
    <t>348-020</t>
  </si>
  <si>
    <t>348-030</t>
  </si>
  <si>
    <t>348-040</t>
  </si>
  <si>
    <t>348-050</t>
  </si>
  <si>
    <t>351-010</t>
  </si>
  <si>
    <t>351-020</t>
  </si>
  <si>
    <t>355-010</t>
  </si>
  <si>
    <t>355-020</t>
  </si>
  <si>
    <t>355-030</t>
  </si>
  <si>
    <t>355-040</t>
  </si>
  <si>
    <t>355-050</t>
  </si>
  <si>
    <t xml:space="preserve">Management Fee </t>
  </si>
  <si>
    <t>AMP 1</t>
  </si>
  <si>
    <t>Total Tenant Revenue</t>
  </si>
  <si>
    <t>71100-010</t>
  </si>
  <si>
    <t>71100-020</t>
  </si>
  <si>
    <t>Business Requirements</t>
  </si>
  <si>
    <t>71400-010</t>
  </si>
  <si>
    <t>71400-020</t>
  </si>
  <si>
    <t>72000-010</t>
  </si>
  <si>
    <t>72000-020</t>
  </si>
  <si>
    <t>94300-010</t>
  </si>
  <si>
    <t>94300-020</t>
  </si>
  <si>
    <t>94300-030</t>
  </si>
  <si>
    <t>94300-040</t>
  </si>
  <si>
    <t>94300-050</t>
  </si>
  <si>
    <t>94300-060</t>
  </si>
  <si>
    <t>94300-070</t>
  </si>
  <si>
    <t>94300-080</t>
  </si>
  <si>
    <t>94300-090</t>
  </si>
  <si>
    <t>94300-100</t>
  </si>
  <si>
    <t>94300-110</t>
  </si>
  <si>
    <t>94300-120</t>
  </si>
  <si>
    <t>All Other Insurance</t>
  </si>
  <si>
    <t>97300-020</t>
  </si>
  <si>
    <t>97300-025</t>
  </si>
  <si>
    <t>97300-030</t>
  </si>
  <si>
    <t>97300-035</t>
  </si>
  <si>
    <t>97300-040</t>
  </si>
  <si>
    <t>97300-050</t>
  </si>
  <si>
    <t>97300-060</t>
  </si>
  <si>
    <t>97300-070</t>
  </si>
  <si>
    <t>97300-100</t>
  </si>
  <si>
    <t>10030-010</t>
  </si>
  <si>
    <t>10030-020</t>
  </si>
  <si>
    <t>10030-030</t>
  </si>
  <si>
    <t>10030-040</t>
  </si>
  <si>
    <t>10030-050</t>
  </si>
  <si>
    <t>Income Statement</t>
  </si>
  <si>
    <t>Balance Sheet</t>
  </si>
  <si>
    <t>11170-001</t>
  </si>
  <si>
    <t>11170-010</t>
  </si>
  <si>
    <t>11170-020</t>
  </si>
  <si>
    <t>11170-030</t>
  </si>
  <si>
    <t>11170-040</t>
  </si>
  <si>
    <t>11170-045</t>
  </si>
  <si>
    <t>11170-050</t>
  </si>
  <si>
    <t>11170-051</t>
  </si>
  <si>
    <t>11170-060</t>
  </si>
  <si>
    <t>11170-080</t>
  </si>
  <si>
    <t>11170-090</t>
  </si>
  <si>
    <t>11170-100</t>
  </si>
  <si>
    <t>11170-101</t>
  </si>
  <si>
    <t>Business Requirements Row reference</t>
  </si>
  <si>
    <t>11170-110</t>
  </si>
  <si>
    <t>11170-002</t>
  </si>
  <si>
    <t>11170-003</t>
  </si>
  <si>
    <t>Deferred revenue - Operating Subsidy</t>
  </si>
  <si>
    <t>Deferred revenue - Capital fund</t>
  </si>
  <si>
    <t>Deferred revenue - Other</t>
  </si>
  <si>
    <t>Excess Cash</t>
  </si>
  <si>
    <t>11180-010</t>
  </si>
  <si>
    <t>11180-020</t>
  </si>
  <si>
    <t>11180-030</t>
  </si>
  <si>
    <t>11180-080</t>
  </si>
  <si>
    <t>11180-090</t>
  </si>
  <si>
    <t>11180-100</t>
  </si>
  <si>
    <t>Loan liability - Non-current - Tax Credit</t>
  </si>
  <si>
    <t>Loan liability - Non-current - Other</t>
  </si>
  <si>
    <t>Accounts payable - HUD PHA Programs - Operating Subsidy</t>
  </si>
  <si>
    <t>Accounts payable - HUD PHA Programs - Capital fund</t>
  </si>
  <si>
    <t>Accounts payable - HUD PHA Programs - Other</t>
  </si>
  <si>
    <t>Deffered revenue - Operating Subsidy</t>
  </si>
  <si>
    <t>Deffered revenue - Capital fund</t>
  </si>
  <si>
    <t>Deffered revenue - Other</t>
  </si>
  <si>
    <t>Prior period adjustments and correction of errors - Editable</t>
  </si>
  <si>
    <t>Allocated Overhead</t>
  </si>
  <si>
    <t>Unit Months Available</t>
  </si>
  <si>
    <t>ACC Units</t>
  </si>
  <si>
    <t>Quick Ratio and MENAR Numerator Line Items</t>
  </si>
  <si>
    <t>MENAR Denonimator Line Items</t>
  </si>
  <si>
    <t>Debt Services Coverage Ratio Line Items</t>
  </si>
  <si>
    <t>Quick Ratio (QR)</t>
  </si>
  <si>
    <t>Months Expendable (MENAR)</t>
  </si>
  <si>
    <t>Debt Service Coverage Ratio (DSCR)</t>
  </si>
  <si>
    <t>Financial Subindicator Scores</t>
  </si>
  <si>
    <t>Financial Subindicator Values</t>
  </si>
  <si>
    <t>Total AMP SCORE</t>
  </si>
  <si>
    <t>Total Non-Current Liabilities</t>
  </si>
  <si>
    <t>Other AMPs</t>
  </si>
  <si>
    <t>AMP 2</t>
  </si>
  <si>
    <t>AMP 3</t>
  </si>
  <si>
    <t>Business Activity</t>
  </si>
  <si>
    <t>Housing Choice Vouchers</t>
  </si>
  <si>
    <t>Investment in Joint venture</t>
  </si>
  <si>
    <t>Hope VI</t>
  </si>
  <si>
    <t>Restricted Net Assets</t>
  </si>
  <si>
    <t>Unrestricted Net Assets</t>
  </si>
  <si>
    <t xml:space="preserve">Line Item Number </t>
  </si>
  <si>
    <t xml:space="preserve">Line Item Name </t>
  </si>
  <si>
    <t xml:space="preserve">Line Item Definition </t>
  </si>
  <si>
    <t>Cash - unrestricted</t>
  </si>
  <si>
    <t>This FDS line represents cash and cash equivalents (certificates of deposit, NOW accounts, savings, T-bills, etc.) in any form, for example, cash on deposit, cash awaiting deposit, and cash funds available for use for any purpose including operations.</t>
  </si>
  <si>
    <t>Cash - restricted - modernization and development</t>
  </si>
  <si>
    <t xml:space="preserve">This FDS line represents money in any form, as summarized above, that is only allowed to be expended for certain, specified modernization and development activities.  The restriction on the use of the funds has been specified by the source of the monies, not by the PHA.  Generally, this account includes proceeds from the sale of property that had been acquired with grant and development funds, insurance recoveries received in advance of contractor bills, or unspent bond proceeds and CFP drawdowns designated for future capital activities. </t>
  </si>
  <si>
    <t>Cash - other restricted</t>
  </si>
  <si>
    <t>Cash – tenant security deposits</t>
  </si>
  <si>
    <t>This FDS line represents cash in the Security Deposit Fund which must remain on deposit for the refund of tenant security deposits and may not be used to fund operations.</t>
  </si>
  <si>
    <t>Cash – restricted for payment of current liability</t>
  </si>
  <si>
    <t>This FDS line item represents cash and cash equivalents that are only to be expended for specified restricted purposes but will be used in the next fiscal year.  The restriction on the use of the funds has been imposed by the source of the monies, not the PHA.   Specific examples include debt service payments, cash restricted for payment of Family Self Sufficiency (FSS) contracts due within 12 months of the Balance Sheet date and Section 8 monies received prior to the start of a fiscal year.  Cash restricted for modernization and development should be reported in line 112.</t>
  </si>
  <si>
    <t>Total cash</t>
  </si>
  <si>
    <t>This FDS line is the sum of lines 111 through 115. This FDS line represents total cash.  FASS automatically sums lines 111 through 115.</t>
  </si>
  <si>
    <t xml:space="preserve">This FDS line represents amounts owed to the managing PHA by other PHAs due to the relocation of Portability participants. This FDS line is primarily for Housing Choice Voucher program. </t>
  </si>
  <si>
    <t>This FDS line represents amounts owed to the PHA by HUD, including the basic annual contribution for leased projects.  This FDS line should also include special preliminary fees for portability, if applicable and still recorded by the PHA.</t>
  </si>
  <si>
    <t>Accounts receivable - other government</t>
  </si>
  <si>
    <t>This FDS line represents amounts owed to the PHA by other federal agencies and state and local governments for PHA projects.</t>
  </si>
  <si>
    <t>Accounts receivable - miscellaneous</t>
  </si>
  <si>
    <t>This FDS line represents amounts owed to the PHA by miscellaneous sources other than governmental units (HUD, state or local) or tenants.</t>
  </si>
  <si>
    <t xml:space="preserve">Accounts receivable – tenants  </t>
  </si>
  <si>
    <t xml:space="preserve">This FDS line represents the cumulative balance of all tenant rent payments due, owed and outstanding such as tenant rent charges, and utility reimbursement.  It also includes charges such as rent, maintenance charges, excess utility charges or other adjustments.  It is the gross amount due from tenants for rent.  </t>
  </si>
  <si>
    <t>Allowance for doubtful accounts – tenants</t>
  </si>
  <si>
    <t>This FDS line represents a reserve for the receivables from tenants recorded in FDS line 126 that are not expected to be collected.  This line reduces the total accounts receivable balance when analyzed in conjunction with the related receivable.  This is a required field if an amount has been recorded in FDS line 126. The allowance account should not be greater than 126.</t>
  </si>
  <si>
    <t>This FDS line represents an allowance for accounts receivable from sources other than tenants that are not expected to be collected.  The related accounts receivable are recorded in FDS lines 121 through 125.  This line reduces the total accounts receivable balance when analyzed in conjunction with the related receivable.  This is a required field if there is an amount entered in FDS lines 121 through 125. The allowance account should not be greater than 126.</t>
  </si>
  <si>
    <t>Notes, loans, &amp; mortgages receivable - current</t>
  </si>
  <si>
    <t>This FDS line represents unconditional written promises, signed by the maker, to pay a certain sum of money on demand, or at a fixed or determinable future time (within 12 months after the fiscal year-end).  It includes amounts due to the PHA as evidenced by all formal instruments of indebtedness, such as loans to local off-site facilities not included in the development cost of the project.  Scheduled periodic payments made against the note or mortgage is current and within the terms of the written document.  Amounts that are past due and considered uncollectible should be recorded as past due (along with the remaining balance of the associated note or mortgage) on FDS line 172.</t>
  </si>
  <si>
    <t xml:space="preserve">Fraud recovery </t>
  </si>
  <si>
    <t>This FDS line represents the full amount of the receivable from tenants who committed fraud or misrepresentation and now owe additional rent for prior periods or retroactive rent.  The amount that is considered to be uncollectible should be recorded in FDS line 128.1.  Note that fraud recovery amounts should be recorded when they are determined to be realizable.</t>
  </si>
  <si>
    <t xml:space="preserve">Allowance for doubtful accounts - fraud </t>
  </si>
  <si>
    <t>This FDS line represents the reasonably anticipated losses inherent in the fraud recovery accounts receivable balance. These are amounts that are not expected to be collected. This line reduces the total accounts receivable balance when analyzed in conjunction with the related receivable.  This is a required field if an amount has been recorded in FDS line 128. The allowance account should not be greater than 128.</t>
  </si>
  <si>
    <t>This FDS line represents interest that has been earned currently but has not yet been received.  This includes accrued interest receivable on notes, mortgages, and/or contracts for sale.  It also includes accrued interest receivable on PHA investments, cash equivalents, and loans to local governing bodies or local taxing bodies for financing the construction of off-site facilities not included in the development cost of the project.  This includes all accrued interest receivable.</t>
  </si>
  <si>
    <t>This FDS line is the sum of line 121 through 129. This FDS line represents the total of all receivables less the amounts established as the allowances for doubtful accounts.  FASS automatically sums lines 121 through 129.</t>
  </si>
  <si>
    <t>This FDS line represents the fair market value of all investments (mutual funds, treasury notes, and bonds), which can be used, upon exchange, for any purpose, including general operations.</t>
  </si>
  <si>
    <t>This FDS line represents the fair market value of all investments (mutual funds, treasury notes, and bonds) that can only be used, upon exchange, for specific, designated purposes.  In this case, the cash proceeds from the investment would only be for the same specified use as the initially invested cash.  The restriction on the use of the funds must have been placed or imposed by the source of the funding.  Investments set aside for self-insurance are not restricted for purposes of the FDS.</t>
  </si>
  <si>
    <t>Investments – restricted for payment of current liability</t>
  </si>
  <si>
    <t>This FDS line represents prior period adjustments that are transactions that should be excluded from the current period’s activity statements.  With respect to governmental financial reporting, this specifically addresses correction of errors in the financial statements of a prior period.  Errors in financial statements may result from: mathematical mistakes; mistakes in the application of accounting principles; oversight of facts that existed at the time financial statements were prepared; or change from an accounting principle that is not generally accepted to one that is generally accepted.  These corrections should be presented as an adjustment to the beginning fund balances (equity), and all previous financial statements affected by the error must be restated.  This line also includes equity transfers between programs.</t>
  </si>
  <si>
    <t>Administrative fee equity</t>
  </si>
  <si>
    <t>This FDS line represents the Administrative Fee Equity for the Section 8 Housing Choice Voucher program only. It is equal to total administrative fee revenue minus total administrative expense. The balance of this account will be carried forward from year to year. The Administrative Fee Equity can be used for administrative expenses incurred in the operation of the Housing Choice Vouchers Program or for the issuance of additional HAPs to assist eligible families.</t>
  </si>
  <si>
    <t>Housing assistance payments equity</t>
  </si>
  <si>
    <t>This FDS line represents the Housing Assistance Payments Equity for the Section 8 Housing Choice Voucher program only. It is equal to total HAP revenue minus Total HAP expense. The balance of this account will be carried forward year to year. The HAP equity can be used only for HAP payments incurred in the operation of the Housing Choice Vouchers Program.</t>
  </si>
  <si>
    <t>Unit months available</t>
  </si>
  <si>
    <t>This FDS line represents the number of months available for all low rent, Section 8, and other subsidized units except those unit months vacant due to special use, modernization, litigation, disasters, causality loss, changing market conditions, police officer-special use, 3% units, and other. This is a required field.</t>
  </si>
  <si>
    <t xml:space="preserve">Excess cash </t>
  </si>
  <si>
    <t xml:space="preserve">This FDS line item represents the amount of excess cash available. The calculation for excess cash is (111+114+115+120+131+144) – 310 – (96900/12). FASS automatically calculates excess cash.  </t>
  </si>
  <si>
    <t xml:space="preserve">Land purchases  </t>
  </si>
  <si>
    <t>This FDS line represents costs incurred during the current fiscal year related to the purchase of land and related costs to prepare the land for use. Only costs reported on FDS line item 161 should be included on this line.</t>
  </si>
  <si>
    <t xml:space="preserve">Building purchases  </t>
  </si>
  <si>
    <t>This FDS line represents the capitalized costs incurred during the current fiscal year for buildings and related building improvement projects.  Construction in Progress costs related to a building or improvement projects should also be reflected on this FDS line due to the fact that these costs will eventually be listed on this line upon completion of the project.  Only costs reported on FDS line item 162 or 167 should be included on this line.</t>
  </si>
  <si>
    <t>This FDS line represents costs incurred during the current fiscal year for purchases of furniture and equipment for dwelling units that were capitalized.  Only items included on FDS line item 163 should be included on this line.  The cost of disposed assets should not be included.</t>
  </si>
  <si>
    <t>This FDS line represents costs incurred during the current fiscal year for purchases of furniture and equipment related to the administration of the PHA, which are capitalized and included on FDS line item 164.  The total cost of the assets purchased should be listed.  The cost of disposed assets should not be included.</t>
  </si>
  <si>
    <t>Leasehold improvements purchases</t>
  </si>
  <si>
    <t>This FDS line represents the capitalized costs incurred during the current fiscal year for items listed on FDS line item 165.  Construction in Progress costs related to a leasehold improvement project should also be reflected on this FDS line due to the fact that these costs will eventually be recorded on this FDS line upon completion of the project.  Only items included on FDS line items 165 or 167 should be included on this line.</t>
  </si>
  <si>
    <t>Infrastructure purchases</t>
  </si>
  <si>
    <t>This FDS line represents capitalized costs incurred during the current fiscal year for infrastructure items listed on FDS line item 168.   Construction in Progress costs related to an infrastructure project should also be reflected on this FDS line due to the fact that these costs will eventually be recorded on this FDS line upon completion of the project.  Only items included on FDS line items 168 or 167 should be included on this line.</t>
  </si>
  <si>
    <t>CFFP debt service payments</t>
  </si>
  <si>
    <t>This FDS line represents the payment incurred during the current fiscal year for any Capital Fund Financing Program debt service payments.  These payments include principal as well as interest payments made during the current fiscal year.</t>
  </si>
  <si>
    <t>Replacement housing factor funds</t>
  </si>
  <si>
    <t>Replacement housing factor funds are a component of the Capital Fund formula(24 CFR 905.10(i)), which are to be used only to develop or acquire public housing units for recently demolished or sold public housing units.  This line represents the total Replacement Housing Factor Funds costs incurred during the year (both hard and soft costs (if any).  Any capitalized costs associated with the use of these funds should also be recorded in memo accounts 11610 through 11660 above. </t>
  </si>
  <si>
    <t>Monthly Operating Expenses (Line Item 96900 / 12)</t>
  </si>
  <si>
    <t>Cash-Unrestricted</t>
  </si>
  <si>
    <t>Cash-Tenant security deposits</t>
  </si>
  <si>
    <t>Investments - Unrestricted</t>
  </si>
  <si>
    <t>Unit Months Leased</t>
  </si>
  <si>
    <t>Unit months leased</t>
  </si>
  <si>
    <t>*Excess Calculation is based on the Exces Cash calculation for a standard AMP in the third year of asset management.</t>
  </si>
  <si>
    <t xml:space="preserve">This FDS Line represents the total number of dwelling unit months leased by tenants during the reporting period for all units except those units approved for demolition, conversion, ongoing modernization and units approved for non-dwelling purposes. The reported amount should be based on the PHA’s tenant rental rolls or housing assistance payments records. </t>
  </si>
  <si>
    <r>
      <t>This FDS line represents</t>
    </r>
    <r>
      <rPr>
        <b/>
        <sz val="10"/>
        <rFont val="Times New Roman"/>
        <family val="1"/>
      </rPr>
      <t xml:space="preserve"> </t>
    </r>
    <r>
      <rPr>
        <sz val="10"/>
        <rFont val="Times New Roman"/>
        <family val="1"/>
      </rPr>
      <t>money that is only to be expended for specified, restricted purposes and cannot be used for current operations.  The restriction on the use of the funds has been imposed by the source of the monies.  Cash reserved by the PHA or its Board of Directors for future operations or capital outlays is not restricted.  Also, cash set aside for self-insurance is not restricted for purposes of the FDS.  Generally, this account includes excess advances of grants (DEP, EDSS, local grants, etc.) remaining unexpended at year-end.  It also includes Family Self-Sufficiency (FSS) escrow amounts and all monies contractually and/or legally unavailable for use in day-to-day operations.</t>
    </r>
  </si>
  <si>
    <r>
      <t>This FDS line represents amounts due from other PHA programs and/or funds.  Interprogram transactions represent reductions in the expendable resources of the transferring fund, but the transaction may or may not be accounted for as an expenditure of the transferring fund.  Transactions between funds may be classified as (1) loans and advances, (2) quasi-external transactions, and (3) reimbursements.</t>
    </r>
    <r>
      <rPr>
        <b/>
        <sz val="10"/>
        <rFont val="Times New Roman"/>
        <family val="1"/>
      </rPr>
      <t xml:space="preserve">   </t>
    </r>
    <r>
      <rPr>
        <sz val="10"/>
        <rFont val="Times New Roman"/>
        <family val="1"/>
      </rPr>
      <t>It includes amounts advanced to the revolving funds, both those covered by a General Depository Agreement and those not covered by such an agreement. This is a required field if an amount has been recorded in FDS line 347.</t>
    </r>
  </si>
  <si>
    <r>
      <t>Buildings should be accounted</t>
    </r>
    <r>
      <rPr>
        <b/>
        <sz val="10"/>
        <rFont val="Times New Roman"/>
        <family val="1"/>
      </rPr>
      <t xml:space="preserve"> </t>
    </r>
    <r>
      <rPr>
        <sz val="10"/>
        <rFont val="Times New Roman"/>
        <family val="1"/>
      </rPr>
      <t xml:space="preserve">for at cost or, if the cost is not practicable to determine, at estimated cost.  Donated buildings should be recorded at their estimated fair value at the time received.  All normal expenditures of preparing the building for use or extend its useful life should be capitalized.  However, unnecessary expenditures that do not add to the utility of the asset should be charged to expense. </t>
    </r>
  </si>
  <si>
    <r>
      <t>This FDS line</t>
    </r>
    <r>
      <rPr>
        <b/>
        <sz val="10"/>
        <rFont val="Times New Roman"/>
        <family val="1"/>
      </rPr>
      <t xml:space="preserve"> </t>
    </r>
    <r>
      <rPr>
        <sz val="10"/>
        <rFont val="Times New Roman"/>
        <family val="1"/>
      </rPr>
      <t xml:space="preserve">represents the cost of furniture, equipment, and machinery allocated to the dwelling units. </t>
    </r>
  </si>
  <si>
    <r>
      <t>This FDS line</t>
    </r>
    <r>
      <rPr>
        <b/>
        <sz val="10"/>
        <rFont val="Times New Roman"/>
        <family val="1"/>
      </rPr>
      <t xml:space="preserve"> </t>
    </r>
    <r>
      <rPr>
        <sz val="10"/>
        <rFont val="Times New Roman"/>
        <family val="1"/>
      </rPr>
      <t>represents permanent (non-detachable) improvements that add value to land and/or permanent improvements made to leased property accounted for as an operating lease on previously purchased land which were not made at the time of purchase to ready the land for its initially intended use.   This FDS line may also be used for permanent (non-detachable) improvements that add value to land and/or non-leased property.</t>
    </r>
  </si>
  <si>
    <r>
      <t>This FDS line represents unconditional written promises, signed by the maker, to pay a certain sum of money on demand, or at a fixed or determinable future time.  It includes amounts due to the PHA as evidenced by all formal instruments of indebtedness, such as loans to local off-site facilities not included in the development cost of the project.  Periodic payments have been scheduled</t>
    </r>
    <r>
      <rPr>
        <b/>
        <sz val="10"/>
        <rFont val="Times New Roman"/>
        <family val="1"/>
      </rPr>
      <t xml:space="preserve">.  </t>
    </r>
    <r>
      <rPr>
        <sz val="10"/>
        <rFont val="Times New Roman"/>
        <family val="1"/>
      </rPr>
      <t>However, payments due on the current portion have not been made and the remaining portion of the receivable is not currently due as defined by the terms of the written document.  Both the past due amounts that may be uncollectible and the portion not yet schedule to be received are considered past due.  This amount is separately reported in order for users to identify notes and mortgages receivable, which may be at risk of not being collected.  (See FDS line 127 for current portion of notes and mortgages receivable and FDS line 171 for the Non-current portion.)</t>
    </r>
  </si>
  <si>
    <r>
      <t xml:space="preserve">Accounts payable </t>
    </r>
    <r>
      <rPr>
        <u val="single"/>
        <sz val="10"/>
        <rFont val="Times New Roman"/>
        <family val="1"/>
      </rPr>
      <t>&lt;</t>
    </r>
    <r>
      <rPr>
        <sz val="10"/>
        <rFont val="Times New Roman"/>
        <family val="1"/>
      </rPr>
      <t xml:space="preserve"> 90 days </t>
    </r>
  </si>
  <si>
    <r>
      <t>This FDS line represents amounts due to other PHA programs and/or funds.  Interprogram transactions represent reductions in the expendable resources of the transferring fund, but the transaction may or may not be accounted for as an expenditure of the transferring fund.  Transactions between funds may be classified as (1) loans and advances, (2) quasi-external transactions, and (3) reimbursements.</t>
    </r>
    <r>
      <rPr>
        <b/>
        <sz val="10"/>
        <rFont val="Times New Roman"/>
        <family val="1"/>
      </rPr>
      <t xml:space="preserve">   </t>
    </r>
    <r>
      <rPr>
        <sz val="10"/>
        <rFont val="Times New Roman"/>
        <family val="1"/>
      </rPr>
      <t xml:space="preserve">It includes amounts due to the revolving funds, both those covered by a General Depository Agreement and those not covered by such an agreement.  </t>
    </r>
  </si>
  <si>
    <r>
      <t>This FDS line represents all other Federal, state and local governmental grants received by the PHA in the current year that are required to be recognized as revenue under GAAP.</t>
    </r>
    <r>
      <rPr>
        <i/>
        <sz val="10"/>
        <rFont val="Times New Roman"/>
        <family val="1"/>
      </rPr>
      <t xml:space="preserve"> </t>
    </r>
  </si>
  <si>
    <r>
      <t xml:space="preserve">·         </t>
    </r>
    <r>
      <rPr>
        <u val="single"/>
        <sz val="10"/>
        <rFont val="Times New Roman"/>
        <family val="1"/>
      </rPr>
      <t>Individuals and families</t>
    </r>
    <r>
      <rPr>
        <sz val="10"/>
        <rFont val="Times New Roman"/>
        <family val="1"/>
      </rPr>
      <t xml:space="preserve"> for moving expenses and direct losses of property, and for additional relocation payments to assist such persons to acquire decent, safe, and sanitary dwellings;</t>
    </r>
  </si>
  <si>
    <r>
      <t xml:space="preserve">·         </t>
    </r>
    <r>
      <rPr>
        <u val="single"/>
        <sz val="10"/>
        <rFont val="Times New Roman"/>
        <family val="1"/>
      </rPr>
      <t>Small business concerns</t>
    </r>
    <r>
      <rPr>
        <sz val="10"/>
        <rFont val="Times New Roman"/>
        <family val="1"/>
      </rPr>
      <t xml:space="preserve"> for moving expenses and direct losses of property and other authorized displacement payments;</t>
    </r>
  </si>
  <si>
    <r>
      <t xml:space="preserve">·         </t>
    </r>
    <r>
      <rPr>
        <u val="single"/>
        <sz val="10"/>
        <rFont val="Times New Roman"/>
        <family val="1"/>
      </rPr>
      <t>PHA direct expenses</t>
    </r>
    <r>
      <rPr>
        <sz val="10"/>
        <rFont val="Times New Roman"/>
        <family val="1"/>
      </rPr>
      <t xml:space="preserve"> for the cost of services incident to the relocation of site occupants, including the salaries of administrative personnel assigned full-time duties related to the relocation of site occupants;</t>
    </r>
  </si>
  <si>
    <r>
      <t xml:space="preserve">·         </t>
    </r>
    <r>
      <rPr>
        <u val="single"/>
        <sz val="10"/>
        <rFont val="Times New Roman"/>
        <family val="1"/>
      </rPr>
      <t>Settlement costs</t>
    </r>
    <r>
      <rPr>
        <sz val="10"/>
        <rFont val="Times New Roman"/>
        <family val="1"/>
      </rPr>
      <t xml:space="preserve"> to displaced occupants for reasonable and necessary expenses incurred in connection with the HA acquisition of property (e.g., recording fees, transfer taxes, mortgage prepayment penalties, pro rata portion of real property taxes); and</t>
    </r>
  </si>
  <si>
    <r>
      <t xml:space="preserve">·         </t>
    </r>
    <r>
      <rPr>
        <u val="single"/>
        <sz val="10"/>
        <rFont val="Times New Roman"/>
        <family val="1"/>
      </rPr>
      <t>Replacement housing payments</t>
    </r>
    <r>
      <rPr>
        <sz val="10"/>
        <rFont val="Times New Roman"/>
        <family val="1"/>
      </rPr>
      <t xml:space="preserve"> for an owner-occupant of a single or two-family dwelling acquired by the HA.</t>
    </r>
  </si>
  <si>
    <r>
      <t>Furniture &amp; equipment - dwelling</t>
    </r>
    <r>
      <rPr>
        <sz val="11"/>
        <rFont val="Times New Roman"/>
        <family val="1"/>
      </rPr>
      <t xml:space="preserve"> </t>
    </r>
    <r>
      <rPr>
        <b/>
        <sz val="11"/>
        <rFont val="Times New Roman"/>
        <family val="1"/>
      </rPr>
      <t xml:space="preserve">purchases   </t>
    </r>
  </si>
  <si>
    <r>
      <t>Furniture &amp; equipment - administrative</t>
    </r>
    <r>
      <rPr>
        <sz val="11"/>
        <rFont val="Times New Roman"/>
        <family val="1"/>
      </rPr>
      <t xml:space="preserve"> </t>
    </r>
    <r>
      <rPr>
        <b/>
        <sz val="11"/>
        <rFont val="Times New Roman"/>
        <family val="1"/>
      </rPr>
      <t xml:space="preserve">purchases  </t>
    </r>
  </si>
  <si>
    <t>Accrued compensated absences – current portion</t>
  </si>
  <si>
    <t>This FDS line represents the estimated amount of future benefits employees have earned but have not used, which the PHA estimates will be paid based on experience in the next fiscal year.  Compensated absences include vacation, paid holidays, vested sick leave, sabbatical leave, and earned compensatory time.  This account includes both the direct compensated absence cost and associated employer payroll expenses (employment taxes, pension cost, etc.).  Only the current portion should be reported in this line number.   The portion of accrued compensated absences, which is considered long-term, should be reported in line 354 (Accrued compensated absences – non-current).</t>
  </si>
  <si>
    <t>This FDS line represents the amount accrued for self-insurance as determined by the actuary or contingencies not covered by insurance that are probable and can be reasonably estimated.</t>
  </si>
  <si>
    <t xml:space="preserve">This FDS line represents all accrued interest payable.  This includes interest payable on loans or notes, and HUD administrative loan notes and other notes. </t>
  </si>
  <si>
    <t>Accounts payable – HUD PHA programs</t>
  </si>
  <si>
    <t>This FDS line represents any amounts that become due and payable to HUD with respect to projects under an administration contract or an annual contributions contract.</t>
  </si>
  <si>
    <t>Accounts payable – PHA projects</t>
  </si>
  <si>
    <t>This FDS line represents amounts due to the managing PHA by other PHAs due to the relocation of Portability participants. This FDS line is primarily used for the Housing Choice Voucher Program.</t>
  </si>
  <si>
    <t>This FDS line represents any amounts that become due and payable to other Federal agencies, or state and local government agencies.</t>
  </si>
  <si>
    <t>This FDS line represents the amount of deposits (security and pet deposits) that are held for tenants and are to be returned on the termination of their leases after deducting rent due and charges for property damages for which tenants are held responsible. This is a required field if an amount has been recorded in FDS line 114.</t>
  </si>
  <si>
    <t xml:space="preserve">This FDS line represents payments received for revenues not yet earned.  For example, prepaid monthly payments by tenants or homebuyers, advance of grants prior to incurring expenditures, and amounts received prior to the performance of services. When this revenue is earned, it will be credited to the appropriate revenue account.  </t>
  </si>
  <si>
    <t>This line item includes the current portion of bonds &amp; notes, which were used for capital financing, as well as capital lease, and mortgage revenue bonds.</t>
  </si>
  <si>
    <t xml:space="preserve">This FDS line represents the current portion of long-term debt related to the PHA's normal operating expenses (non - capital projects).  </t>
  </si>
  <si>
    <t>This FDS line represents any current liability not specifically listed above.  This line represents items such as earnest money, good faith deposits by contractors and bond purchasers, deposits on blue prints, liability or liabilities related to Family Self Sufficiency (FSS) contracts due within 12 months of the Balance Sheet date, etc.  Tenant security deposits are not included since they are posted to FDS line 341.  This line also represents any other current liabilities of the PHA not categorized in any of the lines above. This line item may also include FASB 5 current liabilities.</t>
  </si>
  <si>
    <t>Accrued liabilities – other</t>
  </si>
  <si>
    <t>This FDS line represents accrued amounts for utility expense, insurance, and other liabilities not applicable to other specific accounts.</t>
  </si>
  <si>
    <t>Inter-program  – due to</t>
  </si>
  <si>
    <t>This FDS line represents the current portion of loan liability related to Home Ownership programs.</t>
  </si>
  <si>
    <t>Total current liabilities</t>
  </si>
  <si>
    <t>This FDS line is the sum of lines 311 through 348. This FDS line represents the total of all current.  FASS automatically sums lines 311 through 348.</t>
  </si>
  <si>
    <t>Long-term debt, net of current-capital projects/mortgage revenue bonds</t>
  </si>
  <si>
    <t>This line item includes the long-term portion of bonds and notes, which were used for capital financing, as well as capital leases and mortgage revenue bonds.</t>
  </si>
  <si>
    <t>This FDS line represents the non-current portion of long-term notes issued for current operating expenses.</t>
  </si>
  <si>
    <t>This FDS line may represent collections from homebuyers; mortgagors or MH homeowners for specified purposes such as the homebuyers’ earned home payments account, maintenance reserve, or taxes and insurance.  It also may include the income derived from the investment of any of these funds.  These amounts are payable upon the delivery of maintenance services, the submission of tax and insurance bills, or the purchase or acquisition of a dwelling.   However, note that other Non-current liabilities not identified in other FDS lines may be included.  This line also includes the liability or liabilities related to Family Self Sufficiency (FSS) contracts due more than 12 months after the fiscal year end.</t>
  </si>
  <si>
    <t>Accrued compensated absences – non-current</t>
  </si>
  <si>
    <t>This FDS line represents the estimated amount of future benefits employees have earned but have not used, which the PHA estimates will be paid based on experience.  Compensated absences include vacation, paid holidays, vested sick leave, sabbatical leave, and earned compensatory time.  This account includes both the direct compensated absence cost and associated employer payroll expenses (employment taxes, pension cost, etc.).  Only the non-current portion should be reported in this line number.</t>
  </si>
  <si>
    <t xml:space="preserve">Loan liability – non-current  </t>
  </si>
  <si>
    <t>This FDS line represents the non-current portion of loan liability related to Home Ownership programs.</t>
  </si>
  <si>
    <t xml:space="preserve">FASB 5 liabilities  </t>
  </si>
  <si>
    <t>This FDS line item represents amounts charged as a result of accruals for loss contingencies.  This line item encompasses most items due to litigation or other amounts not occurring in the normal course of business.  It requires accrual by a charge to income (and disclosure) for an estimated loss from a loss contingency if two conditions are met: (a) information available prior to issuance of the financial statements indicates that it is probable that an asset had been impaired or a liability had been incurred at the date of the financial statements, and (b) the amount of loss can be reasonably estimated.  The accrual must be for a specified event.  Non-specific accruals are not permitted.</t>
  </si>
  <si>
    <t xml:space="preserve">Accrued pension and OPEB liabilities  </t>
  </si>
  <si>
    <t>This FDS line item represents amounts accrued for pension and other post employment liabilities.  This line item represents the actuarial determined liability calculated in accordance with GASB rules in excess of amounts funded for those liabilities.  In the event that funded amounts exceed liabilities, the amounts should be recorded as other assets.</t>
  </si>
  <si>
    <t>Total non-current liabilities</t>
  </si>
  <si>
    <t>This FDS line is the sum of line 351 through 355. This FDS line represents the total of all non-current liabilities.  FASS automatically sums lines 351 through 355.</t>
  </si>
  <si>
    <t>Total liabilities</t>
  </si>
  <si>
    <t>This FDS line is the sum of line 310 and 350. This FDS line represents the total of all current and non-current liabilities recorded. FASS automatically sums lines 310 and 350.</t>
  </si>
  <si>
    <t>HAP Portability-In</t>
  </si>
  <si>
    <t>This FDS lines represents the amount of housing assistance payments paid by the receiving PHA to the landlord on behalf of the initial PHA under a portability agreement.</t>
  </si>
  <si>
    <t>Other - Comment</t>
  </si>
  <si>
    <t xml:space="preserve">No </t>
  </si>
  <si>
    <t>Other Comment</t>
  </si>
  <si>
    <t>This FDS line represents all costs incurred for the relocation of individuals, families, business concerns, or nonprofit organizations from the site of a low-income housing project in connection with development or modernization.  Charges to this account include amounts paid or payable to displaced site occupants for costs such as the following:</t>
  </si>
  <si>
    <t>This FDS line represents benefit contributions made by the housing authority for PHA employees working in the area of tenant services.  These contributions can cover pension, retirement, health and welfare plans, as well as administrative expenses paid to the state or other public agency in connection with a retirement plan, if such payment is required by state law, and with trustees’ fees paid in connection with a private retirement plan, if such payment is required under the retirement plan contract.</t>
  </si>
  <si>
    <t>This FDS line represents costs incurred for services directly related to meeting resident needs and supporting a wholesome living environment that are not otherwise accounted for on other FDS lines.</t>
  </si>
  <si>
    <t>Total tenant services</t>
  </si>
  <si>
    <t>This FDS line is the sum of lines 92100 through 92400.This FDS line item represents the total cost of providing tenant services to the project. FASS automatically sums lines 92100 through 92400.</t>
  </si>
  <si>
    <t>This FDS line represents the cost of water purchased for all purposes.</t>
  </si>
  <si>
    <t>This FDS line represents the cost of electricity purchased for all purposes.</t>
  </si>
  <si>
    <t>This FDS line represents the cost of gas (natural, artificial, or liquefied) purchased for all purposes.</t>
  </si>
  <si>
    <t>This FDS line represents the cost of coal, fuel oil, steam, and other fuels (electricity and gas) used in connection with PHA operation of plants for the heating of space or water supplied to tenants as a part of rent.</t>
  </si>
  <si>
    <t xml:space="preserve">This FDS line represents the gross salaries and wages, or applicable portions thereof, of PHA personnel engaged in the operation of water supply plants, liquefied gas plants, heating plants, and sewage disposal plants owned and operated by the PHA. </t>
  </si>
  <si>
    <t xml:space="preserve">This FDS line item represents the cost of sewer charges for all purposes.  </t>
  </si>
  <si>
    <t>This FDS line represents PHA contributions to utilities employee benefit plans such as pension, retirement, and health and welfare plans, as well as administrative expenses paid to the state or other public agency in connection with a retirement plan, if such payment is required by state law, and with trustee’s fees paid in connection with a private retirement plan, if such payment is required under the retirement plan contract.</t>
  </si>
  <si>
    <t>This FDS line represents the cost of utilities for which other accounts are not specifically accounted for on other FDS lines.</t>
  </si>
  <si>
    <t xml:space="preserve">Total utilities </t>
  </si>
  <si>
    <t>This FDS line is the sum of lines 93100 through 93800. This FDS line item represents the total of all utility costs incurred by the project.  FASS automatically sums 93100 through 93800.</t>
  </si>
  <si>
    <t>Ordinary maintenance and operations - labor</t>
  </si>
  <si>
    <t xml:space="preserve">This FDS line represents the gross salaries and wages, or applicable portions thereof, of PHA personnel engaged in the routine maintenance of the project.  It also represents the salaries and wages of personnel engaged in operating services, such as janitorial services, elevator service, extermination of rodents and household pests, and rubbish and garbage collection. If any of the normal maintenance staff of the PHA are detailed to jobs other than routine maintenance, the salaries and wages of such employees while so engaged shall not be included on this line, but on the line or lines to which such costs are applicable, such as extraordinary maintenance. </t>
  </si>
  <si>
    <t>This FDS line represents the cost of materials, supplies, and expendable equipment used in connection with routine maintenance of the project, including the operation and maintenance of automotive and other movable equipment, (such as gasoline, oil, grease, batteries, and tires, etc.).  This line also represents the cost of materials supplies and expendable equipment used in connection with operating service, such as janitorial services, elevator services, extermination of rodents and household pests, and rubbish and garbage collection. The cost of materials, supplies, and expendable equipment furnished by a contractor (firm or individual) in connection with the performance of routine maintenance or operating services are not represented on this line.</t>
  </si>
  <si>
    <t>Ordinary maintenance and operations contracts</t>
  </si>
  <si>
    <t>This FDS line represents contract costs incurred in connection with routine maintenance of the project. This includes contracts for garbage and trash removal, heating and cooling, snow removal, elevator maintenance, landscaping, unit turnaround, electrical, plumbing, extermination, janitorial, routine maintenance, and miscellaneous. The rental of automotive equipment including mileage and/or allowances paid to PHA employees for use of their privately owned vehicles used in connection with the performance of maintenance and operating services is also represented on this line.</t>
  </si>
  <si>
    <t>Employee benefit contributions - ordinary maintenance</t>
  </si>
  <si>
    <t>This FDS line represents PHA contributions to ordinary maintenance employee benefit plans such as pension, retirement, and health and welfare plans, as well as administrative expenses paid to the state or other public agency in connection with a retirement plan, if such payment is required by state law, and with trustees’ fees paid in connection with a private retirement plan, if such payment is required under the retirement plan contract.</t>
  </si>
  <si>
    <t>Total maintenance</t>
  </si>
  <si>
    <t>This FDS line is the sum of lines 94100 through 94500. This FDS line item represents the total cost of contractual serives the PHA executes with third parties or from PHA centralized services for costs associated with all ordinary maintenance and operations, but not expenses of project personnel that provide these services. FASS automatically sums lines items 94100 through 94500.</t>
  </si>
  <si>
    <t xml:space="preserve">This FDS line represents the gross salaries and wages earned by PHA personnel, including tenants, engaged solely or primarily in providing protective services to the projects and tenants.  Such employees would include personnel engaged in project police, guard and watchman duties.  This does not represent any part of the salaries earned by the executive director, project manager, or other PHA personnel whose duties are not directly or principally related to providing protective services. </t>
  </si>
  <si>
    <t>This FDS line represents costs incurred in connection with contracts entered into with tenant organizations, municipal entities, and private security services, for providing protective services.</t>
  </si>
  <si>
    <t xml:space="preserve">This FDS line represents the other costs relating to protective services such as the cost of materials, supplies, and expendable equipment.  This includes costs such as, uniforms and other personal equipment and the operation and maintenance of electronic detection equipment and devices, alarm systems, communication equipment (e.g., walkie-talkie), and operation and maintenance of automotive and other movable equipment used solely or primarily for providing protective services.   </t>
  </si>
  <si>
    <t>This FDS line represents PHA contributions to protective services employee benefit plans such as pension, retirement, and health and welfare plans.  It also represents administrative expenses paid to the state or other public agency in connection with a retirement plan, if such payment is required by state law, and with trustees’ fees paid in connection with a private retirement plan, if such payment is required under the retirement plan contract.</t>
  </si>
  <si>
    <t>Total protective services</t>
  </si>
  <si>
    <t>This FDS line is the sum of lines 95100 through 95500. This FDS line item represents the total cost of contracts the PHA executes with third parties or from PHA centralized services for costs associated with protective services, but not expenses of project personnel that provide these services.  FASS automatically sums 95100 through 95500.</t>
  </si>
  <si>
    <t>Property insurance</t>
  </si>
  <si>
    <t xml:space="preserve">The FDS line item represents amounts charged for insurance on the project's facility or COCC’s facilities, or program’s facilities. </t>
  </si>
  <si>
    <t>Liability insurance</t>
  </si>
  <si>
    <t>The FDS line item represents amounts charged for general liability coverage for AMP or COCC facilities.</t>
  </si>
  <si>
    <t>Workmen’s compensation</t>
  </si>
  <si>
    <t>The FDS line item represents amounts charged to the AMP or the COCC for workmen's compensation insurance.</t>
  </si>
  <si>
    <t xml:space="preserve">All other insurance </t>
  </si>
  <si>
    <t>The FDS line item represents the cost of purchasing insurance for purposes not otherwise accounted for in other FDS lines.</t>
  </si>
  <si>
    <t xml:space="preserve">Total insurance premium </t>
  </si>
  <si>
    <t>This FDS line item is the sum of lines 96110 through 96140. This FDS line item represents the total cost of premiums from all types of insurance issued to the project. FASS automatically sums lines 96110 through 96140.</t>
  </si>
  <si>
    <t>This FDS line represents the cost of all items of general expenses including legal expenses, staff training, travel and all other general expenses for which no specific account is prescribed in the general group of accounts.  It includes but is not limited to, the cost of items such as reports and accounting forms; stationary and other office supplies; postage; telephone and telegraph services; messenger services; armored car service; rental of office space; advertising for bids; fiscal agent fees; and the like.  This line shall also reflect:</t>
  </si>
  <si>
    <t>·            costs incurred for publications (i.e., preparation, printing and distribution of annual reports and other informational literature relating to the low-income housing program),</t>
  </si>
  <si>
    <t>·         the cost of periodicals, books, and other literature deemed useful to the low-income housing program,</t>
  </si>
  <si>
    <t>·         dues and fees for membership in, and payment of services of, organizations supplying technical or professional information and/or services concerning the low-income housing program,</t>
  </si>
  <si>
    <t xml:space="preserve">·         fees paid to attorneys or collection agents and court costs incurred in connection with the collection of amounts due from tenants which are not chargeable to tenants, and incidental express, freight, or other shipping charges not identified with the same account as the article shipped. </t>
  </si>
  <si>
    <t>·         payments to developers for mixed financing transactions.</t>
  </si>
  <si>
    <t>Operating Fund Program</t>
  </si>
  <si>
    <t>Capital Fund Program</t>
  </si>
  <si>
    <t>Elimination</t>
  </si>
  <si>
    <t>Row Number</t>
  </si>
  <si>
    <t>Ordinary Maintenance and Operations Contracts - Garbage and Trash Removal Contracts</t>
  </si>
  <si>
    <t>Ordinary Maintenance and Operations Contracts - Heating &amp; Cooling Contracts</t>
  </si>
  <si>
    <t>Ordinary Maintenance and Operations Contracts - Snow Removal Contracts</t>
  </si>
  <si>
    <t>Ordinary Maintenance and Operations Contracts - Landscape &amp; Grounds Contracts</t>
  </si>
  <si>
    <t>Ordinary Maintenance and Operations Contracts - Unit Turnaround Contracts</t>
  </si>
  <si>
    <t>Ordinary Maintenance and Operations Contracts - Electrical Contracts</t>
  </si>
  <si>
    <t>Inter AMP Excess Cash Transfer Out</t>
  </si>
  <si>
    <t>Ordinary Maintenance and Operations Contracts - Plumbing Contracts</t>
  </si>
  <si>
    <t>Ordinary Maintenance and Operations Contracts - Extermination Contracts</t>
  </si>
  <si>
    <t>Ordinary Maintenance and Operations Contracts - Janitorial Contracts</t>
  </si>
  <si>
    <t xml:space="preserve">Ordinary Maintenance and Operations Contracts - Misc Contracts </t>
  </si>
  <si>
    <t>Ordinary Maintenance and Operations Contracts</t>
  </si>
  <si>
    <t>Ordinary Maintenance and Operations Contracts - Elevator Maintenance Contracts</t>
  </si>
  <si>
    <t>Ordinary Maintenance and Operations Contracts - Routine Maintenance Contracts</t>
  </si>
  <si>
    <t>Capital Projects/ Mortgage Revenue Bonds</t>
  </si>
  <si>
    <t>Office Expenses</t>
  </si>
  <si>
    <t>Water</t>
  </si>
  <si>
    <t>Electricity</t>
  </si>
  <si>
    <t>Description</t>
  </si>
  <si>
    <t>Total</t>
  </si>
  <si>
    <t>Net tenant rental revenue</t>
  </si>
  <si>
    <t>HUD PHA operating grants</t>
  </si>
  <si>
    <t>Capital grants</t>
  </si>
  <si>
    <t>Other government grants</t>
  </si>
  <si>
    <t>Total Fee Revenue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</si>
</sst>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Times New Roman"/>
      <family val="1"/>
    </font>
    <font>
      <sz val="11"/>
      <color indexed="8"/>
      <name val="Calibri"/>
      <family val="2"/>
    </font>
    <font>
      <b/>
      <sz val="12"/>
      <name val="Times New Roman"/>
      <family val="1"/>
    </font>
    <font>
      <b/>
      <sz val="10"/>
      <name val="Times New Roman"/>
      <family val="1"/>
    </font>
    <font>
      <b/>
      <sz val="14"/>
      <name val="Times New Roman"/>
      <family val="1"/>
    </font>
    <font>
      <b/>
      <sz val="11"/>
      <name val="Times New Roman"/>
      <family val="1"/>
    </font>
    <font>
      <b/>
      <sz val="11"/>
      <color indexed="9"/>
      <name val="Garamond"/>
      <family val="1"/>
    </font>
    <font>
      <sz val="10"/>
      <color indexed="12"/>
      <name val="Times New Roman"/>
      <family val="1"/>
    </font>
    <font>
      <b/>
      <sz val="12"/>
      <name val="Arial"/>
      <family val="2"/>
    </font>
    <font>
      <sz val="9"/>
      <name val="Times New Roman"/>
      <family val="1"/>
    </font>
    <font>
      <sz val="9"/>
      <color indexed="12"/>
      <name val="Times New Roman"/>
      <family val="1"/>
    </font>
    <font>
      <b/>
      <sz val="9"/>
      <name val="Times New Roman"/>
      <family val="1"/>
    </font>
    <font>
      <sz val="11"/>
      <name val="Times New Roman"/>
      <family val="1"/>
    </font>
    <font>
      <sz val="11"/>
      <color indexed="12"/>
      <name val="Times New Roman"/>
      <family val="1"/>
    </font>
    <font>
      <sz val="8"/>
      <name val="Times New Roman"/>
      <family val="1"/>
    </font>
    <font>
      <u val="single"/>
      <sz val="10"/>
      <name val="Times New Roman"/>
      <family val="1"/>
    </font>
    <font>
      <i/>
      <sz val="10"/>
      <name val="Times New Roman"/>
      <family val="1"/>
    </font>
    <font>
      <sz val="10"/>
      <color indexed="10"/>
      <name val="Times New Roman"/>
      <family val="1"/>
    </font>
    <font>
      <sz val="11"/>
      <color indexed="10"/>
      <name val="Times New Roman"/>
      <family val="1"/>
    </font>
    <font>
      <u val="single"/>
      <sz val="10"/>
      <color indexed="3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43"/>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15"/>
        <bgColor indexed="64"/>
      </patternFill>
    </fill>
    <fill>
      <patternFill patternType="solid">
        <fgColor indexed="50"/>
        <bgColor indexed="64"/>
      </patternFill>
    </fill>
    <fill>
      <patternFill patternType="solid">
        <fgColor indexed="23"/>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right/>
      <top/>
      <bottom style="medium"/>
    </border>
    <border>
      <left/>
      <right/>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right style="thin"/>
      <top style="medium"/>
      <bottom style="thin"/>
    </border>
    <border>
      <left/>
      <right style="thin"/>
      <top style="thin"/>
      <bottom style="thin"/>
    </border>
    <border>
      <left/>
      <right style="thin"/>
      <top style="thin"/>
      <bottom style="medium"/>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medium"/>
      <right/>
      <top style="medium"/>
      <bottom/>
    </border>
    <border>
      <left/>
      <right style="medium"/>
      <top style="medium"/>
      <bottom/>
    </border>
    <border>
      <left/>
      <right/>
      <top style="thin"/>
      <bottom style="thin"/>
    </border>
    <border>
      <left style="thin"/>
      <right style="thin"/>
      <top/>
      <bottom style="thin"/>
    </border>
    <border>
      <left style="thin"/>
      <right/>
      <top style="thin"/>
      <bottom style="thin"/>
    </border>
    <border>
      <left style="thin"/>
      <right/>
      <top/>
      <bottom/>
    </border>
    <border>
      <left/>
      <right style="thin"/>
      <top/>
      <bottom style="thin"/>
    </border>
    <border>
      <left/>
      <right/>
      <top/>
      <bottom style="thin"/>
    </border>
    <border>
      <left style="thin"/>
      <right style="thin"/>
      <top style="thin"/>
      <bottom/>
    </border>
    <border>
      <left style="thin"/>
      <right style="thin"/>
      <top/>
      <bottom/>
    </border>
    <border>
      <left/>
      <right style="thin"/>
      <top/>
      <bottom/>
    </border>
    <border>
      <left style="thin"/>
      <right>
        <color indexed="63"/>
      </right>
      <top/>
      <bottom style="thin"/>
    </border>
    <border>
      <left style="thin"/>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6" fillId="33" borderId="0" applyNumberFormat="0" applyBorder="0" applyProtection="0">
      <alignment wrapText="1"/>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82">
    <xf numFmtId="0" fontId="0" fillId="0" borderId="0" xfId="0" applyAlignment="1">
      <alignment/>
    </xf>
    <xf numFmtId="0" fontId="0" fillId="0" borderId="0" xfId="0" applyFont="1" applyAlignment="1" applyProtection="1">
      <alignment/>
      <protection/>
    </xf>
    <xf numFmtId="0" fontId="0" fillId="0" borderId="0" xfId="0" applyAlignment="1" applyProtection="1">
      <alignment/>
      <protection/>
    </xf>
    <xf numFmtId="0" fontId="0" fillId="0" borderId="10" xfId="0" applyFont="1" applyBorder="1" applyAlignment="1" applyProtection="1">
      <alignment horizontal="left" vertical="center" wrapText="1"/>
      <protection/>
    </xf>
    <xf numFmtId="0" fontId="3" fillId="0" borderId="10" xfId="0" applyFont="1" applyBorder="1" applyAlignment="1" applyProtection="1">
      <alignment horizontal="right" vertical="center" wrapText="1"/>
      <protection/>
    </xf>
    <xf numFmtId="0" fontId="3" fillId="0" borderId="11" xfId="0" applyFont="1" applyBorder="1" applyAlignment="1" applyProtection="1">
      <alignment horizontal="right" vertical="center" wrapText="1"/>
      <protection/>
    </xf>
    <xf numFmtId="0" fontId="3" fillId="0" borderId="12" xfId="0" applyFont="1" applyBorder="1" applyAlignment="1" applyProtection="1">
      <alignment horizontal="right" vertical="center" wrapText="1"/>
      <protection/>
    </xf>
    <xf numFmtId="44" fontId="0" fillId="0" borderId="10" xfId="0" applyNumberFormat="1" applyFont="1" applyFill="1" applyBorder="1" applyAlignment="1" applyProtection="1">
      <alignment horizontal="right" vertical="center"/>
      <protection/>
    </xf>
    <xf numFmtId="0" fontId="0" fillId="0" borderId="0" xfId="0" applyFill="1" applyAlignment="1">
      <alignment/>
    </xf>
    <xf numFmtId="0" fontId="0" fillId="0" borderId="10" xfId="0" applyBorder="1" applyAlignment="1" applyProtection="1">
      <alignment horizontal="left" vertical="center" wrapText="1"/>
      <protection/>
    </xf>
    <xf numFmtId="0" fontId="0" fillId="0" borderId="0" xfId="0" applyNumberFormat="1" applyFont="1" applyFill="1" applyBorder="1" applyAlignment="1" applyProtection="1" quotePrefix="1">
      <alignment horizontal="center" vertical="center" wrapText="1"/>
      <protection/>
    </xf>
    <xf numFmtId="0" fontId="0" fillId="0" borderId="0" xfId="0"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0" xfId="0" applyNumberFormat="1" applyFont="1" applyFill="1" applyBorder="1" applyAlignment="1" applyProtection="1" quotePrefix="1">
      <alignment horizontal="center" vertical="center" wrapText="1"/>
      <protection/>
    </xf>
    <xf numFmtId="0" fontId="0" fillId="0" borderId="0" xfId="0" applyFont="1" applyBorder="1" applyAlignment="1" applyProtection="1">
      <alignment horizontal="left" vertical="center" wrapText="1"/>
      <protection/>
    </xf>
    <xf numFmtId="0" fontId="3" fillId="0" borderId="13" xfId="0" applyFont="1" applyBorder="1" applyAlignment="1" applyProtection="1">
      <alignment horizontal="right" vertical="center" wrapText="1"/>
      <protection/>
    </xf>
    <xf numFmtId="0" fontId="3" fillId="0" borderId="14" xfId="0" applyNumberFormat="1" applyFont="1" applyFill="1" applyBorder="1" applyAlignment="1" applyProtection="1" quotePrefix="1">
      <alignment horizontal="left" vertical="center" wrapText="1"/>
      <protection/>
    </xf>
    <xf numFmtId="0" fontId="2" fillId="0" borderId="13" xfId="0" applyFont="1" applyBorder="1" applyAlignment="1">
      <alignment/>
    </xf>
    <xf numFmtId="0" fontId="2" fillId="0" borderId="0" xfId="0" applyFont="1" applyAlignment="1">
      <alignment/>
    </xf>
    <xf numFmtId="0" fontId="0" fillId="0" borderId="15" xfId="0" applyNumberFormat="1" applyFont="1" applyFill="1" applyBorder="1" applyAlignment="1" applyProtection="1" quotePrefix="1">
      <alignment horizontal="center" vertical="center" wrapText="1"/>
      <protection/>
    </xf>
    <xf numFmtId="0" fontId="0" fillId="0" borderId="11" xfId="0" applyFont="1" applyBorder="1" applyAlignment="1" applyProtection="1">
      <alignment horizontal="left" vertical="center" wrapText="1"/>
      <protection/>
    </xf>
    <xf numFmtId="0" fontId="0" fillId="0" borderId="16" xfId="0" applyNumberFormat="1" applyFont="1" applyFill="1" applyBorder="1" applyAlignment="1" applyProtection="1" quotePrefix="1">
      <alignment horizontal="center" vertical="center" wrapText="1"/>
      <protection/>
    </xf>
    <xf numFmtId="0" fontId="0" fillId="0" borderId="17" xfId="0" applyNumberFormat="1" applyFont="1" applyFill="1" applyBorder="1" applyAlignment="1" applyProtection="1" quotePrefix="1">
      <alignment horizontal="center" vertical="center" wrapText="1"/>
      <protection/>
    </xf>
    <xf numFmtId="0" fontId="0" fillId="0" borderId="12" xfId="0" applyFont="1" applyBorder="1" applyAlignment="1" applyProtection="1">
      <alignment horizontal="left" vertical="center" wrapText="1"/>
      <protection/>
    </xf>
    <xf numFmtId="0" fontId="0" fillId="0" borderId="18" xfId="0" applyNumberFormat="1" applyFont="1" applyFill="1" applyBorder="1" applyAlignment="1" applyProtection="1" quotePrefix="1">
      <alignment horizontal="center" vertical="center" wrapText="1"/>
      <protection/>
    </xf>
    <xf numFmtId="0" fontId="0" fillId="0" borderId="19" xfId="0"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3" fillId="0" borderId="20" xfId="0" applyFont="1" applyBorder="1" applyAlignment="1" applyProtection="1">
      <alignment horizontal="right" vertical="center" wrapText="1"/>
      <protection/>
    </xf>
    <xf numFmtId="0" fontId="3" fillId="0" borderId="21" xfId="0" applyFont="1" applyBorder="1" applyAlignment="1" applyProtection="1">
      <alignment horizontal="right" vertical="center" wrapText="1"/>
      <protection/>
    </xf>
    <xf numFmtId="0" fontId="3" fillId="0" borderId="22" xfId="0" applyFont="1" applyBorder="1" applyAlignment="1" applyProtection="1">
      <alignment horizontal="right" vertical="center" wrapText="1"/>
      <protection/>
    </xf>
    <xf numFmtId="0" fontId="3" fillId="0" borderId="23" xfId="0" applyNumberFormat="1" applyFont="1" applyFill="1" applyBorder="1" applyAlignment="1" applyProtection="1" quotePrefix="1">
      <alignment horizontal="left" vertical="center" wrapText="1"/>
      <protection/>
    </xf>
    <xf numFmtId="0" fontId="3" fillId="0" borderId="24" xfId="0" applyNumberFormat="1" applyFont="1" applyFill="1" applyBorder="1" applyAlignment="1" applyProtection="1" quotePrefix="1">
      <alignment horizontal="left" vertical="center" wrapText="1"/>
      <protection/>
    </xf>
    <xf numFmtId="0" fontId="3" fillId="0" borderId="25" xfId="0" applyNumberFormat="1" applyFont="1" applyFill="1" applyBorder="1" applyAlignment="1" applyProtection="1" quotePrefix="1">
      <alignment horizontal="left" vertical="center" wrapText="1"/>
      <protection/>
    </xf>
    <xf numFmtId="0" fontId="2" fillId="0" borderId="14" xfId="0" applyFont="1" applyBorder="1" applyAlignment="1" applyProtection="1">
      <alignment horizontal="right" vertical="center" wrapText="1"/>
      <protection/>
    </xf>
    <xf numFmtId="3" fontId="2" fillId="0" borderId="14" xfId="0" applyNumberFormat="1" applyFont="1" applyFill="1" applyBorder="1" applyAlignment="1" applyProtection="1">
      <alignment horizontal="center" vertical="center"/>
      <protection/>
    </xf>
    <xf numFmtId="4" fontId="3" fillId="34" borderId="11" xfId="0" applyNumberFormat="1" applyFont="1" applyFill="1" applyBorder="1" applyAlignment="1" applyProtection="1">
      <alignment horizontal="center" vertical="center"/>
      <protection/>
    </xf>
    <xf numFmtId="4" fontId="3" fillId="34" borderId="26" xfId="0" applyNumberFormat="1" applyFont="1" applyFill="1" applyBorder="1" applyAlignment="1" applyProtection="1">
      <alignment horizontal="center" vertical="center"/>
      <protection/>
    </xf>
    <xf numFmtId="4" fontId="3" fillId="34" borderId="10" xfId="0" applyNumberFormat="1" applyFont="1" applyFill="1" applyBorder="1" applyAlignment="1" applyProtection="1">
      <alignment horizontal="center" vertical="center"/>
      <protection/>
    </xf>
    <xf numFmtId="4" fontId="3" fillId="34" borderId="27" xfId="0" applyNumberFormat="1" applyFont="1" applyFill="1" applyBorder="1" applyAlignment="1" applyProtection="1">
      <alignment horizontal="center" vertical="center"/>
      <protection/>
    </xf>
    <xf numFmtId="4" fontId="3" fillId="34" borderId="12" xfId="0" applyNumberFormat="1" applyFont="1" applyFill="1" applyBorder="1" applyAlignment="1" applyProtection="1">
      <alignment horizontal="center" vertical="center"/>
      <protection/>
    </xf>
    <xf numFmtId="4" fontId="3" fillId="34" borderId="28" xfId="0" applyNumberFormat="1" applyFont="1" applyFill="1" applyBorder="1" applyAlignment="1" applyProtection="1">
      <alignment horizontal="center" vertical="center"/>
      <protection/>
    </xf>
    <xf numFmtId="3" fontId="3" fillId="0" borderId="19" xfId="0" applyNumberFormat="1" applyFont="1" applyFill="1" applyBorder="1" applyAlignment="1" applyProtection="1">
      <alignment horizontal="center" vertical="center"/>
      <protection/>
    </xf>
    <xf numFmtId="3" fontId="3" fillId="0" borderId="29" xfId="0" applyNumberFormat="1" applyFont="1" applyFill="1" applyBorder="1" applyAlignment="1" applyProtection="1">
      <alignment horizontal="center" vertical="center"/>
      <protection/>
    </xf>
    <xf numFmtId="44" fontId="0" fillId="0" borderId="11" xfId="0" applyNumberFormat="1" applyFont="1" applyFill="1" applyBorder="1" applyAlignment="1" applyProtection="1">
      <alignment horizontal="right" vertical="center"/>
      <protection/>
    </xf>
    <xf numFmtId="44" fontId="0" fillId="0" borderId="26" xfId="0" applyNumberFormat="1" applyFont="1" applyFill="1" applyBorder="1" applyAlignment="1" applyProtection="1">
      <alignment horizontal="right" vertical="center"/>
      <protection/>
    </xf>
    <xf numFmtId="44" fontId="0" fillId="0" borderId="27" xfId="0" applyNumberFormat="1" applyFont="1" applyFill="1" applyBorder="1" applyAlignment="1" applyProtection="1">
      <alignment horizontal="right" vertical="center"/>
      <protection/>
    </xf>
    <xf numFmtId="44" fontId="0" fillId="0" borderId="12" xfId="0" applyNumberFormat="1" applyFont="1" applyFill="1" applyBorder="1" applyAlignment="1" applyProtection="1">
      <alignment horizontal="right" vertical="center"/>
      <protection/>
    </xf>
    <xf numFmtId="44" fontId="0" fillId="0" borderId="28" xfId="0" applyNumberFormat="1" applyFont="1" applyFill="1" applyBorder="1" applyAlignment="1" applyProtection="1">
      <alignment horizontal="right" vertical="center"/>
      <protection/>
    </xf>
    <xf numFmtId="3" fontId="3" fillId="35" borderId="11" xfId="0" applyNumberFormat="1" applyFont="1" applyFill="1" applyBorder="1" applyAlignment="1" applyProtection="1">
      <alignment horizontal="center" vertical="center"/>
      <protection/>
    </xf>
    <xf numFmtId="3" fontId="3" fillId="35" borderId="26" xfId="0" applyNumberFormat="1" applyFont="1" applyFill="1" applyBorder="1" applyAlignment="1" applyProtection="1">
      <alignment horizontal="center" vertical="center"/>
      <protection/>
    </xf>
    <xf numFmtId="3" fontId="3" fillId="35" borderId="10" xfId="0" applyNumberFormat="1" applyFont="1" applyFill="1" applyBorder="1" applyAlignment="1" applyProtection="1">
      <alignment horizontal="center" vertical="center"/>
      <protection/>
    </xf>
    <xf numFmtId="3" fontId="3" fillId="35" borderId="27" xfId="0" applyNumberFormat="1" applyFont="1" applyFill="1" applyBorder="1" applyAlignment="1" applyProtection="1">
      <alignment horizontal="center" vertical="center"/>
      <protection/>
    </xf>
    <xf numFmtId="3" fontId="3" fillId="35" borderId="12" xfId="0" applyNumberFormat="1" applyFont="1" applyFill="1" applyBorder="1" applyAlignment="1" applyProtection="1">
      <alignment horizontal="center" vertical="center"/>
      <protection/>
    </xf>
    <xf numFmtId="3" fontId="3" fillId="35" borderId="28" xfId="0" applyNumberFormat="1" applyFont="1" applyFill="1" applyBorder="1" applyAlignment="1" applyProtection="1">
      <alignment horizontal="center" vertical="center"/>
      <protection/>
    </xf>
    <xf numFmtId="0" fontId="8" fillId="34" borderId="30" xfId="0" applyFont="1" applyFill="1" applyBorder="1" applyAlignment="1" applyProtection="1">
      <alignment horizontal="right"/>
      <protection/>
    </xf>
    <xf numFmtId="2" fontId="2" fillId="34" borderId="14" xfId="0" applyNumberFormat="1" applyFont="1" applyFill="1" applyBorder="1" applyAlignment="1" applyProtection="1">
      <alignment/>
      <protection/>
    </xf>
    <xf numFmtId="0" fontId="0" fillId="34" borderId="31" xfId="0" applyFill="1" applyBorder="1" applyAlignment="1" applyProtection="1">
      <alignment/>
      <protection/>
    </xf>
    <xf numFmtId="0" fontId="5" fillId="36" borderId="18" xfId="0" applyFont="1" applyFill="1" applyBorder="1" applyAlignment="1" applyProtection="1">
      <alignment horizontal="center" vertical="center" wrapText="1"/>
      <protection/>
    </xf>
    <xf numFmtId="0" fontId="5" fillId="36" borderId="19" xfId="0"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7" fillId="0" borderId="10" xfId="53" applyBorder="1" applyAlignment="1" applyProtection="1">
      <alignment horizontal="center"/>
      <protection hidden="1"/>
    </xf>
    <xf numFmtId="0" fontId="0" fillId="0" borderId="0" xfId="0" applyFont="1" applyFill="1" applyAlignment="1" applyProtection="1">
      <alignment horizontal="center"/>
      <protection hidden="1"/>
    </xf>
    <xf numFmtId="0" fontId="0" fillId="0" borderId="0" xfId="0" applyFont="1" applyFill="1" applyAlignment="1" applyProtection="1">
      <alignment horizontal="left"/>
      <protection hidden="1"/>
    </xf>
    <xf numFmtId="0" fontId="4" fillId="36" borderId="10" xfId="0" applyFont="1" applyFill="1" applyBorder="1" applyAlignment="1" applyProtection="1">
      <alignment horizontal="center"/>
      <protection hidden="1"/>
    </xf>
    <xf numFmtId="0" fontId="0" fillId="0" borderId="0" xfId="0" applyFont="1" applyFill="1" applyAlignment="1" applyProtection="1">
      <alignment/>
      <protection hidden="1"/>
    </xf>
    <xf numFmtId="0" fontId="0" fillId="0" borderId="0" xfId="0" applyFont="1" applyAlignment="1" applyProtection="1">
      <alignment/>
      <protection hidden="1"/>
    </xf>
    <xf numFmtId="0" fontId="0" fillId="0" borderId="0" xfId="0" applyAlignment="1" applyProtection="1">
      <alignment/>
      <protection hidden="1"/>
    </xf>
    <xf numFmtId="0" fontId="0" fillId="38" borderId="0" xfId="0" applyFont="1" applyFill="1" applyAlignment="1" applyProtection="1">
      <alignment horizontal="center"/>
      <protection hidden="1"/>
    </xf>
    <xf numFmtId="0" fontId="0" fillId="38" borderId="0" xfId="0" applyFont="1" applyFill="1" applyAlignment="1" applyProtection="1">
      <alignment/>
      <protection hidden="1"/>
    </xf>
    <xf numFmtId="0" fontId="3" fillId="0" borderId="0" xfId="0" applyFont="1" applyAlignment="1" applyProtection="1">
      <alignment/>
      <protection hidden="1"/>
    </xf>
    <xf numFmtId="0" fontId="0" fillId="39" borderId="0" xfId="0" applyFont="1" applyFill="1" applyAlignment="1" applyProtection="1">
      <alignment horizontal="center"/>
      <protection hidden="1"/>
    </xf>
    <xf numFmtId="0" fontId="0" fillId="39" borderId="0" xfId="0" applyFont="1" applyFill="1" applyAlignment="1" applyProtection="1">
      <alignment/>
      <protection hidden="1"/>
    </xf>
    <xf numFmtId="0" fontId="0" fillId="40" borderId="0" xfId="0" applyFont="1" applyFill="1" applyAlignment="1" applyProtection="1">
      <alignment horizontal="center"/>
      <protection hidden="1"/>
    </xf>
    <xf numFmtId="0" fontId="0" fillId="40" borderId="0" xfId="0" applyFont="1" applyFill="1" applyAlignment="1" applyProtection="1">
      <alignment/>
      <protection hidden="1"/>
    </xf>
    <xf numFmtId="0" fontId="5" fillId="36" borderId="10" xfId="0" applyFont="1" applyFill="1" applyBorder="1" applyAlignment="1" applyProtection="1">
      <alignment horizontal="center" vertical="center" wrapText="1"/>
      <protection hidden="1"/>
    </xf>
    <xf numFmtId="0" fontId="0" fillId="0" borderId="10" xfId="0" applyNumberFormat="1" applyFont="1" applyFill="1" applyBorder="1" applyAlignment="1" applyProtection="1" quotePrefix="1">
      <alignment horizontal="center" vertical="center" wrapText="1"/>
      <protection hidden="1"/>
    </xf>
    <xf numFmtId="0" fontId="0" fillId="0" borderId="10" xfId="0" applyFont="1" applyBorder="1" applyAlignment="1" applyProtection="1">
      <alignment horizontal="left" vertical="center" wrapText="1"/>
      <protection hidden="1"/>
    </xf>
    <xf numFmtId="0" fontId="3" fillId="0" borderId="10" xfId="0" applyNumberFormat="1" applyFont="1" applyFill="1" applyBorder="1" applyAlignment="1" applyProtection="1" quotePrefix="1">
      <alignment horizontal="center" vertical="center" wrapText="1"/>
      <protection hidden="1"/>
    </xf>
    <xf numFmtId="0" fontId="3" fillId="0" borderId="10" xfId="0" applyFont="1" applyBorder="1" applyAlignment="1" applyProtection="1">
      <alignment horizontal="left" vertical="center" wrapText="1"/>
      <protection hidden="1"/>
    </xf>
    <xf numFmtId="0" fontId="3" fillId="0" borderId="32" xfId="0" applyFont="1" applyFill="1" applyBorder="1" applyAlignment="1" applyProtection="1">
      <alignment horizontal="center" vertical="center" wrapText="1"/>
      <protection hidden="1"/>
    </xf>
    <xf numFmtId="0" fontId="3" fillId="0" borderId="32" xfId="0" applyFont="1" applyFill="1" applyBorder="1" applyAlignment="1" applyProtection="1">
      <alignment horizontal="left" vertical="center" wrapText="1"/>
      <protection hidden="1"/>
    </xf>
    <xf numFmtId="0" fontId="0" fillId="0" borderId="0" xfId="0" applyFont="1" applyAlignment="1" applyProtection="1">
      <alignment vertical="center" wrapText="1"/>
      <protection hidden="1"/>
    </xf>
    <xf numFmtId="0" fontId="3" fillId="0" borderId="33" xfId="0" applyNumberFormat="1" applyFont="1" applyFill="1" applyBorder="1" applyAlignment="1" applyProtection="1" quotePrefix="1">
      <alignment horizontal="center" vertical="center" wrapText="1"/>
      <protection hidden="1"/>
    </xf>
    <xf numFmtId="0" fontId="3" fillId="0" borderId="33" xfId="0" applyFont="1" applyFill="1" applyBorder="1" applyAlignment="1" applyProtection="1">
      <alignment horizontal="left" vertical="center" wrapText="1"/>
      <protection hidden="1"/>
    </xf>
    <xf numFmtId="0" fontId="0" fillId="0" borderId="33" xfId="0" applyNumberFormat="1" applyFont="1" applyFill="1" applyBorder="1" applyAlignment="1" applyProtection="1" quotePrefix="1">
      <alignment horizontal="center" vertical="center" wrapText="1"/>
      <protection hidden="1"/>
    </xf>
    <xf numFmtId="0" fontId="0" fillId="0" borderId="33" xfId="0" applyFont="1" applyBorder="1" applyAlignment="1" applyProtection="1">
      <alignment horizontal="left" vertical="center" wrapText="1"/>
      <protection hidden="1"/>
    </xf>
    <xf numFmtId="0" fontId="3" fillId="0" borderId="33" xfId="0" applyFont="1"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0" fontId="3" fillId="0" borderId="10" xfId="0" applyFont="1" applyFill="1" applyBorder="1" applyAlignment="1" applyProtection="1">
      <alignment horizontal="left" vertical="center" wrapText="1"/>
      <protection hidden="1"/>
    </xf>
    <xf numFmtId="0" fontId="7" fillId="39" borderId="10" xfId="53" applyNumberFormat="1" applyFill="1" applyBorder="1" applyAlignment="1" applyProtection="1">
      <alignment horizontal="center" vertical="center" wrapText="1"/>
      <protection hidden="1"/>
    </xf>
    <xf numFmtId="0" fontId="0" fillId="39" borderId="10" xfId="0" applyNumberFormat="1" applyFont="1" applyFill="1" applyBorder="1" applyAlignment="1" applyProtection="1">
      <alignment horizontal="center" vertical="center" wrapText="1"/>
      <protection hidden="1"/>
    </xf>
    <xf numFmtId="0" fontId="0" fillId="39" borderId="10" xfId="0" applyFont="1" applyFill="1" applyBorder="1" applyAlignment="1" applyProtection="1">
      <alignment horizontal="left" vertical="center" wrapText="1"/>
      <protection hidden="1"/>
    </xf>
    <xf numFmtId="0" fontId="0" fillId="0" borderId="10" xfId="0" applyNumberFormat="1" applyFont="1" applyFill="1" applyBorder="1" applyAlignment="1" applyProtection="1" quotePrefix="1">
      <alignment horizontal="center" vertical="center" wrapText="1"/>
      <protection hidden="1"/>
    </xf>
    <xf numFmtId="0" fontId="0" fillId="0" borderId="10" xfId="0" applyFont="1" applyBorder="1" applyAlignment="1" applyProtection="1">
      <alignment horizontal="left" vertical="center" wrapText="1"/>
      <protection hidden="1"/>
    </xf>
    <xf numFmtId="0" fontId="0" fillId="0" borderId="10" xfId="0" applyFill="1" applyBorder="1" applyAlignment="1" applyProtection="1">
      <alignment horizontal="left" vertical="center" wrapText="1"/>
      <protection hidden="1"/>
    </xf>
    <xf numFmtId="44" fontId="3" fillId="38" borderId="10" xfId="0" applyNumberFormat="1" applyFont="1" applyFill="1" applyBorder="1" applyAlignment="1" applyProtection="1">
      <alignment horizontal="right"/>
      <protection hidden="1"/>
    </xf>
    <xf numFmtId="0" fontId="0" fillId="0" borderId="0" xfId="0" applyFont="1" applyFill="1" applyAlignment="1" applyProtection="1">
      <alignment horizontal="center" vertical="center"/>
      <protection hidden="1"/>
    </xf>
    <xf numFmtId="0" fontId="0" fillId="0" borderId="0" xfId="0" applyFont="1" applyFill="1" applyAlignment="1" applyProtection="1">
      <alignment horizontal="left" vertical="center" wrapText="1"/>
      <protection hidden="1"/>
    </xf>
    <xf numFmtId="44" fontId="0" fillId="0" borderId="0" xfId="0" applyNumberFormat="1" applyFont="1" applyFill="1" applyAlignment="1" applyProtection="1">
      <alignment vertical="center"/>
      <protection hidden="1"/>
    </xf>
    <xf numFmtId="0" fontId="0" fillId="0" borderId="0" xfId="0" applyNumberFormat="1" applyFont="1" applyFill="1" applyBorder="1" applyAlignment="1" applyProtection="1">
      <alignment horizontal="center" vertical="center" wrapText="1"/>
      <protection hidden="1"/>
    </xf>
    <xf numFmtId="0" fontId="3" fillId="0" borderId="0" xfId="0" applyFont="1" applyFill="1" applyBorder="1" applyAlignment="1" applyProtection="1">
      <alignment horizontal="left" vertical="center" wrapText="1"/>
      <protection hidden="1"/>
    </xf>
    <xf numFmtId="0" fontId="0" fillId="0" borderId="34" xfId="0" applyNumberFormat="1" applyFont="1" applyFill="1" applyBorder="1" applyAlignment="1" applyProtection="1" quotePrefix="1">
      <alignment horizontal="center" vertical="center" wrapText="1"/>
      <protection hidden="1"/>
    </xf>
    <xf numFmtId="0" fontId="0" fillId="0" borderId="34" xfId="0" applyNumberFormat="1" applyFont="1" applyFill="1" applyBorder="1" applyAlignment="1" applyProtection="1">
      <alignment horizontal="center" vertical="center" wrapText="1"/>
      <protection hidden="1"/>
    </xf>
    <xf numFmtId="44" fontId="0" fillId="0" borderId="0" xfId="0" applyNumberFormat="1" applyFont="1" applyFill="1" applyAlignment="1" applyProtection="1">
      <alignment horizontal="center" vertical="center"/>
      <protection hidden="1"/>
    </xf>
    <xf numFmtId="0" fontId="0" fillId="0" borderId="0" xfId="0" applyAlignment="1" applyProtection="1">
      <alignment horizontal="center"/>
      <protection hidden="1"/>
    </xf>
    <xf numFmtId="0" fontId="3" fillId="0" borderId="0" xfId="0" applyFont="1" applyFill="1" applyAlignment="1" applyProtection="1">
      <alignment/>
      <protection hidden="1"/>
    </xf>
    <xf numFmtId="0" fontId="0" fillId="0" borderId="0" xfId="0" applyFont="1" applyAlignment="1" applyProtection="1">
      <alignment horizontal="center"/>
      <protection hidden="1"/>
    </xf>
    <xf numFmtId="44" fontId="0" fillId="38" borderId="10" xfId="0" applyNumberFormat="1" applyFont="1" applyFill="1" applyBorder="1" applyAlignment="1" applyProtection="1">
      <alignment horizontal="right"/>
      <protection hidden="1"/>
    </xf>
    <xf numFmtId="0" fontId="0" fillId="0" borderId="10" xfId="0" applyNumberFormat="1" applyFont="1" applyFill="1" applyBorder="1" applyAlignment="1" applyProtection="1">
      <alignment horizontal="center" vertical="center" wrapText="1"/>
      <protection hidden="1"/>
    </xf>
    <xf numFmtId="0" fontId="3" fillId="0" borderId="10" xfId="0" applyNumberFormat="1" applyFont="1" applyFill="1" applyBorder="1" applyAlignment="1" applyProtection="1">
      <alignment horizontal="center" vertical="center" wrapText="1"/>
      <protection hidden="1"/>
    </xf>
    <xf numFmtId="44" fontId="0" fillId="0" borderId="0" xfId="0" applyNumberFormat="1" applyFont="1" applyAlignment="1" applyProtection="1">
      <alignment/>
      <protection hidden="1"/>
    </xf>
    <xf numFmtId="44" fontId="3" fillId="0" borderId="0" xfId="0" applyNumberFormat="1" applyFont="1" applyFill="1" applyBorder="1" applyAlignment="1" applyProtection="1">
      <alignment horizontal="right"/>
      <protection hidden="1"/>
    </xf>
    <xf numFmtId="0" fontId="0" fillId="0" borderId="10" xfId="0" applyFont="1" applyFill="1" applyBorder="1" applyAlignment="1" applyProtection="1">
      <alignment horizontal="center" vertical="center"/>
      <protection hidden="1"/>
    </xf>
    <xf numFmtId="0" fontId="3" fillId="0" borderId="0" xfId="0" applyFont="1" applyFill="1" applyAlignment="1" applyProtection="1">
      <alignment wrapText="1"/>
      <protection hidden="1"/>
    </xf>
    <xf numFmtId="0" fontId="3" fillId="36"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left" vertical="center" wrapText="1"/>
      <protection hidden="1"/>
    </xf>
    <xf numFmtId="44" fontId="0" fillId="0" borderId="10" xfId="0" applyNumberFormat="1" applyFont="1" applyBorder="1" applyAlignment="1" applyProtection="1">
      <alignment horizontal="right"/>
      <protection hidden="1"/>
    </xf>
    <xf numFmtId="0" fontId="0" fillId="0" borderId="10" xfId="0" applyNumberFormat="1" applyFont="1" applyFill="1" applyBorder="1" applyAlignment="1" applyProtection="1">
      <alignment horizontal="center" vertical="center" wrapText="1"/>
      <protection hidden="1"/>
    </xf>
    <xf numFmtId="0" fontId="0" fillId="41" borderId="0" xfId="0" applyFont="1" applyFill="1" applyBorder="1" applyAlignment="1" applyProtection="1">
      <alignment/>
      <protection hidden="1"/>
    </xf>
    <xf numFmtId="0" fontId="3" fillId="0" borderId="10" xfId="0" applyFont="1" applyFill="1" applyBorder="1" applyAlignment="1" applyProtection="1">
      <alignment horizontal="center" vertical="center"/>
      <protection hidden="1"/>
    </xf>
    <xf numFmtId="42" fontId="0" fillId="0" borderId="0" xfId="0" applyNumberFormat="1" applyFont="1" applyFill="1" applyAlignment="1" applyProtection="1">
      <alignment horizontal="left"/>
      <protection hidden="1"/>
    </xf>
    <xf numFmtId="42" fontId="4" fillId="36" borderId="10" xfId="0" applyNumberFormat="1" applyFont="1" applyFill="1" applyBorder="1" applyAlignment="1" applyProtection="1">
      <alignment horizontal="center"/>
      <protection hidden="1"/>
    </xf>
    <xf numFmtId="42" fontId="9" fillId="0" borderId="0" xfId="0" applyNumberFormat="1" applyFont="1" applyFill="1" applyAlignment="1" applyProtection="1">
      <alignment/>
      <protection hidden="1"/>
    </xf>
    <xf numFmtId="42" fontId="0" fillId="0" borderId="0" xfId="0" applyNumberFormat="1" applyFont="1" applyFill="1" applyAlignment="1" applyProtection="1">
      <alignment/>
      <protection hidden="1"/>
    </xf>
    <xf numFmtId="42" fontId="0" fillId="0" borderId="0" xfId="0" applyNumberFormat="1" applyFont="1" applyAlignment="1" applyProtection="1">
      <alignment/>
      <protection hidden="1"/>
    </xf>
    <xf numFmtId="42" fontId="0" fillId="0" borderId="0" xfId="0" applyNumberFormat="1" applyAlignment="1" applyProtection="1">
      <alignment/>
      <protection hidden="1"/>
    </xf>
    <xf numFmtId="42" fontId="0" fillId="38" borderId="0" xfId="0" applyNumberFormat="1" applyFont="1" applyFill="1" applyAlignment="1" applyProtection="1">
      <alignment/>
      <protection hidden="1"/>
    </xf>
    <xf numFmtId="42" fontId="3" fillId="0" borderId="0" xfId="0" applyNumberFormat="1" applyFont="1" applyAlignment="1" applyProtection="1">
      <alignment/>
      <protection hidden="1"/>
    </xf>
    <xf numFmtId="42" fontId="10" fillId="0" borderId="0" xfId="53" applyNumberFormat="1" applyFont="1" applyAlignment="1" applyProtection="1">
      <alignment/>
      <protection hidden="1"/>
    </xf>
    <xf numFmtId="42" fontId="0" fillId="39" borderId="0" xfId="0" applyNumberFormat="1" applyFont="1" applyFill="1" applyAlignment="1" applyProtection="1">
      <alignment/>
      <protection hidden="1"/>
    </xf>
    <xf numFmtId="42" fontId="9" fillId="0" borderId="0" xfId="0" applyNumberFormat="1" applyFont="1" applyAlignment="1" applyProtection="1">
      <alignment/>
      <protection hidden="1"/>
    </xf>
    <xf numFmtId="42" fontId="0" fillId="40" borderId="0" xfId="0" applyNumberFormat="1" applyFont="1" applyFill="1" applyAlignment="1" applyProtection="1">
      <alignment/>
      <protection hidden="1"/>
    </xf>
    <xf numFmtId="42" fontId="5" fillId="36" borderId="10" xfId="0" applyNumberFormat="1" applyFont="1" applyFill="1" applyBorder="1" applyAlignment="1" applyProtection="1">
      <alignment horizontal="center" vertical="center" wrapText="1"/>
      <protection hidden="1"/>
    </xf>
    <xf numFmtId="42" fontId="11" fillId="36" borderId="10" xfId="0" applyNumberFormat="1" applyFont="1" applyFill="1" applyBorder="1" applyAlignment="1" applyProtection="1">
      <alignment horizontal="center" vertical="center" wrapText="1"/>
      <protection hidden="1"/>
    </xf>
    <xf numFmtId="42" fontId="0" fillId="0" borderId="10" xfId="0" applyNumberFormat="1" applyFont="1" applyFill="1" applyBorder="1" applyAlignment="1" applyProtection="1" quotePrefix="1">
      <alignment horizontal="center" vertical="center" wrapText="1"/>
      <protection hidden="1"/>
    </xf>
    <xf numFmtId="42" fontId="0" fillId="0" borderId="10" xfId="0" applyNumberFormat="1" applyFont="1" applyBorder="1" applyAlignment="1" applyProtection="1">
      <alignment horizontal="left" vertical="center" wrapText="1"/>
      <protection hidden="1"/>
    </xf>
    <xf numFmtId="42" fontId="9" fillId="38" borderId="10" xfId="0" applyNumberFormat="1" applyFont="1" applyFill="1" applyBorder="1" applyAlignment="1" applyProtection="1">
      <alignment horizontal="right" vertical="center"/>
      <protection hidden="1"/>
    </xf>
    <xf numFmtId="42" fontId="0" fillId="0" borderId="10" xfId="0" applyNumberFormat="1" applyFont="1" applyFill="1" applyBorder="1" applyAlignment="1" applyProtection="1">
      <alignment horizontal="right" vertical="center"/>
      <protection hidden="1"/>
    </xf>
    <xf numFmtId="42" fontId="3" fillId="0" borderId="10" xfId="0" applyNumberFormat="1" applyFont="1" applyFill="1" applyBorder="1" applyAlignment="1" applyProtection="1" quotePrefix="1">
      <alignment horizontal="center" vertical="center" wrapText="1"/>
      <protection hidden="1"/>
    </xf>
    <xf numFmtId="42" fontId="3" fillId="0" borderId="10" xfId="0" applyNumberFormat="1" applyFont="1" applyBorder="1" applyAlignment="1" applyProtection="1">
      <alignment horizontal="left" vertical="center" wrapText="1"/>
      <protection hidden="1"/>
    </xf>
    <xf numFmtId="42" fontId="11" fillId="38" borderId="10" xfId="0" applyNumberFormat="1" applyFont="1" applyFill="1" applyBorder="1" applyAlignment="1" applyProtection="1">
      <alignment horizontal="right" vertical="center"/>
      <protection hidden="1"/>
    </xf>
    <xf numFmtId="42" fontId="3" fillId="38" borderId="10" xfId="0" applyNumberFormat="1" applyFont="1" applyFill="1" applyBorder="1" applyAlignment="1" applyProtection="1">
      <alignment horizontal="right" vertical="center"/>
      <protection hidden="1"/>
    </xf>
    <xf numFmtId="42" fontId="3" fillId="0" borderId="32" xfId="0" applyNumberFormat="1" applyFont="1" applyFill="1" applyBorder="1" applyAlignment="1" applyProtection="1">
      <alignment horizontal="center" vertical="center" wrapText="1"/>
      <protection hidden="1"/>
    </xf>
    <xf numFmtId="42" fontId="3" fillId="0" borderId="32" xfId="0" applyNumberFormat="1" applyFont="1" applyFill="1" applyBorder="1" applyAlignment="1" applyProtection="1">
      <alignment horizontal="left" vertical="center" wrapText="1"/>
      <protection hidden="1"/>
    </xf>
    <xf numFmtId="42" fontId="9" fillId="0" borderId="32" xfId="0" applyNumberFormat="1" applyFont="1" applyBorder="1" applyAlignment="1" applyProtection="1">
      <alignment horizontal="right" vertical="center"/>
      <protection hidden="1"/>
    </xf>
    <xf numFmtId="42" fontId="0" fillId="0" borderId="32" xfId="0" applyNumberFormat="1" applyFont="1" applyBorder="1" applyAlignment="1" applyProtection="1">
      <alignment horizontal="right" vertical="center"/>
      <protection hidden="1"/>
    </xf>
    <xf numFmtId="42" fontId="0" fillId="0" borderId="0" xfId="0" applyNumberFormat="1" applyFont="1" applyAlignment="1" applyProtection="1">
      <alignment vertical="center" wrapText="1"/>
      <protection hidden="1"/>
    </xf>
    <xf numFmtId="42" fontId="3" fillId="0" borderId="33" xfId="0" applyNumberFormat="1" applyFont="1" applyFill="1" applyBorder="1" applyAlignment="1" applyProtection="1" quotePrefix="1">
      <alignment horizontal="center" vertical="center" wrapText="1"/>
      <protection hidden="1"/>
    </xf>
    <xf numFmtId="42" fontId="3" fillId="0" borderId="33" xfId="0" applyNumberFormat="1" applyFont="1" applyFill="1" applyBorder="1" applyAlignment="1" applyProtection="1">
      <alignment horizontal="left" vertical="center" wrapText="1"/>
      <protection hidden="1"/>
    </xf>
    <xf numFmtId="42" fontId="0" fillId="0" borderId="33" xfId="0" applyNumberFormat="1" applyFont="1" applyFill="1" applyBorder="1" applyAlignment="1" applyProtection="1" quotePrefix="1">
      <alignment horizontal="center" vertical="center" wrapText="1"/>
      <protection hidden="1"/>
    </xf>
    <xf numFmtId="42" fontId="0" fillId="0" borderId="33" xfId="0" applyNumberFormat="1" applyFont="1" applyBorder="1" applyAlignment="1" applyProtection="1">
      <alignment horizontal="left" vertical="center" wrapText="1"/>
      <protection hidden="1"/>
    </xf>
    <xf numFmtId="42" fontId="3" fillId="0" borderId="33" xfId="0" applyNumberFormat="1" applyFont="1" applyBorder="1" applyAlignment="1" applyProtection="1">
      <alignment horizontal="left" vertical="center" wrapText="1"/>
      <protection hidden="1"/>
    </xf>
    <xf numFmtId="42" fontId="0" fillId="0" borderId="10" xfId="0" applyNumberFormat="1" applyFont="1" applyFill="1" applyBorder="1" applyAlignment="1" applyProtection="1">
      <alignment horizontal="left" vertical="center" wrapText="1"/>
      <protection hidden="1"/>
    </xf>
    <xf numFmtId="42" fontId="3" fillId="0" borderId="10" xfId="0" applyNumberFormat="1" applyFont="1" applyFill="1" applyBorder="1" applyAlignment="1" applyProtection="1">
      <alignment horizontal="left" vertical="center" wrapText="1"/>
      <protection hidden="1"/>
    </xf>
    <xf numFmtId="42" fontId="0" fillId="0" borderId="10" xfId="0" applyNumberFormat="1" applyFont="1" applyFill="1" applyBorder="1" applyAlignment="1" applyProtection="1" quotePrefix="1">
      <alignment horizontal="center" vertical="center" wrapText="1"/>
      <protection hidden="1"/>
    </xf>
    <xf numFmtId="42" fontId="0" fillId="0" borderId="10" xfId="0" applyNumberFormat="1" applyFont="1" applyBorder="1" applyAlignment="1" applyProtection="1">
      <alignment horizontal="left" vertical="center" wrapText="1"/>
      <protection hidden="1"/>
    </xf>
    <xf numFmtId="42" fontId="0" fillId="38" borderId="10" xfId="0" applyNumberFormat="1" applyFont="1" applyFill="1" applyBorder="1" applyAlignment="1" applyProtection="1">
      <alignment horizontal="right" vertical="center"/>
      <protection hidden="1"/>
    </xf>
    <xf numFmtId="42" fontId="0" fillId="0" borderId="10" xfId="0" applyNumberFormat="1" applyFill="1" applyBorder="1" applyAlignment="1" applyProtection="1">
      <alignment horizontal="left" vertical="center" wrapText="1"/>
      <protection hidden="1"/>
    </xf>
    <xf numFmtId="42" fontId="0" fillId="0" borderId="0" xfId="0" applyNumberFormat="1" applyFont="1" applyFill="1" applyAlignment="1" applyProtection="1">
      <alignment horizontal="center" vertical="center"/>
      <protection hidden="1"/>
    </xf>
    <xf numFmtId="42" fontId="0" fillId="0" borderId="0" xfId="0" applyNumberFormat="1" applyFont="1" applyFill="1" applyAlignment="1" applyProtection="1">
      <alignment horizontal="left" vertical="center" wrapText="1"/>
      <protection hidden="1"/>
    </xf>
    <xf numFmtId="42" fontId="9" fillId="0" borderId="0" xfId="0" applyNumberFormat="1" applyFont="1" applyFill="1" applyAlignment="1" applyProtection="1">
      <alignment vertical="center"/>
      <protection hidden="1"/>
    </xf>
    <xf numFmtId="42" fontId="0" fillId="0" borderId="0" xfId="0" applyNumberFormat="1" applyFont="1" applyFill="1" applyAlignment="1" applyProtection="1">
      <alignment vertical="center"/>
      <protection hidden="1"/>
    </xf>
    <xf numFmtId="42" fontId="0" fillId="0" borderId="0" xfId="0" applyNumberFormat="1" applyFont="1" applyAlignment="1" applyProtection="1">
      <alignment vertical="center"/>
      <protection hidden="1"/>
    </xf>
    <xf numFmtId="42" fontId="9" fillId="37" borderId="10" xfId="0" applyNumberFormat="1" applyFont="1" applyFill="1" applyBorder="1" applyAlignment="1" applyProtection="1">
      <alignment horizontal="right" vertical="center"/>
      <protection hidden="1"/>
    </xf>
    <xf numFmtId="42" fontId="0" fillId="37" borderId="10" xfId="0" applyNumberFormat="1" applyFont="1" applyFill="1" applyBorder="1" applyAlignment="1" applyProtection="1">
      <alignment horizontal="right" vertical="center"/>
      <protection hidden="1"/>
    </xf>
    <xf numFmtId="42" fontId="3" fillId="0" borderId="32" xfId="0" applyNumberFormat="1" applyFont="1" applyFill="1" applyBorder="1" applyAlignment="1" applyProtection="1" quotePrefix="1">
      <alignment horizontal="center" vertical="center" wrapText="1"/>
      <protection hidden="1"/>
    </xf>
    <xf numFmtId="42" fontId="3" fillId="0" borderId="0" xfId="0" applyNumberFormat="1" applyFont="1" applyFill="1" applyBorder="1" applyAlignment="1" applyProtection="1">
      <alignment horizontal="left" vertical="center" wrapText="1"/>
      <protection hidden="1"/>
    </xf>
    <xf numFmtId="42" fontId="3" fillId="0" borderId="0" xfId="0" applyNumberFormat="1" applyFont="1" applyFill="1" applyBorder="1" applyAlignment="1" applyProtection="1">
      <alignment horizontal="right" vertical="center"/>
      <protection hidden="1"/>
    </xf>
    <xf numFmtId="42" fontId="9" fillId="36" borderId="10" xfId="0" applyNumberFormat="1" applyFont="1" applyFill="1" applyBorder="1" applyAlignment="1" applyProtection="1">
      <alignment vertical="center"/>
      <protection hidden="1"/>
    </xf>
    <xf numFmtId="42" fontId="11" fillId="37" borderId="10" xfId="0" applyNumberFormat="1" applyFont="1" applyFill="1" applyBorder="1" applyAlignment="1" applyProtection="1">
      <alignment horizontal="right" vertical="center"/>
      <protection hidden="1"/>
    </xf>
    <xf numFmtId="42" fontId="3" fillId="37" borderId="10" xfId="0" applyNumberFormat="1" applyFont="1" applyFill="1" applyBorder="1" applyAlignment="1" applyProtection="1">
      <alignment horizontal="right" vertical="center"/>
      <protection hidden="1"/>
    </xf>
    <xf numFmtId="42" fontId="0" fillId="0" borderId="21" xfId="0" applyNumberFormat="1" applyFont="1" applyFill="1" applyBorder="1" applyAlignment="1" applyProtection="1">
      <alignment horizontal="left" vertical="center" wrapText="1"/>
      <protection hidden="1"/>
    </xf>
    <xf numFmtId="42" fontId="0" fillId="36" borderId="10" xfId="0" applyNumberFormat="1" applyFont="1" applyFill="1" applyBorder="1" applyAlignment="1" applyProtection="1">
      <alignment horizontal="right" vertical="center"/>
      <protection hidden="1"/>
    </xf>
    <xf numFmtId="42" fontId="11" fillId="36" borderId="10" xfId="0" applyNumberFormat="1" applyFont="1" applyFill="1" applyBorder="1" applyAlignment="1" applyProtection="1">
      <alignment horizontal="right" vertical="center"/>
      <protection hidden="1"/>
    </xf>
    <xf numFmtId="42" fontId="3" fillId="36" borderId="10" xfId="0" applyNumberFormat="1" applyFont="1" applyFill="1" applyBorder="1" applyAlignment="1" applyProtection="1">
      <alignment horizontal="right" vertical="center"/>
      <protection hidden="1"/>
    </xf>
    <xf numFmtId="42" fontId="9" fillId="0" borderId="10" xfId="0" applyNumberFormat="1" applyFont="1" applyFill="1" applyBorder="1" applyAlignment="1" applyProtection="1">
      <alignment horizontal="right" vertical="center"/>
      <protection hidden="1"/>
    </xf>
    <xf numFmtId="42" fontId="9" fillId="0" borderId="0" xfId="0" applyNumberFormat="1" applyFont="1" applyAlignment="1" applyProtection="1">
      <alignment horizontal="right" vertical="center"/>
      <protection hidden="1"/>
    </xf>
    <xf numFmtId="0" fontId="0" fillId="0" borderId="0" xfId="0" applyNumberFormat="1" applyFont="1" applyFill="1" applyAlignment="1" applyProtection="1">
      <alignment horizontal="center"/>
      <protection hidden="1"/>
    </xf>
    <xf numFmtId="0" fontId="0" fillId="38" borderId="0" xfId="0" applyNumberFormat="1" applyFont="1" applyFill="1" applyAlignment="1" applyProtection="1">
      <alignment horizontal="center"/>
      <protection hidden="1"/>
    </xf>
    <xf numFmtId="0" fontId="0" fillId="40" borderId="0" xfId="0" applyNumberFormat="1" applyFont="1" applyFill="1" applyAlignment="1" applyProtection="1">
      <alignment horizontal="center"/>
      <protection hidden="1"/>
    </xf>
    <xf numFmtId="0" fontId="5" fillId="36" borderId="10" xfId="0" applyNumberFormat="1" applyFont="1" applyFill="1" applyBorder="1" applyAlignment="1" applyProtection="1">
      <alignment horizontal="center" vertical="center" wrapText="1"/>
      <protection hidden="1"/>
    </xf>
    <xf numFmtId="0" fontId="7" fillId="0" borderId="10" xfId="53" applyNumberFormat="1" applyBorder="1" applyAlignment="1" applyProtection="1">
      <alignment horizontal="center"/>
      <protection hidden="1"/>
    </xf>
    <xf numFmtId="0" fontId="3" fillId="0" borderId="32" xfId="0" applyNumberFormat="1" applyFont="1" applyFill="1" applyBorder="1" applyAlignment="1" applyProtection="1">
      <alignment horizontal="center" vertical="center" wrapText="1"/>
      <protection hidden="1"/>
    </xf>
    <xf numFmtId="0" fontId="0" fillId="0" borderId="0" xfId="0" applyNumberFormat="1" applyFont="1" applyFill="1" applyAlignment="1" applyProtection="1">
      <alignment horizontal="center" vertical="center"/>
      <protection hidden="1"/>
    </xf>
    <xf numFmtId="0" fontId="0" fillId="0" borderId="0" xfId="0" applyNumberFormat="1" applyAlignment="1" applyProtection="1">
      <alignment horizontal="center"/>
      <protection hidden="1"/>
    </xf>
    <xf numFmtId="42" fontId="9" fillId="36" borderId="10" xfId="0" applyNumberFormat="1" applyFont="1" applyFill="1" applyBorder="1" applyAlignment="1" applyProtection="1">
      <alignment horizontal="right" vertical="center"/>
      <protection hidden="1"/>
    </xf>
    <xf numFmtId="42" fontId="9" fillId="38" borderId="10" xfId="0" applyNumberFormat="1" applyFont="1" applyFill="1" applyBorder="1" applyAlignment="1" applyProtection="1">
      <alignment horizontal="right"/>
      <protection hidden="1"/>
    </xf>
    <xf numFmtId="42" fontId="11" fillId="38" borderId="10" xfId="0" applyNumberFormat="1" applyFont="1" applyFill="1" applyBorder="1" applyAlignment="1" applyProtection="1">
      <alignment horizontal="right"/>
      <protection hidden="1"/>
    </xf>
    <xf numFmtId="42" fontId="9" fillId="36" borderId="10" xfId="0" applyNumberFormat="1" applyFont="1" applyFill="1" applyBorder="1" applyAlignment="1" applyProtection="1">
      <alignment/>
      <protection hidden="1"/>
    </xf>
    <xf numFmtId="42" fontId="11" fillId="0" borderId="0" xfId="0" applyNumberFormat="1" applyFont="1" applyFill="1" applyBorder="1" applyAlignment="1" applyProtection="1">
      <alignment horizontal="right"/>
      <protection hidden="1"/>
    </xf>
    <xf numFmtId="42" fontId="9" fillId="37" borderId="10" xfId="0" applyNumberFormat="1" applyFont="1" applyFill="1" applyBorder="1" applyAlignment="1" applyProtection="1">
      <alignment horizontal="right"/>
      <protection hidden="1"/>
    </xf>
    <xf numFmtId="42" fontId="3" fillId="38" borderId="10" xfId="0" applyNumberFormat="1" applyFont="1" applyFill="1" applyBorder="1" applyAlignment="1" applyProtection="1">
      <alignment horizontal="right"/>
      <protection hidden="1"/>
    </xf>
    <xf numFmtId="42" fontId="0" fillId="0" borderId="10" xfId="0" applyNumberFormat="1" applyFont="1" applyBorder="1" applyAlignment="1" applyProtection="1">
      <alignment/>
      <protection hidden="1"/>
    </xf>
    <xf numFmtId="42" fontId="0" fillId="36" borderId="10" xfId="0" applyNumberFormat="1" applyFont="1" applyFill="1" applyBorder="1" applyAlignment="1" applyProtection="1">
      <alignment horizontal="right"/>
      <protection hidden="1"/>
    </xf>
    <xf numFmtId="42" fontId="0" fillId="37" borderId="10" xfId="0" applyNumberFormat="1" applyFont="1" applyFill="1" applyBorder="1" applyAlignment="1" applyProtection="1">
      <alignment/>
      <protection hidden="1"/>
    </xf>
    <xf numFmtId="42" fontId="0" fillId="37" borderId="10" xfId="0" applyNumberFormat="1" applyFont="1" applyFill="1" applyBorder="1" applyAlignment="1" applyProtection="1">
      <alignment horizontal="left" vertical="center" wrapText="1"/>
      <protection hidden="1"/>
    </xf>
    <xf numFmtId="42" fontId="0" fillId="0" borderId="0" xfId="0" applyNumberFormat="1" applyFont="1" applyAlignment="1" applyProtection="1">
      <alignment horizontal="right" vertical="center"/>
      <protection hidden="1"/>
    </xf>
    <xf numFmtId="42" fontId="0" fillId="38" borderId="10" xfId="0" applyNumberFormat="1" applyFont="1" applyFill="1" applyBorder="1" applyAlignment="1" applyProtection="1">
      <alignment horizontal="left" vertical="center" wrapText="1"/>
      <protection hidden="1"/>
    </xf>
    <xf numFmtId="42" fontId="3" fillId="38" borderId="10" xfId="0" applyNumberFormat="1" applyFont="1" applyFill="1" applyBorder="1" applyAlignment="1" applyProtection="1">
      <alignment horizontal="left" vertical="center" wrapText="1"/>
      <protection hidden="1"/>
    </xf>
    <xf numFmtId="42" fontId="0" fillId="0" borderId="0" xfId="0" applyNumberFormat="1" applyFont="1" applyFill="1" applyBorder="1" applyAlignment="1" applyProtection="1">
      <alignment horizontal="left" vertical="center" wrapText="1"/>
      <protection hidden="1"/>
    </xf>
    <xf numFmtId="37" fontId="3" fillId="38" borderId="10" xfId="0" applyNumberFormat="1" applyFont="1" applyFill="1" applyBorder="1" applyAlignment="1" applyProtection="1">
      <alignment vertical="center"/>
      <protection hidden="1"/>
    </xf>
    <xf numFmtId="37" fontId="3" fillId="38" borderId="10" xfId="0" applyNumberFormat="1" applyFont="1" applyFill="1" applyBorder="1" applyAlignment="1" applyProtection="1">
      <alignment vertical="center" wrapText="1"/>
      <protection hidden="1"/>
    </xf>
    <xf numFmtId="0" fontId="3" fillId="0" borderId="0" xfId="0" applyNumberFormat="1" applyFont="1" applyFill="1" applyBorder="1" applyAlignment="1" applyProtection="1">
      <alignment horizontal="center" vertical="center" wrapText="1"/>
      <protection hidden="1"/>
    </xf>
    <xf numFmtId="42" fontId="5" fillId="36" borderId="10" xfId="0" applyNumberFormat="1" applyFont="1" applyFill="1" applyBorder="1" applyAlignment="1" applyProtection="1">
      <alignment horizontal="center" vertical="center"/>
      <protection hidden="1"/>
    </xf>
    <xf numFmtId="42" fontId="0" fillId="37" borderId="0" xfId="0" applyNumberFormat="1" applyFill="1" applyAlignment="1" applyProtection="1">
      <alignment/>
      <protection hidden="1"/>
    </xf>
    <xf numFmtId="42" fontId="0" fillId="38" borderId="10" xfId="0" applyNumberFormat="1" applyFont="1" applyFill="1" applyBorder="1" applyAlignment="1" applyProtection="1">
      <alignment horizontal="right" vertical="center"/>
      <protection hidden="1"/>
    </xf>
    <xf numFmtId="42" fontId="0" fillId="38" borderId="0" xfId="0" applyNumberFormat="1" applyFill="1" applyAlignment="1" applyProtection="1">
      <alignment/>
      <protection hidden="1"/>
    </xf>
    <xf numFmtId="42" fontId="0" fillId="38" borderId="10" xfId="0" applyNumberFormat="1" applyFont="1" applyFill="1" applyBorder="1" applyAlignment="1" applyProtection="1">
      <alignment/>
      <protection hidden="1"/>
    </xf>
    <xf numFmtId="42" fontId="0" fillId="0" borderId="10" xfId="0" applyNumberFormat="1" applyFont="1" applyBorder="1" applyAlignment="1" applyProtection="1">
      <alignment horizontal="right"/>
      <protection hidden="1"/>
    </xf>
    <xf numFmtId="42" fontId="3" fillId="38" borderId="10" xfId="0" applyNumberFormat="1" applyFont="1" applyFill="1" applyBorder="1" applyAlignment="1" applyProtection="1">
      <alignment/>
      <protection hidden="1"/>
    </xf>
    <xf numFmtId="42" fontId="0" fillId="0" borderId="32" xfId="0" applyNumberFormat="1" applyFont="1" applyBorder="1" applyAlignment="1" applyProtection="1">
      <alignment horizontal="right"/>
      <protection hidden="1"/>
    </xf>
    <xf numFmtId="42" fontId="3" fillId="36" borderId="10" xfId="0" applyNumberFormat="1" applyFont="1" applyFill="1" applyBorder="1" applyAlignment="1" applyProtection="1">
      <alignment horizontal="right"/>
      <protection hidden="1"/>
    </xf>
    <xf numFmtId="42" fontId="0" fillId="37" borderId="10" xfId="0" applyNumberFormat="1" applyFont="1" applyFill="1" applyBorder="1" applyAlignment="1" applyProtection="1">
      <alignment horizontal="right"/>
      <protection hidden="1"/>
    </xf>
    <xf numFmtId="42" fontId="0" fillId="41" borderId="0" xfId="0" applyNumberFormat="1" applyFont="1" applyFill="1" applyBorder="1" applyAlignment="1" applyProtection="1">
      <alignment/>
      <protection hidden="1"/>
    </xf>
    <xf numFmtId="42" fontId="0" fillId="41" borderId="0" xfId="0" applyNumberFormat="1" applyFont="1" applyFill="1" applyBorder="1" applyAlignment="1" applyProtection="1">
      <alignment horizontal="right"/>
      <protection hidden="1"/>
    </xf>
    <xf numFmtId="42" fontId="3" fillId="41" borderId="0" xfId="0" applyNumberFormat="1" applyFont="1" applyFill="1" applyBorder="1" applyAlignment="1" applyProtection="1">
      <alignment horizontal="right" vertical="center"/>
      <protection hidden="1"/>
    </xf>
    <xf numFmtId="42" fontId="12" fillId="0" borderId="0" xfId="0" applyNumberFormat="1" applyFont="1" applyFill="1" applyAlignment="1" applyProtection="1">
      <alignment/>
      <protection hidden="1"/>
    </xf>
    <xf numFmtId="42" fontId="12" fillId="0" borderId="0" xfId="0" applyNumberFormat="1" applyFont="1" applyAlignment="1" applyProtection="1">
      <alignment/>
      <protection hidden="1"/>
    </xf>
    <xf numFmtId="42" fontId="13" fillId="0" borderId="0" xfId="53" applyNumberFormat="1" applyFont="1" applyAlignment="1" applyProtection="1">
      <alignment horizontal="center"/>
      <protection hidden="1"/>
    </xf>
    <xf numFmtId="42" fontId="5" fillId="38" borderId="10" xfId="0" applyNumberFormat="1" applyFont="1" applyFill="1" applyBorder="1" applyAlignment="1" applyProtection="1">
      <alignment horizontal="right" vertical="center"/>
      <protection hidden="1"/>
    </xf>
    <xf numFmtId="42" fontId="12" fillId="0" borderId="32" xfId="0" applyNumberFormat="1" applyFont="1" applyBorder="1" applyAlignment="1" applyProtection="1">
      <alignment horizontal="right" vertical="center"/>
      <protection hidden="1"/>
    </xf>
    <xf numFmtId="42" fontId="12" fillId="38" borderId="10" xfId="0" applyNumberFormat="1" applyFont="1" applyFill="1" applyBorder="1" applyAlignment="1" applyProtection="1">
      <alignment horizontal="right" vertical="center"/>
      <protection hidden="1"/>
    </xf>
    <xf numFmtId="42" fontId="12" fillId="0" borderId="0" xfId="0" applyNumberFormat="1" applyFont="1" applyAlignment="1" applyProtection="1">
      <alignment vertical="center"/>
      <protection hidden="1"/>
    </xf>
    <xf numFmtId="42" fontId="12" fillId="0" borderId="0" xfId="0" applyNumberFormat="1" applyFont="1" applyFill="1" applyAlignment="1" applyProtection="1">
      <alignment vertical="center"/>
      <protection hidden="1"/>
    </xf>
    <xf numFmtId="42" fontId="12" fillId="37" borderId="10" xfId="0" applyNumberFormat="1" applyFont="1" applyFill="1" applyBorder="1" applyAlignment="1" applyProtection="1">
      <alignment horizontal="right" vertical="center"/>
      <protection hidden="1"/>
    </xf>
    <xf numFmtId="42" fontId="12" fillId="36" borderId="10" xfId="0" applyNumberFormat="1" applyFont="1" applyFill="1" applyBorder="1" applyAlignment="1" applyProtection="1">
      <alignment vertical="center"/>
      <protection hidden="1"/>
    </xf>
    <xf numFmtId="42" fontId="5" fillId="0" borderId="0" xfId="0" applyNumberFormat="1" applyFont="1" applyFill="1" applyBorder="1" applyAlignment="1" applyProtection="1">
      <alignment horizontal="right" vertical="center"/>
      <protection hidden="1"/>
    </xf>
    <xf numFmtId="42" fontId="12" fillId="0" borderId="0" xfId="0" applyNumberFormat="1" applyFont="1" applyFill="1" applyBorder="1" applyAlignment="1" applyProtection="1">
      <alignment vertical="center"/>
      <protection hidden="1"/>
    </xf>
    <xf numFmtId="42" fontId="5" fillId="37" borderId="10" xfId="0" applyNumberFormat="1" applyFont="1" applyFill="1" applyBorder="1" applyAlignment="1" applyProtection="1">
      <alignment horizontal="right" vertical="center"/>
      <protection hidden="1"/>
    </xf>
    <xf numFmtId="42" fontId="5" fillId="41" borderId="10" xfId="0" applyNumberFormat="1" applyFont="1" applyFill="1" applyBorder="1" applyAlignment="1" applyProtection="1">
      <alignment horizontal="right" vertical="center"/>
      <protection hidden="1"/>
    </xf>
    <xf numFmtId="42" fontId="12" fillId="36" borderId="10" xfId="0" applyNumberFormat="1" applyFont="1" applyFill="1" applyBorder="1" applyAlignment="1" applyProtection="1">
      <alignment horizontal="right" vertical="center"/>
      <protection hidden="1"/>
    </xf>
    <xf numFmtId="42" fontId="5" fillId="36" borderId="10" xfId="0" applyNumberFormat="1" applyFont="1" applyFill="1" applyBorder="1" applyAlignment="1" applyProtection="1">
      <alignment horizontal="right" vertical="center"/>
      <protection hidden="1"/>
    </xf>
    <xf numFmtId="42" fontId="12" fillId="38" borderId="10" xfId="0" applyNumberFormat="1" applyFont="1" applyFill="1" applyBorder="1" applyAlignment="1" applyProtection="1">
      <alignment horizontal="right"/>
      <protection hidden="1"/>
    </xf>
    <xf numFmtId="42" fontId="13" fillId="0" borderId="0" xfId="53" applyNumberFormat="1" applyFont="1" applyFill="1" applyBorder="1" applyAlignment="1" applyProtection="1">
      <alignment vertical="center"/>
      <protection hidden="1"/>
    </xf>
    <xf numFmtId="42" fontId="5" fillId="0" borderId="0" xfId="0" applyNumberFormat="1" applyFont="1" applyAlignment="1" applyProtection="1">
      <alignment/>
      <protection hidden="1"/>
    </xf>
    <xf numFmtId="42" fontId="5" fillId="0" borderId="0" xfId="0" applyNumberFormat="1" applyFont="1" applyFill="1" applyAlignment="1" applyProtection="1">
      <alignment/>
      <protection hidden="1"/>
    </xf>
    <xf numFmtId="42" fontId="5" fillId="38" borderId="10" xfId="0" applyNumberFormat="1" applyFont="1" applyFill="1" applyBorder="1" applyAlignment="1" applyProtection="1">
      <alignment horizontal="right"/>
      <protection hidden="1"/>
    </xf>
    <xf numFmtId="42" fontId="12" fillId="36" borderId="10" xfId="0" applyNumberFormat="1" applyFont="1" applyFill="1" applyBorder="1" applyAlignment="1" applyProtection="1">
      <alignment/>
      <protection hidden="1"/>
    </xf>
    <xf numFmtId="42" fontId="12" fillId="0" borderId="0" xfId="0" applyNumberFormat="1" applyFont="1" applyFill="1" applyBorder="1" applyAlignment="1" applyProtection="1">
      <alignment/>
      <protection hidden="1"/>
    </xf>
    <xf numFmtId="42" fontId="12" fillId="36" borderId="34" xfId="0" applyNumberFormat="1" applyFont="1" applyFill="1" applyBorder="1" applyAlignment="1" applyProtection="1">
      <alignment/>
      <protection hidden="1"/>
    </xf>
    <xf numFmtId="42" fontId="12" fillId="36" borderId="34" xfId="0" applyNumberFormat="1" applyFont="1" applyFill="1" applyBorder="1" applyAlignment="1" applyProtection="1">
      <alignment horizontal="right"/>
      <protection hidden="1"/>
    </xf>
    <xf numFmtId="42" fontId="12" fillId="36" borderId="10" xfId="0" applyNumberFormat="1" applyFont="1" applyFill="1" applyBorder="1" applyAlignment="1" applyProtection="1">
      <alignment horizontal="right"/>
      <protection hidden="1"/>
    </xf>
    <xf numFmtId="42" fontId="12" fillId="37" borderId="10" xfId="0" applyNumberFormat="1" applyFont="1" applyFill="1" applyBorder="1" applyAlignment="1" applyProtection="1">
      <alignment/>
      <protection hidden="1"/>
    </xf>
    <xf numFmtId="42" fontId="9" fillId="0" borderId="10" xfId="0" applyNumberFormat="1" applyFont="1" applyFill="1" applyBorder="1" applyAlignment="1" applyProtection="1">
      <alignment horizontal="right" vertical="center"/>
      <protection hidden="1" locked="0"/>
    </xf>
    <xf numFmtId="42" fontId="9" fillId="0" borderId="10" xfId="0" applyNumberFormat="1" applyFont="1" applyFill="1" applyBorder="1" applyAlignment="1" applyProtection="1">
      <alignment horizontal="right"/>
      <protection hidden="1" locked="0"/>
    </xf>
    <xf numFmtId="42" fontId="11" fillId="0" borderId="10" xfId="0" applyNumberFormat="1" applyFont="1" applyFill="1" applyBorder="1" applyAlignment="1" applyProtection="1">
      <alignment horizontal="right" vertical="center"/>
      <protection hidden="1" locked="0"/>
    </xf>
    <xf numFmtId="42" fontId="12" fillId="0" borderId="10" xfId="0" applyNumberFormat="1" applyFont="1" applyFill="1" applyBorder="1" applyAlignment="1" applyProtection="1">
      <alignment/>
      <protection hidden="1" locked="0"/>
    </xf>
    <xf numFmtId="42" fontId="5" fillId="41" borderId="10" xfId="0" applyNumberFormat="1" applyFont="1" applyFill="1" applyBorder="1" applyAlignment="1" applyProtection="1">
      <alignment horizontal="right"/>
      <protection hidden="1" locked="0"/>
    </xf>
    <xf numFmtId="42" fontId="12" fillId="36" borderId="10" xfId="0" applyNumberFormat="1" applyFont="1" applyFill="1" applyBorder="1" applyAlignment="1" applyProtection="1">
      <alignment/>
      <protection hidden="1" locked="0"/>
    </xf>
    <xf numFmtId="42" fontId="12" fillId="0" borderId="10" xfId="0" applyNumberFormat="1" applyFont="1" applyFill="1" applyBorder="1" applyAlignment="1" applyProtection="1">
      <alignment horizontal="right" vertical="center"/>
      <protection hidden="1" locked="0"/>
    </xf>
    <xf numFmtId="42" fontId="12" fillId="0" borderId="10" xfId="0" applyNumberFormat="1" applyFont="1" applyBorder="1" applyAlignment="1" applyProtection="1">
      <alignment horizontal="right" vertical="center"/>
      <protection hidden="1" locked="0"/>
    </xf>
    <xf numFmtId="42" fontId="12" fillId="0" borderId="10" xfId="0" applyNumberFormat="1" applyFont="1" applyFill="1" applyBorder="1" applyAlignment="1" applyProtection="1">
      <alignment vertical="center"/>
      <protection hidden="1" locked="0"/>
    </xf>
    <xf numFmtId="42" fontId="5" fillId="41" borderId="10" xfId="0" applyNumberFormat="1" applyFont="1" applyFill="1" applyBorder="1" applyAlignment="1" applyProtection="1">
      <alignment horizontal="right" vertical="center"/>
      <protection hidden="1" locked="0"/>
    </xf>
    <xf numFmtId="42" fontId="12" fillId="41" borderId="10" xfId="0" applyNumberFormat="1" applyFont="1" applyFill="1" applyBorder="1" applyAlignment="1" applyProtection="1">
      <alignment horizontal="right" vertical="center"/>
      <protection hidden="1" locked="0"/>
    </xf>
    <xf numFmtId="42" fontId="12" fillId="41" borderId="10" xfId="0" applyNumberFormat="1" applyFont="1" applyFill="1" applyBorder="1" applyAlignment="1" applyProtection="1">
      <alignment vertical="center"/>
      <protection hidden="1" locked="0"/>
    </xf>
    <xf numFmtId="42" fontId="12" fillId="0" borderId="10" xfId="0" applyNumberFormat="1" applyFont="1" applyBorder="1" applyAlignment="1" applyProtection="1">
      <alignment vertical="center"/>
      <protection hidden="1" locked="0"/>
    </xf>
    <xf numFmtId="0" fontId="2" fillId="36" borderId="34" xfId="0" applyFont="1" applyFill="1" applyBorder="1" applyAlignment="1" applyProtection="1">
      <alignment horizontal="center"/>
      <protection hidden="1"/>
    </xf>
    <xf numFmtId="0" fontId="3" fillId="0" borderId="35"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0" fillId="0" borderId="10" xfId="53" applyNumberFormat="1" applyFont="1" applyFill="1" applyBorder="1" applyAlignment="1" applyProtection="1" quotePrefix="1">
      <alignment horizontal="center" vertical="center" wrapText="1"/>
      <protection hidden="1"/>
    </xf>
    <xf numFmtId="0" fontId="0" fillId="0" borderId="10" xfId="0" applyFill="1" applyBorder="1" applyAlignment="1" applyProtection="1">
      <alignment horizontal="left"/>
      <protection hidden="1"/>
    </xf>
    <xf numFmtId="0" fontId="0" fillId="0" borderId="10" xfId="0" applyFont="1" applyFill="1" applyBorder="1" applyAlignment="1" applyProtection="1">
      <alignment horizontal="left"/>
      <protection hidden="1"/>
    </xf>
    <xf numFmtId="0" fontId="3" fillId="0" borderId="0" xfId="0" applyFont="1" applyFill="1" applyBorder="1" applyAlignment="1" applyProtection="1">
      <alignment horizontal="center" vertical="center" wrapText="1"/>
      <protection hidden="1"/>
    </xf>
    <xf numFmtId="44" fontId="0" fillId="0" borderId="36" xfId="0" applyNumberFormat="1" applyFont="1" applyBorder="1" applyAlignment="1" applyProtection="1">
      <alignment horizontal="right"/>
      <protection hidden="1"/>
    </xf>
    <xf numFmtId="44" fontId="0" fillId="0" borderId="0" xfId="0" applyNumberFormat="1" applyFont="1" applyBorder="1" applyAlignment="1" applyProtection="1">
      <alignment horizontal="right"/>
      <protection hidden="1"/>
    </xf>
    <xf numFmtId="0" fontId="3" fillId="38" borderId="10" xfId="0" applyNumberFormat="1" applyFont="1" applyFill="1" applyBorder="1" applyAlignment="1" applyProtection="1" quotePrefix="1">
      <alignment horizontal="center" vertical="center" wrapText="1"/>
      <protection hidden="1"/>
    </xf>
    <xf numFmtId="0" fontId="3" fillId="38" borderId="10" xfId="0" applyFont="1" applyFill="1" applyBorder="1" applyAlignment="1" applyProtection="1">
      <alignment horizontal="left"/>
      <protection hidden="1"/>
    </xf>
    <xf numFmtId="0" fontId="0" fillId="0" borderId="10" xfId="0" applyFont="1" applyBorder="1" applyAlignment="1" applyProtection="1">
      <alignment horizontal="left"/>
      <protection hidden="1"/>
    </xf>
    <xf numFmtId="0" fontId="3" fillId="0" borderId="37" xfId="0" applyNumberFormat="1" applyFont="1" applyFill="1" applyBorder="1" applyAlignment="1" applyProtection="1" quotePrefix="1">
      <alignment horizontal="center" vertical="center" wrapText="1"/>
      <protection hidden="1"/>
    </xf>
    <xf numFmtId="0" fontId="0" fillId="0" borderId="37" xfId="0" applyFont="1" applyBorder="1" applyAlignment="1" applyProtection="1">
      <alignment horizontal="left"/>
      <protection hidden="1"/>
    </xf>
    <xf numFmtId="44" fontId="0" fillId="0" borderId="37" xfId="0" applyNumberFormat="1" applyFont="1" applyBorder="1" applyAlignment="1" applyProtection="1">
      <alignment horizontal="right"/>
      <protection hidden="1"/>
    </xf>
    <xf numFmtId="0" fontId="3" fillId="0" borderId="0" xfId="0" applyNumberFormat="1" applyFont="1" applyFill="1" applyBorder="1" applyAlignment="1" applyProtection="1" quotePrefix="1">
      <alignment horizontal="center" vertical="center" wrapText="1"/>
      <protection hidden="1"/>
    </xf>
    <xf numFmtId="0" fontId="0" fillId="0" borderId="0" xfId="0" applyFont="1" applyBorder="1" applyAlignment="1" applyProtection="1">
      <alignment horizontal="left"/>
      <protection hidden="1"/>
    </xf>
    <xf numFmtId="0" fontId="3" fillId="0" borderId="0" xfId="0" applyFont="1" applyFill="1" applyBorder="1" applyAlignment="1" applyProtection="1">
      <alignment horizontal="left"/>
      <protection hidden="1"/>
    </xf>
    <xf numFmtId="0" fontId="5" fillId="38" borderId="10" xfId="53" applyFont="1" applyFill="1" applyBorder="1" applyAlignment="1" applyProtection="1">
      <alignment/>
      <protection hidden="1"/>
    </xf>
    <xf numFmtId="44" fontId="5" fillId="38" borderId="10" xfId="0" applyNumberFormat="1" applyFont="1" applyFill="1" applyBorder="1" applyAlignment="1" applyProtection="1">
      <alignment/>
      <protection hidden="1"/>
    </xf>
    <xf numFmtId="0" fontId="0" fillId="0" borderId="0" xfId="0" applyFill="1" applyAlignment="1" applyProtection="1">
      <alignment horizontal="left"/>
      <protection hidden="1"/>
    </xf>
    <xf numFmtId="42" fontId="0" fillId="0" borderId="10" xfId="0" applyNumberFormat="1" applyFont="1" applyFill="1" applyBorder="1" applyAlignment="1" applyProtection="1">
      <alignment horizontal="right" vertical="center"/>
      <protection hidden="1" locked="0"/>
    </xf>
    <xf numFmtId="42" fontId="0" fillId="0" borderId="10" xfId="0" applyNumberFormat="1" applyFont="1" applyBorder="1" applyAlignment="1" applyProtection="1">
      <alignment horizontal="right" vertical="center"/>
      <protection hidden="1" locked="0"/>
    </xf>
    <xf numFmtId="42" fontId="3" fillId="0" borderId="10" xfId="0" applyNumberFormat="1" applyFont="1" applyFill="1" applyBorder="1" applyAlignment="1" applyProtection="1">
      <alignment horizontal="right" vertical="center"/>
      <protection hidden="1" locked="0"/>
    </xf>
    <xf numFmtId="42" fontId="0" fillId="41" borderId="10" xfId="0" applyNumberFormat="1" applyFont="1" applyFill="1" applyBorder="1" applyAlignment="1" applyProtection="1">
      <alignment horizontal="right" vertical="center"/>
      <protection hidden="1" locked="0"/>
    </xf>
    <xf numFmtId="42" fontId="3" fillId="41" borderId="10" xfId="0" applyNumberFormat="1" applyFont="1" applyFill="1" applyBorder="1" applyAlignment="1" applyProtection="1">
      <alignment horizontal="right" vertical="center"/>
      <protection hidden="1" locked="0"/>
    </xf>
    <xf numFmtId="42" fontId="0" fillId="41" borderId="10" xfId="0" applyNumberFormat="1" applyFont="1" applyFill="1" applyBorder="1" applyAlignment="1" applyProtection="1">
      <alignment horizontal="right"/>
      <protection hidden="1" locked="0"/>
    </xf>
    <xf numFmtId="42" fontId="0" fillId="0" borderId="10" xfId="0" applyNumberFormat="1" applyFont="1" applyFill="1" applyBorder="1" applyAlignment="1" applyProtection="1">
      <alignment horizontal="right"/>
      <protection hidden="1" locked="0"/>
    </xf>
    <xf numFmtId="42" fontId="3" fillId="0" borderId="10" xfId="0" applyNumberFormat="1" applyFont="1" applyBorder="1" applyAlignment="1" applyProtection="1">
      <alignment horizontal="right" vertical="center"/>
      <protection hidden="1" locked="0"/>
    </xf>
    <xf numFmtId="42" fontId="0" fillId="0" borderId="10" xfId="0" applyNumberFormat="1" applyFont="1" applyFill="1" applyBorder="1" applyAlignment="1" applyProtection="1">
      <alignment horizontal="right" vertical="center" wrapText="1"/>
      <protection hidden="1" locked="0"/>
    </xf>
    <xf numFmtId="42" fontId="0" fillId="0" borderId="10" xfId="0" applyNumberFormat="1" applyFont="1" applyBorder="1" applyAlignment="1" applyProtection="1">
      <alignment/>
      <protection hidden="1" locked="0"/>
    </xf>
    <xf numFmtId="42" fontId="0" fillId="0" borderId="10" xfId="0" applyNumberFormat="1" applyFont="1" applyBorder="1" applyAlignment="1" applyProtection="1">
      <alignment horizontal="right"/>
      <protection hidden="1" locked="0"/>
    </xf>
    <xf numFmtId="42" fontId="3" fillId="41" borderId="10" xfId="0" applyNumberFormat="1" applyFont="1" applyFill="1" applyBorder="1" applyAlignment="1" applyProtection="1">
      <alignment horizontal="right"/>
      <protection hidden="1" locked="0"/>
    </xf>
    <xf numFmtId="42" fontId="3" fillId="0" borderId="10" xfId="0" applyNumberFormat="1" applyFont="1" applyFill="1" applyBorder="1" applyAlignment="1" applyProtection="1">
      <alignment horizontal="right"/>
      <protection hidden="1" locked="0"/>
    </xf>
    <xf numFmtId="42" fontId="0" fillId="41" borderId="10" xfId="0" applyNumberFormat="1" applyFont="1" applyFill="1" applyBorder="1" applyAlignment="1" applyProtection="1">
      <alignment/>
      <protection hidden="1" locked="0"/>
    </xf>
    <xf numFmtId="42" fontId="0" fillId="0" borderId="10" xfId="0" applyNumberFormat="1" applyFont="1" applyFill="1" applyBorder="1" applyAlignment="1" applyProtection="1">
      <alignment/>
      <protection hidden="1" locked="0"/>
    </xf>
    <xf numFmtId="42" fontId="0" fillId="41" borderId="10" xfId="0" applyNumberFormat="1" applyFont="1" applyFill="1" applyBorder="1" applyAlignment="1" applyProtection="1">
      <alignment horizontal="right" vertical="center"/>
      <protection hidden="1" locked="0"/>
    </xf>
    <xf numFmtId="42" fontId="0" fillId="36" borderId="10" xfId="0" applyNumberFormat="1" applyFont="1" applyFill="1" applyBorder="1" applyAlignment="1" applyProtection="1">
      <alignment horizontal="right" vertical="center"/>
      <protection hidden="1"/>
    </xf>
    <xf numFmtId="0" fontId="3" fillId="38" borderId="10" xfId="0" applyNumberFormat="1" applyFont="1" applyFill="1" applyBorder="1" applyAlignment="1" applyProtection="1">
      <alignment/>
      <protection hidden="1"/>
    </xf>
    <xf numFmtId="0" fontId="0" fillId="0" borderId="10" xfId="0" applyNumberFormat="1" applyFont="1" applyFill="1" applyBorder="1" applyAlignment="1" applyProtection="1">
      <alignment horizontal="right"/>
      <protection hidden="1" locked="0"/>
    </xf>
    <xf numFmtId="0" fontId="0" fillId="0" borderId="10" xfId="0" applyNumberFormat="1" applyFont="1" applyBorder="1" applyAlignment="1" applyProtection="1">
      <alignment/>
      <protection hidden="1" locked="0"/>
    </xf>
    <xf numFmtId="0" fontId="3" fillId="36" borderId="10" xfId="0" applyNumberFormat="1" applyFont="1" applyFill="1" applyBorder="1" applyAlignment="1" applyProtection="1">
      <alignment horizontal="right" vertical="center"/>
      <protection hidden="1"/>
    </xf>
    <xf numFmtId="0" fontId="3" fillId="38" borderId="10" xfId="0" applyNumberFormat="1" applyFont="1" applyFill="1" applyBorder="1" applyAlignment="1" applyProtection="1">
      <alignment horizontal="right" vertical="center"/>
      <protection hidden="1"/>
    </xf>
    <xf numFmtId="0" fontId="3" fillId="38" borderId="10" xfId="53" applyFont="1" applyFill="1" applyBorder="1" applyAlignment="1" applyProtection="1">
      <alignment horizontal="center"/>
      <protection hidden="1"/>
    </xf>
    <xf numFmtId="0" fontId="0" fillId="0" borderId="10" xfId="53" applyFont="1" applyBorder="1" applyAlignment="1" applyProtection="1">
      <alignment horizontal="center"/>
      <protection hidden="1"/>
    </xf>
    <xf numFmtId="0" fontId="3" fillId="38" borderId="10" xfId="0" applyFont="1" applyFill="1" applyBorder="1" applyAlignment="1" applyProtection="1">
      <alignment horizontal="center" vertical="center"/>
      <protection hidden="1"/>
    </xf>
    <xf numFmtId="0" fontId="3" fillId="38" borderId="10" xfId="0" applyFont="1" applyFill="1" applyBorder="1" applyAlignment="1" applyProtection="1">
      <alignment horizontal="center" vertical="center" wrapText="1"/>
      <protection hidden="1"/>
    </xf>
    <xf numFmtId="0" fontId="3" fillId="38" borderId="10" xfId="0" applyFont="1" applyFill="1" applyBorder="1" applyAlignment="1" applyProtection="1">
      <alignment horizontal="center" wrapText="1"/>
      <protection hidden="1"/>
    </xf>
    <xf numFmtId="0" fontId="0" fillId="0" borderId="0" xfId="0" applyFont="1" applyAlignment="1" applyProtection="1">
      <alignment/>
      <protection hidden="1"/>
    </xf>
    <xf numFmtId="0" fontId="0" fillId="0" borderId="10" xfId="0" applyFont="1" applyBorder="1" applyAlignment="1" applyProtection="1">
      <alignment horizontal="center" vertical="center"/>
      <protection hidden="1"/>
    </xf>
    <xf numFmtId="0" fontId="0" fillId="0" borderId="10" xfId="0" applyFont="1" applyBorder="1" applyAlignment="1" applyProtection="1">
      <alignment vertical="center" wrapText="1"/>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vertical="center"/>
      <protection hidden="1"/>
    </xf>
    <xf numFmtId="0" fontId="0" fillId="0" borderId="38" xfId="0" applyFont="1" applyBorder="1" applyAlignment="1" applyProtection="1">
      <alignment vertical="top" wrapText="1"/>
      <protection hidden="1"/>
    </xf>
    <xf numFmtId="0" fontId="0" fillId="0" borderId="33" xfId="0" applyFont="1" applyBorder="1" applyAlignment="1" applyProtection="1">
      <alignment vertical="top" wrapText="1"/>
      <protection hidden="1"/>
    </xf>
    <xf numFmtId="0" fontId="0" fillId="0" borderId="39" xfId="0" applyFont="1" applyBorder="1" applyAlignment="1" applyProtection="1">
      <alignment wrapText="1"/>
      <protection hidden="1"/>
    </xf>
    <xf numFmtId="0" fontId="0" fillId="0" borderId="39" xfId="0" applyFont="1" applyBorder="1" applyAlignment="1" applyProtection="1">
      <alignment horizontal="left" wrapText="1"/>
      <protection hidden="1"/>
    </xf>
    <xf numFmtId="0" fontId="0" fillId="0" borderId="33" xfId="0" applyFont="1" applyBorder="1" applyAlignment="1" applyProtection="1">
      <alignment horizontal="left" wrapText="1"/>
      <protection hidden="1"/>
    </xf>
    <xf numFmtId="0" fontId="0" fillId="0" borderId="40" xfId="0" applyFont="1" applyBorder="1" applyAlignment="1" applyProtection="1">
      <alignment vertical="top" wrapText="1"/>
      <protection hidden="1"/>
    </xf>
    <xf numFmtId="0" fontId="0" fillId="0" borderId="36" xfId="0" applyFont="1" applyBorder="1" applyAlignment="1" applyProtection="1">
      <alignment vertical="top" wrapText="1"/>
      <protection hidden="1"/>
    </xf>
    <xf numFmtId="0" fontId="0" fillId="0" borderId="39" xfId="0" applyFont="1" applyBorder="1" applyAlignment="1" applyProtection="1">
      <alignment vertical="top" wrapText="1"/>
      <protection hidden="1"/>
    </xf>
    <xf numFmtId="0" fontId="0" fillId="0" borderId="0" xfId="0" applyFont="1" applyAlignment="1">
      <alignment wrapText="1"/>
    </xf>
    <xf numFmtId="0" fontId="0" fillId="0" borderId="0" xfId="0" applyFont="1" applyAlignment="1" applyProtection="1">
      <alignment horizontal="center" vertical="center"/>
      <protection hidden="1"/>
    </xf>
    <xf numFmtId="0" fontId="0" fillId="0" borderId="0" xfId="0" applyFont="1" applyAlignment="1" applyProtection="1">
      <alignment vertical="center" wrapText="1"/>
      <protection hidden="1"/>
    </xf>
    <xf numFmtId="0" fontId="0" fillId="0" borderId="0" xfId="0" applyFont="1" applyAlignment="1" applyProtection="1">
      <alignment vertical="top" wrapText="1"/>
      <protection hidden="1"/>
    </xf>
    <xf numFmtId="0" fontId="0" fillId="0" borderId="0" xfId="0" applyFont="1" applyAlignment="1" applyProtection="1">
      <alignment wrapText="1"/>
      <protection hidden="1"/>
    </xf>
    <xf numFmtId="0" fontId="0" fillId="34" borderId="0" xfId="0" applyNumberFormat="1" applyFont="1" applyFill="1" applyAlignment="1" applyProtection="1">
      <alignment horizontal="center"/>
      <protection hidden="1"/>
    </xf>
    <xf numFmtId="0" fontId="0" fillId="34" borderId="0" xfId="0" applyFont="1" applyFill="1" applyAlignment="1" applyProtection="1">
      <alignment horizontal="center"/>
      <protection hidden="1"/>
    </xf>
    <xf numFmtId="0" fontId="7" fillId="34" borderId="33" xfId="53" applyNumberFormat="1" applyFill="1" applyBorder="1" applyAlignment="1" applyProtection="1">
      <alignment horizontal="center" vertical="center" wrapText="1"/>
      <protection hidden="1"/>
    </xf>
    <xf numFmtId="42" fontId="0" fillId="34" borderId="33" xfId="0" applyNumberFormat="1" applyFont="1" applyFill="1" applyBorder="1" applyAlignment="1" applyProtection="1">
      <alignment horizontal="center" vertical="center" wrapText="1"/>
      <protection hidden="1"/>
    </xf>
    <xf numFmtId="42" fontId="0" fillId="34" borderId="33" xfId="0" applyNumberFormat="1" applyFont="1" applyFill="1" applyBorder="1" applyAlignment="1" applyProtection="1">
      <alignment horizontal="left" vertical="center" wrapText="1"/>
      <protection hidden="1"/>
    </xf>
    <xf numFmtId="0" fontId="7" fillId="34" borderId="10" xfId="53" applyNumberFormat="1" applyFill="1" applyBorder="1" applyAlignment="1" applyProtection="1">
      <alignment horizontal="center" vertical="center" wrapText="1"/>
      <protection hidden="1"/>
    </xf>
    <xf numFmtId="42" fontId="0" fillId="34" borderId="10" xfId="0" applyNumberFormat="1" applyFont="1" applyFill="1" applyBorder="1" applyAlignment="1" applyProtection="1">
      <alignment horizontal="center" vertical="center" wrapText="1"/>
      <protection hidden="1"/>
    </xf>
    <xf numFmtId="42" fontId="0" fillId="34" borderId="10" xfId="0" applyNumberFormat="1" applyFont="1" applyFill="1" applyBorder="1" applyAlignment="1" applyProtection="1">
      <alignment horizontal="left" vertical="center" wrapText="1"/>
      <protection hidden="1"/>
    </xf>
    <xf numFmtId="42" fontId="0" fillId="34" borderId="10" xfId="0" applyNumberFormat="1" applyFill="1" applyBorder="1" applyAlignment="1" applyProtection="1">
      <alignment horizontal="left" vertical="center" wrapText="1"/>
      <protection hidden="1"/>
    </xf>
    <xf numFmtId="42" fontId="3" fillId="34" borderId="10" xfId="0" applyNumberFormat="1" applyFont="1" applyFill="1" applyBorder="1" applyAlignment="1" applyProtection="1" quotePrefix="1">
      <alignment horizontal="center" vertical="center" wrapText="1"/>
      <protection hidden="1"/>
    </xf>
    <xf numFmtId="42" fontId="0" fillId="34" borderId="10" xfId="0" applyNumberFormat="1" applyFont="1" applyFill="1" applyBorder="1" applyAlignment="1" applyProtection="1">
      <alignment horizontal="left"/>
      <protection hidden="1"/>
    </xf>
    <xf numFmtId="0" fontId="0" fillId="34" borderId="10" xfId="0" applyNumberFormat="1" applyFont="1" applyFill="1" applyBorder="1" applyAlignment="1" applyProtection="1">
      <alignment horizontal="center" vertical="center" wrapText="1"/>
      <protection hidden="1"/>
    </xf>
    <xf numFmtId="0" fontId="0" fillId="34" borderId="33" xfId="0" applyNumberFormat="1" applyFont="1" applyFill="1" applyBorder="1" applyAlignment="1" applyProtection="1">
      <alignment horizontal="center" vertical="center" wrapText="1"/>
      <protection hidden="1"/>
    </xf>
    <xf numFmtId="0" fontId="0" fillId="34" borderId="33" xfId="0" applyFill="1" applyBorder="1" applyAlignment="1" applyProtection="1">
      <alignment horizontal="left" vertical="center" wrapText="1"/>
      <protection hidden="1"/>
    </xf>
    <xf numFmtId="0" fontId="0" fillId="34" borderId="33" xfId="0" applyFont="1" applyFill="1" applyBorder="1" applyAlignment="1" applyProtection="1">
      <alignment horizontal="left" vertical="center" wrapText="1"/>
      <protection hidden="1"/>
    </xf>
    <xf numFmtId="0" fontId="0" fillId="34" borderId="10" xfId="0" applyFont="1" applyFill="1" applyBorder="1" applyAlignment="1" applyProtection="1">
      <alignment horizontal="left" vertical="center" wrapText="1"/>
      <protection hidden="1"/>
    </xf>
    <xf numFmtId="0" fontId="0" fillId="34" borderId="10" xfId="0" applyFill="1" applyBorder="1" applyAlignment="1" applyProtection="1">
      <alignment horizontal="left" vertical="center" wrapText="1"/>
      <protection hidden="1"/>
    </xf>
    <xf numFmtId="0" fontId="7" fillId="34" borderId="10" xfId="53" applyFill="1" applyBorder="1" applyAlignment="1" applyProtection="1">
      <alignment horizontal="center" vertical="center" wrapText="1"/>
      <protection hidden="1"/>
    </xf>
    <xf numFmtId="0" fontId="0" fillId="34" borderId="10" xfId="0" applyFont="1" applyFill="1" applyBorder="1" applyAlignment="1" applyProtection="1">
      <alignment horizontal="left"/>
      <protection hidden="1"/>
    </xf>
    <xf numFmtId="0" fontId="3" fillId="34" borderId="10" xfId="0" applyNumberFormat="1" applyFont="1" applyFill="1" applyBorder="1" applyAlignment="1" applyProtection="1" quotePrefix="1">
      <alignment horizontal="center" vertical="center" wrapText="1"/>
      <protection hidden="1"/>
    </xf>
    <xf numFmtId="0" fontId="0" fillId="34" borderId="0" xfId="0" applyFont="1" applyFill="1" applyAlignment="1" applyProtection="1">
      <alignment/>
      <protection hidden="1"/>
    </xf>
    <xf numFmtId="42" fontId="17" fillId="0" borderId="10" xfId="0" applyNumberFormat="1" applyFont="1" applyBorder="1" applyAlignment="1" applyProtection="1">
      <alignment/>
      <protection hidden="1" locked="0"/>
    </xf>
    <xf numFmtId="42" fontId="18" fillId="0" borderId="10" xfId="0" applyNumberFormat="1" applyFont="1" applyBorder="1" applyAlignment="1" applyProtection="1">
      <alignment/>
      <protection hidden="1" locked="0"/>
    </xf>
    <xf numFmtId="42" fontId="18" fillId="0" borderId="10" xfId="0" applyNumberFormat="1" applyFont="1" applyBorder="1" applyAlignment="1" applyProtection="1">
      <alignment vertical="center"/>
      <protection hidden="1" locked="0"/>
    </xf>
    <xf numFmtId="0" fontId="0" fillId="34" borderId="41" xfId="0" applyFont="1" applyFill="1" applyBorder="1" applyAlignment="1" applyProtection="1">
      <alignment horizontal="left" vertical="center" wrapText="1"/>
      <protection hidden="1"/>
    </xf>
    <xf numFmtId="42" fontId="0" fillId="38" borderId="38" xfId="0" applyNumberFormat="1" applyFont="1" applyFill="1" applyBorder="1" applyAlignment="1" applyProtection="1">
      <alignment horizontal="right" vertical="center"/>
      <protection hidden="1"/>
    </xf>
    <xf numFmtId="42" fontId="0" fillId="36" borderId="38" xfId="0" applyNumberFormat="1" applyFont="1" applyFill="1" applyBorder="1" applyAlignment="1" applyProtection="1">
      <alignment horizontal="right" vertical="center"/>
      <protection hidden="1"/>
    </xf>
    <xf numFmtId="42" fontId="0" fillId="41" borderId="38" xfId="0" applyNumberFormat="1" applyFont="1" applyFill="1" applyBorder="1" applyAlignment="1" applyProtection="1">
      <alignment horizontal="right" vertical="center"/>
      <protection hidden="1" locked="0"/>
    </xf>
    <xf numFmtId="42" fontId="0" fillId="37" borderId="38" xfId="0" applyNumberFormat="1" applyFont="1" applyFill="1" applyBorder="1" applyAlignment="1" applyProtection="1">
      <alignment horizontal="right" vertical="center"/>
      <protection hidden="1"/>
    </xf>
    <xf numFmtId="42" fontId="3" fillId="38" borderId="33" xfId="0" applyNumberFormat="1" applyFont="1" applyFill="1" applyBorder="1" applyAlignment="1" applyProtection="1">
      <alignment horizontal="right" vertical="center"/>
      <protection hidden="1"/>
    </xf>
    <xf numFmtId="42" fontId="0" fillId="37" borderId="33" xfId="0" applyNumberFormat="1" applyFill="1" applyBorder="1" applyAlignment="1" applyProtection="1">
      <alignment/>
      <protection hidden="1"/>
    </xf>
    <xf numFmtId="42" fontId="3" fillId="37" borderId="33" xfId="0" applyNumberFormat="1" applyFont="1" applyFill="1" applyBorder="1" applyAlignment="1" applyProtection="1">
      <alignment horizontal="right" vertical="center"/>
      <protection hidden="1"/>
    </xf>
    <xf numFmtId="42" fontId="3" fillId="0" borderId="33" xfId="0" applyNumberFormat="1" applyFont="1" applyFill="1" applyBorder="1" applyAlignment="1" applyProtection="1">
      <alignment horizontal="right" vertical="center"/>
      <protection hidden="1" locked="0"/>
    </xf>
    <xf numFmtId="0" fontId="7" fillId="0" borderId="10" xfId="53" applyFont="1" applyBorder="1" applyAlignment="1" applyProtection="1">
      <alignment horizontal="center"/>
      <protection hidden="1"/>
    </xf>
    <xf numFmtId="0" fontId="0" fillId="0" borderId="10" xfId="0" applyBorder="1" applyAlignment="1">
      <alignment/>
    </xf>
    <xf numFmtId="42" fontId="9" fillId="0" borderId="34" xfId="0" applyNumberFormat="1" applyFont="1" applyFill="1" applyBorder="1" applyAlignment="1" applyProtection="1">
      <alignment horizontal="center" vertical="center"/>
      <protection hidden="1"/>
    </xf>
    <xf numFmtId="42" fontId="9" fillId="0" borderId="32" xfId="0" applyNumberFormat="1" applyFont="1" applyFill="1" applyBorder="1" applyAlignment="1" applyProtection="1">
      <alignment horizontal="center" vertical="center"/>
      <protection hidden="1"/>
    </xf>
    <xf numFmtId="42" fontId="9" fillId="0" borderId="21" xfId="0" applyNumberFormat="1" applyFont="1" applyFill="1" applyBorder="1" applyAlignment="1" applyProtection="1">
      <alignment horizontal="center" vertical="center"/>
      <protection hidden="1"/>
    </xf>
    <xf numFmtId="42" fontId="9" fillId="0" borderId="34" xfId="0" applyNumberFormat="1" applyFont="1" applyFill="1" applyBorder="1" applyAlignment="1" applyProtection="1">
      <alignment horizontal="center"/>
      <protection hidden="1"/>
    </xf>
    <xf numFmtId="42" fontId="9" fillId="0" borderId="32" xfId="0" applyNumberFormat="1" applyFont="1" applyFill="1" applyBorder="1" applyAlignment="1" applyProtection="1">
      <alignment horizontal="center"/>
      <protection hidden="1"/>
    </xf>
    <xf numFmtId="42" fontId="9" fillId="0" borderId="21" xfId="0" applyNumberFormat="1" applyFont="1" applyFill="1" applyBorder="1" applyAlignment="1" applyProtection="1">
      <alignment horizontal="center"/>
      <protection hidden="1"/>
    </xf>
    <xf numFmtId="42" fontId="0" fillId="41" borderId="34" xfId="0" applyNumberFormat="1" applyFont="1" applyFill="1" applyBorder="1" applyAlignment="1" applyProtection="1">
      <alignment horizontal="center" vertical="center"/>
      <protection hidden="1"/>
    </xf>
    <xf numFmtId="42" fontId="0" fillId="41" borderId="32" xfId="0" applyNumberFormat="1" applyFont="1" applyFill="1" applyBorder="1" applyAlignment="1" applyProtection="1">
      <alignment horizontal="center" vertical="center"/>
      <protection hidden="1"/>
    </xf>
    <xf numFmtId="42" fontId="0" fillId="41" borderId="21" xfId="0" applyNumberFormat="1" applyFont="1" applyFill="1" applyBorder="1" applyAlignment="1" applyProtection="1">
      <alignment horizontal="center" vertical="center"/>
      <protection hidden="1"/>
    </xf>
    <xf numFmtId="42" fontId="0" fillId="41" borderId="34" xfId="0" applyNumberFormat="1" applyFont="1" applyFill="1" applyBorder="1" applyAlignment="1" applyProtection="1">
      <alignment horizontal="left" vertical="center"/>
      <protection hidden="1"/>
    </xf>
    <xf numFmtId="42" fontId="0" fillId="41" borderId="32" xfId="0" applyNumberFormat="1" applyFont="1" applyFill="1" applyBorder="1" applyAlignment="1" applyProtection="1">
      <alignment horizontal="left" vertical="center"/>
      <protection hidden="1"/>
    </xf>
    <xf numFmtId="42" fontId="0" fillId="41" borderId="21" xfId="0" applyNumberFormat="1" applyFont="1" applyFill="1" applyBorder="1" applyAlignment="1" applyProtection="1">
      <alignment horizontal="left" vertical="center"/>
      <protection hidden="1"/>
    </xf>
    <xf numFmtId="0" fontId="0" fillId="0" borderId="38"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38" xfId="0" applyFont="1" applyBorder="1" applyAlignment="1" applyProtection="1">
      <alignment vertical="center" wrapText="1"/>
      <protection hidden="1"/>
    </xf>
    <xf numFmtId="0" fontId="0" fillId="0" borderId="39" xfId="0" applyFont="1" applyBorder="1" applyAlignment="1" applyProtection="1">
      <alignment vertical="center" wrapText="1"/>
      <protection hidden="1"/>
    </xf>
    <xf numFmtId="0" fontId="0" fillId="0" borderId="33" xfId="0" applyFont="1" applyBorder="1" applyAlignment="1" applyProtection="1">
      <alignment vertical="center" wrapText="1"/>
      <protection hidden="1"/>
    </xf>
    <xf numFmtId="0" fontId="0" fillId="0" borderId="42" xfId="0" applyFont="1" applyBorder="1" applyAlignment="1" applyProtection="1">
      <alignment horizontal="center" vertical="center"/>
      <protection hidden="1"/>
    </xf>
    <xf numFmtId="0" fontId="0" fillId="0" borderId="41" xfId="0" applyFont="1" applyBorder="1" applyAlignment="1" applyProtection="1">
      <alignment horizontal="center" vertical="center"/>
      <protection hidden="1"/>
    </xf>
    <xf numFmtId="0" fontId="0" fillId="0" borderId="10" xfId="0" applyFont="1" applyBorder="1" applyAlignment="1" applyProtection="1">
      <alignment vertical="center" wrapText="1"/>
      <protection hidden="1"/>
    </xf>
    <xf numFmtId="0" fontId="0" fillId="0" borderId="35" xfId="0" applyFont="1" applyBorder="1" applyAlignment="1" applyProtection="1">
      <alignment horizontal="center" vertical="center"/>
      <protection hidden="1"/>
    </xf>
    <xf numFmtId="0" fontId="0" fillId="0" borderId="40" xfId="0" applyFont="1" applyBorder="1" applyAlignment="1" applyProtection="1">
      <alignment vertical="center" wrapText="1"/>
      <protection hidden="1"/>
    </xf>
    <xf numFmtId="0" fontId="0" fillId="0" borderId="36" xfId="0" applyFont="1" applyBorder="1" applyAlignment="1" applyProtection="1">
      <alignmen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reverse" xfId="60"/>
    <cellStyle name="Title" xfId="61"/>
    <cellStyle name="Total" xfId="62"/>
    <cellStyle name="Warning Text" xfId="63"/>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43</xdr:row>
      <xdr:rowOff>0</xdr:rowOff>
    </xdr:from>
    <xdr:ext cx="76200" cy="200025"/>
    <xdr:sp>
      <xdr:nvSpPr>
        <xdr:cNvPr id="1" name="Text Box 10"/>
        <xdr:cNvSpPr txBox="1">
          <a:spLocks noChangeArrowheads="1"/>
        </xdr:cNvSpPr>
      </xdr:nvSpPr>
      <xdr:spPr>
        <a:xfrm>
          <a:off x="8705850" y="8334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4</xdr:col>
      <xdr:colOff>0</xdr:colOff>
      <xdr:row>264</xdr:row>
      <xdr:rowOff>0</xdr:rowOff>
    </xdr:from>
    <xdr:to>
      <xdr:col>4</xdr:col>
      <xdr:colOff>0</xdr:colOff>
      <xdr:row>264</xdr:row>
      <xdr:rowOff>0</xdr:rowOff>
    </xdr:to>
    <xdr:sp>
      <xdr:nvSpPr>
        <xdr:cNvPr id="2" name="AutoShape 152"/>
        <xdr:cNvSpPr>
          <a:spLocks/>
        </xdr:cNvSpPr>
      </xdr:nvSpPr>
      <xdr:spPr>
        <a:xfrm>
          <a:off x="6524625" y="50044350"/>
          <a:ext cx="0" cy="0"/>
        </a:xfrm>
        <a:prstGeom prst="wedgeRectCallout">
          <a:avLst>
            <a:gd name="adj1" fmla="val -50740"/>
            <a:gd name="adj2" fmla="val 133782"/>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Times New Roman"/>
              <a:ea typeface="Times New Roman"/>
              <a:cs typeface="Times New Roman"/>
            </a:rPr>
            <a:t>ROSS transfers $10,000 to Property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270</xdr:row>
      <xdr:rowOff>0</xdr:rowOff>
    </xdr:from>
    <xdr:to>
      <xdr:col>13</xdr:col>
      <xdr:colOff>0</xdr:colOff>
      <xdr:row>270</xdr:row>
      <xdr:rowOff>0</xdr:rowOff>
    </xdr:to>
    <xdr:sp>
      <xdr:nvSpPr>
        <xdr:cNvPr id="1" name="AutoShape 8"/>
        <xdr:cNvSpPr>
          <a:spLocks/>
        </xdr:cNvSpPr>
      </xdr:nvSpPr>
      <xdr:spPr>
        <a:xfrm>
          <a:off x="12344400" y="45348525"/>
          <a:ext cx="0" cy="0"/>
        </a:xfrm>
        <a:prstGeom prst="wedgeRectCallout">
          <a:avLst>
            <a:gd name="adj1" fmla="val -50740"/>
            <a:gd name="adj2" fmla="val 133782"/>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Times New Roman"/>
              <a:ea typeface="Times New Roman"/>
              <a:cs typeface="Times New Roman"/>
            </a:rPr>
            <a:t>ROSS transfers $10,000 to Property 1</a:t>
          </a:r>
        </a:p>
      </xdr:txBody>
    </xdr:sp>
    <xdr:clientData/>
  </xdr:twoCellAnchor>
  <xdr:oneCellAnchor>
    <xdr:from>
      <xdr:col>13</xdr:col>
      <xdr:colOff>0</xdr:colOff>
      <xdr:row>192</xdr:row>
      <xdr:rowOff>0</xdr:rowOff>
    </xdr:from>
    <xdr:ext cx="76200" cy="200025"/>
    <xdr:sp>
      <xdr:nvSpPr>
        <xdr:cNvPr id="2" name="Text Box 10"/>
        <xdr:cNvSpPr txBox="1">
          <a:spLocks noChangeArrowheads="1"/>
        </xdr:cNvSpPr>
      </xdr:nvSpPr>
      <xdr:spPr>
        <a:xfrm>
          <a:off x="12344400" y="325278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10</xdr:col>
      <xdr:colOff>0</xdr:colOff>
      <xdr:row>269</xdr:row>
      <xdr:rowOff>0</xdr:rowOff>
    </xdr:from>
    <xdr:to>
      <xdr:col>10</xdr:col>
      <xdr:colOff>0</xdr:colOff>
      <xdr:row>269</xdr:row>
      <xdr:rowOff>0</xdr:rowOff>
    </xdr:to>
    <xdr:sp>
      <xdr:nvSpPr>
        <xdr:cNvPr id="3" name="AutoShape 155"/>
        <xdr:cNvSpPr>
          <a:spLocks/>
        </xdr:cNvSpPr>
      </xdr:nvSpPr>
      <xdr:spPr>
        <a:xfrm>
          <a:off x="10744200" y="45186600"/>
          <a:ext cx="0" cy="0"/>
        </a:xfrm>
        <a:prstGeom prst="wedgeRectCallout">
          <a:avLst>
            <a:gd name="adj1" fmla="val -50740"/>
            <a:gd name="adj2" fmla="val 133782"/>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Times New Roman"/>
              <a:ea typeface="Times New Roman"/>
              <a:cs typeface="Times New Roman"/>
            </a:rPr>
            <a:t>ROSS transfers $10,000 to Property 1</a:t>
          </a:r>
        </a:p>
      </xdr:txBody>
    </xdr:sp>
    <xdr:clientData/>
  </xdr:twoCellAnchor>
  <xdr:twoCellAnchor>
    <xdr:from>
      <xdr:col>10</xdr:col>
      <xdr:colOff>0</xdr:colOff>
      <xdr:row>269</xdr:row>
      <xdr:rowOff>0</xdr:rowOff>
    </xdr:from>
    <xdr:to>
      <xdr:col>10</xdr:col>
      <xdr:colOff>0</xdr:colOff>
      <xdr:row>269</xdr:row>
      <xdr:rowOff>0</xdr:rowOff>
    </xdr:to>
    <xdr:sp>
      <xdr:nvSpPr>
        <xdr:cNvPr id="4" name="AutoShape 156"/>
        <xdr:cNvSpPr>
          <a:spLocks/>
        </xdr:cNvSpPr>
      </xdr:nvSpPr>
      <xdr:spPr>
        <a:xfrm>
          <a:off x="10744200" y="45186600"/>
          <a:ext cx="0" cy="0"/>
        </a:xfrm>
        <a:prstGeom prst="wedgeRectCallout">
          <a:avLst>
            <a:gd name="adj1" fmla="val -50740"/>
            <a:gd name="adj2" fmla="val 133782"/>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Times New Roman"/>
              <a:ea typeface="Times New Roman"/>
              <a:cs typeface="Times New Roman"/>
            </a:rPr>
            <a:t>ROSS transfers $10,000 to Property 1</a:t>
          </a:r>
        </a:p>
      </xdr:txBody>
    </xdr:sp>
    <xdr:clientData/>
  </xdr:twoCellAnchor>
  <xdr:oneCellAnchor>
    <xdr:from>
      <xdr:col>11</xdr:col>
      <xdr:colOff>0</xdr:colOff>
      <xdr:row>177</xdr:row>
      <xdr:rowOff>0</xdr:rowOff>
    </xdr:from>
    <xdr:ext cx="76200" cy="200025"/>
    <xdr:sp>
      <xdr:nvSpPr>
        <xdr:cNvPr id="5" name="Text Box 2"/>
        <xdr:cNvSpPr txBox="1">
          <a:spLocks noChangeArrowheads="1"/>
        </xdr:cNvSpPr>
      </xdr:nvSpPr>
      <xdr:spPr>
        <a:xfrm>
          <a:off x="11277600" y="29937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185</xdr:row>
      <xdr:rowOff>0</xdr:rowOff>
    </xdr:from>
    <xdr:ext cx="76200" cy="238125"/>
    <xdr:sp>
      <xdr:nvSpPr>
        <xdr:cNvPr id="6" name="Text Box 5"/>
        <xdr:cNvSpPr txBox="1">
          <a:spLocks noChangeArrowheads="1"/>
        </xdr:cNvSpPr>
      </xdr:nvSpPr>
      <xdr:spPr>
        <a:xfrm>
          <a:off x="11277600" y="31232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22</xdr:col>
      <xdr:colOff>0</xdr:colOff>
      <xdr:row>177</xdr:row>
      <xdr:rowOff>0</xdr:rowOff>
    </xdr:from>
    <xdr:ext cx="76200" cy="200025"/>
    <xdr:sp>
      <xdr:nvSpPr>
        <xdr:cNvPr id="7" name="Text Box 8"/>
        <xdr:cNvSpPr txBox="1">
          <a:spLocks noChangeArrowheads="1"/>
        </xdr:cNvSpPr>
      </xdr:nvSpPr>
      <xdr:spPr>
        <a:xfrm>
          <a:off x="17145000" y="29937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22</xdr:col>
      <xdr:colOff>0</xdr:colOff>
      <xdr:row>185</xdr:row>
      <xdr:rowOff>0</xdr:rowOff>
    </xdr:from>
    <xdr:ext cx="76200" cy="238125"/>
    <xdr:sp>
      <xdr:nvSpPr>
        <xdr:cNvPr id="8" name="Text Box 10"/>
        <xdr:cNvSpPr txBox="1">
          <a:spLocks noChangeArrowheads="1"/>
        </xdr:cNvSpPr>
      </xdr:nvSpPr>
      <xdr:spPr>
        <a:xfrm>
          <a:off x="17145000" y="31232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22</xdr:col>
      <xdr:colOff>0</xdr:colOff>
      <xdr:row>177</xdr:row>
      <xdr:rowOff>0</xdr:rowOff>
    </xdr:from>
    <xdr:ext cx="76200" cy="200025"/>
    <xdr:sp>
      <xdr:nvSpPr>
        <xdr:cNvPr id="9" name="Text Box 11"/>
        <xdr:cNvSpPr txBox="1">
          <a:spLocks noChangeArrowheads="1"/>
        </xdr:cNvSpPr>
      </xdr:nvSpPr>
      <xdr:spPr>
        <a:xfrm>
          <a:off x="17145000" y="29937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22</xdr:col>
      <xdr:colOff>0</xdr:colOff>
      <xdr:row>185</xdr:row>
      <xdr:rowOff>0</xdr:rowOff>
    </xdr:from>
    <xdr:ext cx="76200" cy="238125"/>
    <xdr:sp>
      <xdr:nvSpPr>
        <xdr:cNvPr id="10" name="Text Box 13"/>
        <xdr:cNvSpPr txBox="1">
          <a:spLocks noChangeArrowheads="1"/>
        </xdr:cNvSpPr>
      </xdr:nvSpPr>
      <xdr:spPr>
        <a:xfrm>
          <a:off x="17145000" y="31232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22</xdr:col>
      <xdr:colOff>0</xdr:colOff>
      <xdr:row>177</xdr:row>
      <xdr:rowOff>0</xdr:rowOff>
    </xdr:from>
    <xdr:ext cx="76200" cy="200025"/>
    <xdr:sp>
      <xdr:nvSpPr>
        <xdr:cNvPr id="11" name="Text Box 14"/>
        <xdr:cNvSpPr txBox="1">
          <a:spLocks noChangeArrowheads="1"/>
        </xdr:cNvSpPr>
      </xdr:nvSpPr>
      <xdr:spPr>
        <a:xfrm>
          <a:off x="17145000" y="29937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22</xdr:col>
      <xdr:colOff>0</xdr:colOff>
      <xdr:row>185</xdr:row>
      <xdr:rowOff>0</xdr:rowOff>
    </xdr:from>
    <xdr:ext cx="76200" cy="238125"/>
    <xdr:sp>
      <xdr:nvSpPr>
        <xdr:cNvPr id="12" name="Text Box 16"/>
        <xdr:cNvSpPr txBox="1">
          <a:spLocks noChangeArrowheads="1"/>
        </xdr:cNvSpPr>
      </xdr:nvSpPr>
      <xdr:spPr>
        <a:xfrm>
          <a:off x="17145000" y="31232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22</xdr:col>
      <xdr:colOff>0</xdr:colOff>
      <xdr:row>177</xdr:row>
      <xdr:rowOff>0</xdr:rowOff>
    </xdr:from>
    <xdr:ext cx="76200" cy="200025"/>
    <xdr:sp>
      <xdr:nvSpPr>
        <xdr:cNvPr id="13" name="Text Box 21"/>
        <xdr:cNvSpPr txBox="1">
          <a:spLocks noChangeArrowheads="1"/>
        </xdr:cNvSpPr>
      </xdr:nvSpPr>
      <xdr:spPr>
        <a:xfrm>
          <a:off x="17145000" y="29937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22</xdr:col>
      <xdr:colOff>0</xdr:colOff>
      <xdr:row>185</xdr:row>
      <xdr:rowOff>0</xdr:rowOff>
    </xdr:from>
    <xdr:ext cx="76200" cy="238125"/>
    <xdr:sp>
      <xdr:nvSpPr>
        <xdr:cNvPr id="14" name="Text Box 22"/>
        <xdr:cNvSpPr txBox="1">
          <a:spLocks noChangeArrowheads="1"/>
        </xdr:cNvSpPr>
      </xdr:nvSpPr>
      <xdr:spPr>
        <a:xfrm>
          <a:off x="17145000" y="31232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22</xdr:col>
      <xdr:colOff>0</xdr:colOff>
      <xdr:row>177</xdr:row>
      <xdr:rowOff>0</xdr:rowOff>
    </xdr:from>
    <xdr:ext cx="76200" cy="200025"/>
    <xdr:sp>
      <xdr:nvSpPr>
        <xdr:cNvPr id="15" name="Text Box 23"/>
        <xdr:cNvSpPr txBox="1">
          <a:spLocks noChangeArrowheads="1"/>
        </xdr:cNvSpPr>
      </xdr:nvSpPr>
      <xdr:spPr>
        <a:xfrm>
          <a:off x="17145000" y="29937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22</xdr:col>
      <xdr:colOff>0</xdr:colOff>
      <xdr:row>185</xdr:row>
      <xdr:rowOff>0</xdr:rowOff>
    </xdr:from>
    <xdr:ext cx="76200" cy="238125"/>
    <xdr:sp>
      <xdr:nvSpPr>
        <xdr:cNvPr id="16" name="Text Box 24"/>
        <xdr:cNvSpPr txBox="1">
          <a:spLocks noChangeArrowheads="1"/>
        </xdr:cNvSpPr>
      </xdr:nvSpPr>
      <xdr:spPr>
        <a:xfrm>
          <a:off x="17145000" y="31232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188</xdr:row>
      <xdr:rowOff>0</xdr:rowOff>
    </xdr:from>
    <xdr:ext cx="76200" cy="200025"/>
    <xdr:sp>
      <xdr:nvSpPr>
        <xdr:cNvPr id="17" name="Text Box 29"/>
        <xdr:cNvSpPr txBox="1">
          <a:spLocks noChangeArrowheads="1"/>
        </xdr:cNvSpPr>
      </xdr:nvSpPr>
      <xdr:spPr>
        <a:xfrm>
          <a:off x="11277600" y="318801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189</xdr:row>
      <xdr:rowOff>0</xdr:rowOff>
    </xdr:from>
    <xdr:ext cx="76200" cy="200025"/>
    <xdr:sp>
      <xdr:nvSpPr>
        <xdr:cNvPr id="18" name="Text Box 30"/>
        <xdr:cNvSpPr txBox="1">
          <a:spLocks noChangeArrowheads="1"/>
        </xdr:cNvSpPr>
      </xdr:nvSpPr>
      <xdr:spPr>
        <a:xfrm>
          <a:off x="11277600" y="320421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178</xdr:row>
      <xdr:rowOff>0</xdr:rowOff>
    </xdr:from>
    <xdr:ext cx="76200" cy="200025"/>
    <xdr:sp>
      <xdr:nvSpPr>
        <xdr:cNvPr id="19" name="Text Box 31"/>
        <xdr:cNvSpPr txBox="1">
          <a:spLocks noChangeArrowheads="1"/>
        </xdr:cNvSpPr>
      </xdr:nvSpPr>
      <xdr:spPr>
        <a:xfrm>
          <a:off x="11277600" y="30099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178</xdr:row>
      <xdr:rowOff>0</xdr:rowOff>
    </xdr:from>
    <xdr:ext cx="76200" cy="200025"/>
    <xdr:sp>
      <xdr:nvSpPr>
        <xdr:cNvPr id="20" name="Text Box 32"/>
        <xdr:cNvSpPr txBox="1">
          <a:spLocks noChangeArrowheads="1"/>
        </xdr:cNvSpPr>
      </xdr:nvSpPr>
      <xdr:spPr>
        <a:xfrm>
          <a:off x="11277600" y="30099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177</xdr:row>
      <xdr:rowOff>0</xdr:rowOff>
    </xdr:from>
    <xdr:ext cx="76200" cy="200025"/>
    <xdr:sp>
      <xdr:nvSpPr>
        <xdr:cNvPr id="21" name="Text Box 255"/>
        <xdr:cNvSpPr txBox="1">
          <a:spLocks noChangeArrowheads="1"/>
        </xdr:cNvSpPr>
      </xdr:nvSpPr>
      <xdr:spPr>
        <a:xfrm>
          <a:off x="11277600" y="29937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185</xdr:row>
      <xdr:rowOff>0</xdr:rowOff>
    </xdr:from>
    <xdr:ext cx="76200" cy="238125"/>
    <xdr:sp>
      <xdr:nvSpPr>
        <xdr:cNvPr id="22" name="Text Box 256"/>
        <xdr:cNvSpPr txBox="1">
          <a:spLocks noChangeArrowheads="1"/>
        </xdr:cNvSpPr>
      </xdr:nvSpPr>
      <xdr:spPr>
        <a:xfrm>
          <a:off x="11277600" y="31232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27</xdr:col>
      <xdr:colOff>0</xdr:colOff>
      <xdr:row>177</xdr:row>
      <xdr:rowOff>0</xdr:rowOff>
    </xdr:from>
    <xdr:ext cx="76200" cy="200025"/>
    <xdr:sp>
      <xdr:nvSpPr>
        <xdr:cNvPr id="23" name="Text Box 257"/>
        <xdr:cNvSpPr txBox="1">
          <a:spLocks noChangeArrowheads="1"/>
        </xdr:cNvSpPr>
      </xdr:nvSpPr>
      <xdr:spPr>
        <a:xfrm>
          <a:off x="19812000" y="29937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27</xdr:col>
      <xdr:colOff>0</xdr:colOff>
      <xdr:row>185</xdr:row>
      <xdr:rowOff>0</xdr:rowOff>
    </xdr:from>
    <xdr:ext cx="76200" cy="238125"/>
    <xdr:sp>
      <xdr:nvSpPr>
        <xdr:cNvPr id="24" name="Text Box 259"/>
        <xdr:cNvSpPr txBox="1">
          <a:spLocks noChangeArrowheads="1"/>
        </xdr:cNvSpPr>
      </xdr:nvSpPr>
      <xdr:spPr>
        <a:xfrm>
          <a:off x="19812000" y="31232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27</xdr:col>
      <xdr:colOff>0</xdr:colOff>
      <xdr:row>177</xdr:row>
      <xdr:rowOff>0</xdr:rowOff>
    </xdr:from>
    <xdr:ext cx="76200" cy="200025"/>
    <xdr:sp>
      <xdr:nvSpPr>
        <xdr:cNvPr id="25" name="Text Box 260"/>
        <xdr:cNvSpPr txBox="1">
          <a:spLocks noChangeArrowheads="1"/>
        </xdr:cNvSpPr>
      </xdr:nvSpPr>
      <xdr:spPr>
        <a:xfrm>
          <a:off x="19812000" y="29937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27</xdr:col>
      <xdr:colOff>0</xdr:colOff>
      <xdr:row>185</xdr:row>
      <xdr:rowOff>0</xdr:rowOff>
    </xdr:from>
    <xdr:ext cx="76200" cy="238125"/>
    <xdr:sp>
      <xdr:nvSpPr>
        <xdr:cNvPr id="26" name="Text Box 262"/>
        <xdr:cNvSpPr txBox="1">
          <a:spLocks noChangeArrowheads="1"/>
        </xdr:cNvSpPr>
      </xdr:nvSpPr>
      <xdr:spPr>
        <a:xfrm>
          <a:off x="19812000" y="31232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27</xdr:col>
      <xdr:colOff>0</xdr:colOff>
      <xdr:row>177</xdr:row>
      <xdr:rowOff>0</xdr:rowOff>
    </xdr:from>
    <xdr:ext cx="76200" cy="200025"/>
    <xdr:sp>
      <xdr:nvSpPr>
        <xdr:cNvPr id="27" name="Text Box 263"/>
        <xdr:cNvSpPr txBox="1">
          <a:spLocks noChangeArrowheads="1"/>
        </xdr:cNvSpPr>
      </xdr:nvSpPr>
      <xdr:spPr>
        <a:xfrm>
          <a:off x="19812000" y="29937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27</xdr:col>
      <xdr:colOff>0</xdr:colOff>
      <xdr:row>185</xdr:row>
      <xdr:rowOff>0</xdr:rowOff>
    </xdr:from>
    <xdr:ext cx="76200" cy="238125"/>
    <xdr:sp>
      <xdr:nvSpPr>
        <xdr:cNvPr id="28" name="Text Box 265"/>
        <xdr:cNvSpPr txBox="1">
          <a:spLocks noChangeArrowheads="1"/>
        </xdr:cNvSpPr>
      </xdr:nvSpPr>
      <xdr:spPr>
        <a:xfrm>
          <a:off x="19812000" y="31232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27</xdr:col>
      <xdr:colOff>0</xdr:colOff>
      <xdr:row>177</xdr:row>
      <xdr:rowOff>0</xdr:rowOff>
    </xdr:from>
    <xdr:ext cx="76200" cy="200025"/>
    <xdr:sp>
      <xdr:nvSpPr>
        <xdr:cNvPr id="29" name="Text Box 266"/>
        <xdr:cNvSpPr txBox="1">
          <a:spLocks noChangeArrowheads="1"/>
        </xdr:cNvSpPr>
      </xdr:nvSpPr>
      <xdr:spPr>
        <a:xfrm>
          <a:off x="19812000" y="29937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27</xdr:col>
      <xdr:colOff>0</xdr:colOff>
      <xdr:row>185</xdr:row>
      <xdr:rowOff>0</xdr:rowOff>
    </xdr:from>
    <xdr:ext cx="76200" cy="238125"/>
    <xdr:sp>
      <xdr:nvSpPr>
        <xdr:cNvPr id="30" name="Text Box 267"/>
        <xdr:cNvSpPr txBox="1">
          <a:spLocks noChangeArrowheads="1"/>
        </xdr:cNvSpPr>
      </xdr:nvSpPr>
      <xdr:spPr>
        <a:xfrm>
          <a:off x="19812000" y="31232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27</xdr:col>
      <xdr:colOff>0</xdr:colOff>
      <xdr:row>177</xdr:row>
      <xdr:rowOff>0</xdr:rowOff>
    </xdr:from>
    <xdr:ext cx="76200" cy="200025"/>
    <xdr:sp>
      <xdr:nvSpPr>
        <xdr:cNvPr id="31" name="Text Box 268"/>
        <xdr:cNvSpPr txBox="1">
          <a:spLocks noChangeArrowheads="1"/>
        </xdr:cNvSpPr>
      </xdr:nvSpPr>
      <xdr:spPr>
        <a:xfrm>
          <a:off x="19812000" y="29937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27</xdr:col>
      <xdr:colOff>0</xdr:colOff>
      <xdr:row>185</xdr:row>
      <xdr:rowOff>0</xdr:rowOff>
    </xdr:from>
    <xdr:ext cx="76200" cy="238125"/>
    <xdr:sp>
      <xdr:nvSpPr>
        <xdr:cNvPr id="32" name="Text Box 269"/>
        <xdr:cNvSpPr txBox="1">
          <a:spLocks noChangeArrowheads="1"/>
        </xdr:cNvSpPr>
      </xdr:nvSpPr>
      <xdr:spPr>
        <a:xfrm>
          <a:off x="19812000" y="312324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188</xdr:row>
      <xdr:rowOff>0</xdr:rowOff>
    </xdr:from>
    <xdr:ext cx="76200" cy="200025"/>
    <xdr:sp>
      <xdr:nvSpPr>
        <xdr:cNvPr id="33" name="Text Box 270"/>
        <xdr:cNvSpPr txBox="1">
          <a:spLocks noChangeArrowheads="1"/>
        </xdr:cNvSpPr>
      </xdr:nvSpPr>
      <xdr:spPr>
        <a:xfrm>
          <a:off x="11277600" y="318801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189</xdr:row>
      <xdr:rowOff>0</xdr:rowOff>
    </xdr:from>
    <xdr:ext cx="76200" cy="200025"/>
    <xdr:sp>
      <xdr:nvSpPr>
        <xdr:cNvPr id="34" name="Text Box 271"/>
        <xdr:cNvSpPr txBox="1">
          <a:spLocks noChangeArrowheads="1"/>
        </xdr:cNvSpPr>
      </xdr:nvSpPr>
      <xdr:spPr>
        <a:xfrm>
          <a:off x="11277600" y="320421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178</xdr:row>
      <xdr:rowOff>0</xdr:rowOff>
    </xdr:from>
    <xdr:ext cx="76200" cy="200025"/>
    <xdr:sp>
      <xdr:nvSpPr>
        <xdr:cNvPr id="35" name="Text Box 272"/>
        <xdr:cNvSpPr txBox="1">
          <a:spLocks noChangeArrowheads="1"/>
        </xdr:cNvSpPr>
      </xdr:nvSpPr>
      <xdr:spPr>
        <a:xfrm>
          <a:off x="11277600" y="30099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178</xdr:row>
      <xdr:rowOff>0</xdr:rowOff>
    </xdr:from>
    <xdr:ext cx="76200" cy="200025"/>
    <xdr:sp>
      <xdr:nvSpPr>
        <xdr:cNvPr id="36" name="Text Box 273"/>
        <xdr:cNvSpPr txBox="1">
          <a:spLocks noChangeArrowheads="1"/>
        </xdr:cNvSpPr>
      </xdr:nvSpPr>
      <xdr:spPr>
        <a:xfrm>
          <a:off x="11277600" y="30099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23</xdr:col>
      <xdr:colOff>0</xdr:colOff>
      <xdr:row>266</xdr:row>
      <xdr:rowOff>0</xdr:rowOff>
    </xdr:from>
    <xdr:to>
      <xdr:col>23</xdr:col>
      <xdr:colOff>0</xdr:colOff>
      <xdr:row>266</xdr:row>
      <xdr:rowOff>0</xdr:rowOff>
    </xdr:to>
    <xdr:sp>
      <xdr:nvSpPr>
        <xdr:cNvPr id="37" name="AutoShape 360"/>
        <xdr:cNvSpPr>
          <a:spLocks/>
        </xdr:cNvSpPr>
      </xdr:nvSpPr>
      <xdr:spPr>
        <a:xfrm>
          <a:off x="17678400" y="44700825"/>
          <a:ext cx="0" cy="0"/>
        </a:xfrm>
        <a:prstGeom prst="wedgeRectCallout">
          <a:avLst>
            <a:gd name="adj1" fmla="val -50740"/>
            <a:gd name="adj2" fmla="val 133782"/>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Times New Roman"/>
              <a:ea typeface="Times New Roman"/>
              <a:cs typeface="Times New Roman"/>
            </a:rPr>
            <a:t>ROSS transfers $10,000 to Property 1</a:t>
          </a:r>
        </a:p>
      </xdr:txBody>
    </xdr:sp>
    <xdr:clientData/>
  </xdr:twoCellAnchor>
  <xdr:twoCellAnchor>
    <xdr:from>
      <xdr:col>23</xdr:col>
      <xdr:colOff>0</xdr:colOff>
      <xdr:row>266</xdr:row>
      <xdr:rowOff>0</xdr:rowOff>
    </xdr:from>
    <xdr:to>
      <xdr:col>23</xdr:col>
      <xdr:colOff>0</xdr:colOff>
      <xdr:row>266</xdr:row>
      <xdr:rowOff>0</xdr:rowOff>
    </xdr:to>
    <xdr:sp>
      <xdr:nvSpPr>
        <xdr:cNvPr id="38" name="AutoShape 543"/>
        <xdr:cNvSpPr>
          <a:spLocks/>
        </xdr:cNvSpPr>
      </xdr:nvSpPr>
      <xdr:spPr>
        <a:xfrm>
          <a:off x="17678400" y="44700825"/>
          <a:ext cx="0" cy="0"/>
        </a:xfrm>
        <a:prstGeom prst="wedgeRectCallout">
          <a:avLst>
            <a:gd name="adj1" fmla="val -50740"/>
            <a:gd name="adj2" fmla="val 133782"/>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Times New Roman"/>
              <a:ea typeface="Times New Roman"/>
              <a:cs typeface="Times New Roman"/>
            </a:rPr>
            <a:t>ROSS transfers $10,000 to Property 1</a:t>
          </a:r>
        </a:p>
      </xdr:txBody>
    </xdr:sp>
    <xdr:clientData/>
  </xdr:twoCellAnchor>
  <xdr:twoCellAnchor>
    <xdr:from>
      <xdr:col>23</xdr:col>
      <xdr:colOff>0</xdr:colOff>
      <xdr:row>266</xdr:row>
      <xdr:rowOff>0</xdr:rowOff>
    </xdr:from>
    <xdr:to>
      <xdr:col>23</xdr:col>
      <xdr:colOff>0</xdr:colOff>
      <xdr:row>266</xdr:row>
      <xdr:rowOff>0</xdr:rowOff>
    </xdr:to>
    <xdr:sp>
      <xdr:nvSpPr>
        <xdr:cNvPr id="39" name="AutoShape 549"/>
        <xdr:cNvSpPr>
          <a:spLocks/>
        </xdr:cNvSpPr>
      </xdr:nvSpPr>
      <xdr:spPr>
        <a:xfrm>
          <a:off x="17678400" y="44700825"/>
          <a:ext cx="0" cy="0"/>
        </a:xfrm>
        <a:prstGeom prst="wedgeRectCallout">
          <a:avLst>
            <a:gd name="adj1" fmla="val -50740"/>
            <a:gd name="adj2" fmla="val 133782"/>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Times New Roman"/>
              <a:ea typeface="Times New Roman"/>
              <a:cs typeface="Times New Roman"/>
            </a:rPr>
            <a:t>ROSS transfers $10,000 to Property 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2</xdr:row>
      <xdr:rowOff>114300</xdr:rowOff>
    </xdr:from>
    <xdr:to>
      <xdr:col>9</xdr:col>
      <xdr:colOff>428625</xdr:colOff>
      <xdr:row>3</xdr:row>
      <xdr:rowOff>342900</xdr:rowOff>
    </xdr:to>
    <xdr:pic>
      <xdr:nvPicPr>
        <xdr:cNvPr id="1" name="WelcomePage_Scores"/>
        <xdr:cNvPicPr preferRelativeResize="1">
          <a:picLocks noChangeAspect="1"/>
        </xdr:cNvPicPr>
      </xdr:nvPicPr>
      <xdr:blipFill>
        <a:blip r:embed="rId1"/>
        <a:stretch>
          <a:fillRect/>
        </a:stretch>
      </xdr:blipFill>
      <xdr:spPr>
        <a:xfrm>
          <a:off x="7258050" y="447675"/>
          <a:ext cx="93345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S460"/>
  <sheetViews>
    <sheetView showGridLines="0" zoomScalePageLayoutView="0" workbookViewId="0" topLeftCell="A352">
      <selection activeCell="E361" sqref="E361"/>
    </sheetView>
  </sheetViews>
  <sheetFormatPr defaultColWidth="9.33203125" defaultRowHeight="12.75" outlineLevelRow="4"/>
  <cols>
    <col min="1" max="1" width="12" style="177" customWidth="1"/>
    <col min="2" max="2" width="8" style="120" hidden="1" customWidth="1"/>
    <col min="3" max="3" width="78" style="124" customWidth="1"/>
    <col min="4" max="4" width="14" style="130" customWidth="1"/>
    <col min="5" max="5" width="15" style="217" customWidth="1"/>
    <col min="6" max="6" width="17" style="217" customWidth="1"/>
    <col min="7" max="7" width="15.33203125" style="217" customWidth="1"/>
    <col min="8" max="8" width="14" style="217" customWidth="1"/>
    <col min="9" max="9" width="18.83203125" style="125" customWidth="1"/>
    <col min="10" max="10" width="19.5" style="124" customWidth="1"/>
    <col min="11" max="12" width="19" style="124" customWidth="1"/>
    <col min="13" max="13" width="17.66015625" style="124" customWidth="1"/>
    <col min="14" max="14" width="19.83203125" style="124" customWidth="1"/>
    <col min="15" max="15" width="19.5" style="124" customWidth="1"/>
    <col min="16" max="16" width="17.66015625" style="124" customWidth="1"/>
    <col min="17" max="16384" width="9.33203125" style="124" customWidth="1"/>
  </cols>
  <sheetData>
    <row r="1" spans="3:6" ht="30" customHeight="1">
      <c r="C1" s="121" t="s">
        <v>207</v>
      </c>
      <c r="D1" s="122"/>
      <c r="E1" s="216"/>
      <c r="F1" s="216"/>
    </row>
    <row r="2" spans="1:5" ht="19.5" customHeight="1">
      <c r="A2" s="178"/>
      <c r="B2" s="126"/>
      <c r="C2" s="127" t="s">
        <v>173</v>
      </c>
      <c r="D2" s="128"/>
      <c r="E2" s="218"/>
    </row>
    <row r="3" spans="1:3" ht="19.5" customHeight="1">
      <c r="A3" s="323"/>
      <c r="B3" s="129"/>
      <c r="C3" s="127" t="s">
        <v>242</v>
      </c>
    </row>
    <row r="4" spans="1:3" ht="19.5" customHeight="1">
      <c r="A4" s="179"/>
      <c r="B4" s="131"/>
      <c r="C4" s="127" t="s">
        <v>243</v>
      </c>
    </row>
    <row r="5" spans="1:11" ht="35.25" customHeight="1">
      <c r="A5" s="180" t="s">
        <v>167</v>
      </c>
      <c r="B5" s="132" t="s">
        <v>752</v>
      </c>
      <c r="C5" s="132" t="s">
        <v>771</v>
      </c>
      <c r="D5" s="133" t="s">
        <v>180</v>
      </c>
      <c r="E5" s="132" t="s">
        <v>483</v>
      </c>
      <c r="F5" s="132" t="s">
        <v>571</v>
      </c>
      <c r="G5" s="132" t="s">
        <v>572</v>
      </c>
      <c r="H5" s="132" t="s">
        <v>181</v>
      </c>
      <c r="J5" s="125"/>
      <c r="K5" s="125"/>
    </row>
    <row r="6" spans="1:11" ht="15" outlineLevel="2">
      <c r="A6" s="181">
        <f>HYPERLINK(CONCATENATE("[FDS Tool Version 28.xls]Line_Definitions!","a",VLOOKUP(Data!A6,Line_Definitions!$A$2:$D$401,4,FALSE)),Data!A6)</f>
        <v>111</v>
      </c>
      <c r="B6" s="134">
        <f aca="true" t="shared" si="0" ref="B6:B38">ROW(A6)</f>
        <v>6</v>
      </c>
      <c r="C6" s="135" t="s">
        <v>140</v>
      </c>
      <c r="D6" s="136">
        <f aca="true" t="shared" si="1" ref="D6:D11">SUM(E6:H6)</f>
        <v>0</v>
      </c>
      <c r="E6" s="249"/>
      <c r="F6" s="249"/>
      <c r="G6" s="249"/>
      <c r="H6" s="249"/>
      <c r="J6" s="125"/>
      <c r="K6" s="125"/>
    </row>
    <row r="7" spans="1:11" ht="15" outlineLevel="2">
      <c r="A7" s="181">
        <f>HYPERLINK(CONCATENATE("[FDS Tool Version 28.xls]Line_Definitions!","a",VLOOKUP(Data!A7,Line_Definitions!$A$2:$D$401,4,FALSE)),Data!A7)</f>
        <v>112</v>
      </c>
      <c r="B7" s="134">
        <f t="shared" si="0"/>
        <v>7</v>
      </c>
      <c r="C7" s="135" t="s">
        <v>141</v>
      </c>
      <c r="D7" s="136">
        <f t="shared" si="1"/>
        <v>0</v>
      </c>
      <c r="E7" s="249"/>
      <c r="F7" s="249"/>
      <c r="G7" s="249"/>
      <c r="H7" s="249"/>
      <c r="J7" s="125"/>
      <c r="K7" s="125"/>
    </row>
    <row r="8" spans="1:11" ht="15" outlineLevel="2">
      <c r="A8" s="181">
        <f>HYPERLINK(CONCATENATE("[FDS Tool Version 28.xls]Line_Definitions!","a",VLOOKUP(Data!A8,Line_Definitions!$A$2:$D$401,4,FALSE)),Data!A8)</f>
        <v>113</v>
      </c>
      <c r="B8" s="134">
        <f t="shared" si="0"/>
        <v>8</v>
      </c>
      <c r="C8" s="135" t="s">
        <v>142</v>
      </c>
      <c r="D8" s="136">
        <f t="shared" si="1"/>
        <v>0</v>
      </c>
      <c r="E8" s="249"/>
      <c r="F8" s="249"/>
      <c r="G8" s="249"/>
      <c r="H8" s="249"/>
      <c r="J8" s="125"/>
      <c r="K8" s="125"/>
    </row>
    <row r="9" spans="1:11" ht="15" outlineLevel="2">
      <c r="A9" s="181">
        <f>HYPERLINK(CONCATENATE("[FDS Tool Version 28.xls]Line_Definitions!","a",VLOOKUP(Data!A9,Line_Definitions!$A$2:$D$401,4,FALSE)),Data!A9)</f>
        <v>114</v>
      </c>
      <c r="B9" s="134">
        <f t="shared" si="0"/>
        <v>9</v>
      </c>
      <c r="C9" s="135" t="s">
        <v>143</v>
      </c>
      <c r="D9" s="136">
        <f t="shared" si="1"/>
        <v>0</v>
      </c>
      <c r="E9" s="249"/>
      <c r="F9" s="249"/>
      <c r="G9" s="249"/>
      <c r="H9" s="249"/>
      <c r="I9" s="124"/>
      <c r="K9" s="125"/>
    </row>
    <row r="10" spans="1:11" ht="15" outlineLevel="2">
      <c r="A10" s="181">
        <f>HYPERLINK(CONCATENATE("[FDS Tool Version 28.xls]Line_Definitions!","a",VLOOKUP(Data!A10,Line_Definitions!$A$2:$D$401,4,FALSE)),Data!A10)</f>
        <v>115</v>
      </c>
      <c r="B10" s="134">
        <f t="shared" si="0"/>
        <v>10</v>
      </c>
      <c r="C10" s="135" t="s">
        <v>144</v>
      </c>
      <c r="D10" s="136">
        <f t="shared" si="1"/>
        <v>0</v>
      </c>
      <c r="E10" s="249"/>
      <c r="F10" s="249"/>
      <c r="G10" s="249"/>
      <c r="H10" s="249"/>
      <c r="I10" s="124"/>
      <c r="K10" s="125"/>
    </row>
    <row r="11" spans="1:11" s="127" customFormat="1" ht="14.25" outlineLevel="1">
      <c r="A11" s="181">
        <f>HYPERLINK(CONCATENATE("[FDS Tool Version 28.xls]Line_Definitions!","a",VLOOKUP(Data!A11,Line_Definitions!$A$2:$D$401,4,FALSE)),Data!A11)</f>
        <v>100</v>
      </c>
      <c r="B11" s="138">
        <f t="shared" si="0"/>
        <v>11</v>
      </c>
      <c r="C11" s="139" t="s">
        <v>139</v>
      </c>
      <c r="D11" s="140">
        <f t="shared" si="1"/>
        <v>0</v>
      </c>
      <c r="E11" s="219">
        <f>SUM(E6:E10)</f>
        <v>0</v>
      </c>
      <c r="F11" s="219">
        <f>SUM(F6:F10)</f>
        <v>0</v>
      </c>
      <c r="G11" s="219">
        <f>SUM(G6:G10)</f>
        <v>0</v>
      </c>
      <c r="H11" s="219">
        <f>SUM(H6:H10)</f>
        <v>0</v>
      </c>
      <c r="K11" s="125"/>
    </row>
    <row r="12" spans="1:11" s="146" customFormat="1" ht="15" outlineLevel="1">
      <c r="A12" s="182"/>
      <c r="B12" s="142"/>
      <c r="C12" s="143"/>
      <c r="D12" s="144"/>
      <c r="E12" s="220"/>
      <c r="F12" s="220"/>
      <c r="G12" s="220"/>
      <c r="H12" s="220"/>
      <c r="K12" s="125"/>
    </row>
    <row r="13" spans="1:11" ht="15" outlineLevel="2">
      <c r="A13" s="181">
        <f>HYPERLINK(CONCATENATE("[FDS Tool Version 28.xls]Line_Definitions!","a",VLOOKUP(Data!A13,Line_Definitions!$A$2:$D$401,4,FALSE)),Data!A13)</f>
        <v>121</v>
      </c>
      <c r="B13" s="134">
        <f t="shared" si="0"/>
        <v>13</v>
      </c>
      <c r="C13" s="135" t="s">
        <v>130</v>
      </c>
      <c r="D13" s="136">
        <f aca="true" t="shared" si="2" ref="D13:D33">SUM(E13:H13)</f>
        <v>0</v>
      </c>
      <c r="E13" s="249"/>
      <c r="F13" s="249"/>
      <c r="G13" s="249"/>
      <c r="H13" s="249"/>
      <c r="I13" s="124"/>
      <c r="K13" s="125"/>
    </row>
    <row r="14" spans="1:11" ht="15" outlineLevel="3">
      <c r="A14" s="325" t="s">
        <v>433</v>
      </c>
      <c r="B14" s="326">
        <f t="shared" si="0"/>
        <v>14</v>
      </c>
      <c r="C14" s="327" t="s">
        <v>271</v>
      </c>
      <c r="D14" s="136">
        <f t="shared" si="2"/>
        <v>0</v>
      </c>
      <c r="E14" s="249"/>
      <c r="F14" s="249"/>
      <c r="G14" s="249"/>
      <c r="H14" s="249"/>
      <c r="I14" s="124"/>
      <c r="K14" s="125"/>
    </row>
    <row r="15" spans="1:11" ht="15" outlineLevel="3">
      <c r="A15" s="325" t="s">
        <v>434</v>
      </c>
      <c r="B15" s="326">
        <f t="shared" si="0"/>
        <v>15</v>
      </c>
      <c r="C15" s="327" t="s">
        <v>272</v>
      </c>
      <c r="D15" s="136">
        <f t="shared" si="2"/>
        <v>0</v>
      </c>
      <c r="E15" s="249"/>
      <c r="F15" s="249"/>
      <c r="G15" s="249"/>
      <c r="H15" s="249"/>
      <c r="I15" s="124"/>
      <c r="K15" s="125"/>
    </row>
    <row r="16" spans="1:11" ht="15" outlineLevel="3">
      <c r="A16" s="325" t="s">
        <v>435</v>
      </c>
      <c r="B16" s="326">
        <f t="shared" si="0"/>
        <v>16</v>
      </c>
      <c r="C16" s="327" t="s">
        <v>273</v>
      </c>
      <c r="D16" s="136">
        <f t="shared" si="2"/>
        <v>0</v>
      </c>
      <c r="E16" s="249"/>
      <c r="F16" s="249"/>
      <c r="G16" s="249"/>
      <c r="H16" s="249"/>
      <c r="I16" s="124"/>
      <c r="K16" s="125"/>
    </row>
    <row r="17" spans="1:11" s="127" customFormat="1" ht="14.25" outlineLevel="2">
      <c r="A17" s="181">
        <f>HYPERLINK(CONCATENATE("[FDS Tool Version 28.xls]Line_Definitions!","a",VLOOKUP(Data!A17,Line_Definitions!$A$2:$D$401,4,FALSE)),Data!A17)</f>
        <v>122</v>
      </c>
      <c r="B17" s="147">
        <f t="shared" si="0"/>
        <v>17</v>
      </c>
      <c r="C17" s="148" t="s">
        <v>131</v>
      </c>
      <c r="D17" s="140">
        <f t="shared" si="2"/>
        <v>0</v>
      </c>
      <c r="E17" s="219">
        <f>SUM(E14:E16)</f>
        <v>0</v>
      </c>
      <c r="F17" s="219">
        <f>SUM(F14:F16)</f>
        <v>0</v>
      </c>
      <c r="G17" s="219">
        <f>SUM(G14:G16)</f>
        <v>0</v>
      </c>
      <c r="H17" s="219">
        <f>SUM(H14:H16)</f>
        <v>0</v>
      </c>
      <c r="K17" s="125"/>
    </row>
    <row r="18" spans="1:11" ht="15" outlineLevel="2">
      <c r="A18" s="181">
        <f>HYPERLINK(CONCATENATE("[FDS Tool Version 28.xls]Line_Definitions!","a",VLOOKUP(Data!A18,Line_Definitions!$A$2:$D$401,4,FALSE)),Data!A18)</f>
        <v>124</v>
      </c>
      <c r="B18" s="149">
        <f t="shared" si="0"/>
        <v>18</v>
      </c>
      <c r="C18" s="150" t="s">
        <v>145</v>
      </c>
      <c r="D18" s="136">
        <f t="shared" si="2"/>
        <v>0</v>
      </c>
      <c r="E18" s="249"/>
      <c r="F18" s="249"/>
      <c r="G18" s="249"/>
      <c r="H18" s="249"/>
      <c r="I18" s="124"/>
      <c r="K18" s="125"/>
    </row>
    <row r="19" spans="1:11" ht="15" outlineLevel="3">
      <c r="A19" s="325" t="s">
        <v>436</v>
      </c>
      <c r="B19" s="326">
        <f t="shared" si="0"/>
        <v>19</v>
      </c>
      <c r="C19" s="327" t="s">
        <v>274</v>
      </c>
      <c r="D19" s="136">
        <f t="shared" si="2"/>
        <v>0</v>
      </c>
      <c r="E19" s="249"/>
      <c r="F19" s="249"/>
      <c r="G19" s="249"/>
      <c r="H19" s="249"/>
      <c r="I19" s="124"/>
      <c r="K19" s="125"/>
    </row>
    <row r="20" spans="1:11" ht="15" outlineLevel="3">
      <c r="A20" s="325" t="s">
        <v>437</v>
      </c>
      <c r="B20" s="326">
        <f t="shared" si="0"/>
        <v>20</v>
      </c>
      <c r="C20" s="327" t="s">
        <v>275</v>
      </c>
      <c r="D20" s="136">
        <f t="shared" si="2"/>
        <v>0</v>
      </c>
      <c r="E20" s="249"/>
      <c r="F20" s="249"/>
      <c r="G20" s="249"/>
      <c r="H20" s="249"/>
      <c r="I20" s="124"/>
      <c r="K20" s="125"/>
    </row>
    <row r="21" spans="1:11" ht="15" outlineLevel="3">
      <c r="A21" s="325" t="s">
        <v>438</v>
      </c>
      <c r="B21" s="326">
        <f t="shared" si="0"/>
        <v>21</v>
      </c>
      <c r="C21" s="327" t="s">
        <v>276</v>
      </c>
      <c r="D21" s="136">
        <f t="shared" si="2"/>
        <v>0</v>
      </c>
      <c r="E21" s="249"/>
      <c r="F21" s="249"/>
      <c r="G21" s="249"/>
      <c r="H21" s="249"/>
      <c r="I21" s="124"/>
      <c r="K21" s="125"/>
    </row>
    <row r="22" spans="1:11" ht="15" outlineLevel="3">
      <c r="A22" s="325" t="s">
        <v>439</v>
      </c>
      <c r="B22" s="326">
        <f t="shared" si="0"/>
        <v>22</v>
      </c>
      <c r="C22" s="327" t="s">
        <v>277</v>
      </c>
      <c r="D22" s="136">
        <f t="shared" si="2"/>
        <v>0</v>
      </c>
      <c r="E22" s="249"/>
      <c r="F22" s="249"/>
      <c r="G22" s="249"/>
      <c r="H22" s="249"/>
      <c r="I22" s="124"/>
      <c r="K22" s="125"/>
    </row>
    <row r="23" spans="1:11" ht="15" outlineLevel="3">
      <c r="A23" s="325" t="s">
        <v>440</v>
      </c>
      <c r="B23" s="326">
        <f t="shared" si="0"/>
        <v>23</v>
      </c>
      <c r="C23" s="327" t="s">
        <v>278</v>
      </c>
      <c r="D23" s="136">
        <f t="shared" si="2"/>
        <v>0</v>
      </c>
      <c r="E23" s="249"/>
      <c r="F23" s="249"/>
      <c r="G23" s="249"/>
      <c r="H23" s="249"/>
      <c r="I23" s="124"/>
      <c r="K23" s="125"/>
    </row>
    <row r="24" spans="1:11" ht="15" customHeight="1" outlineLevel="3">
      <c r="A24" s="325"/>
      <c r="B24" s="326"/>
      <c r="C24" s="327" t="s">
        <v>700</v>
      </c>
      <c r="D24" s="358"/>
      <c r="E24" s="359"/>
      <c r="F24" s="359"/>
      <c r="G24" s="359"/>
      <c r="H24" s="360"/>
      <c r="I24" s="124"/>
      <c r="K24" s="125"/>
    </row>
    <row r="25" spans="1:11" s="127" customFormat="1" ht="14.25" outlineLevel="2">
      <c r="A25" s="181">
        <f>HYPERLINK(CONCATENATE("[FDS Tool Version 28.xls]Line_Definitions!","a",VLOOKUP(Data!A24,Line_Definitions!$A$2:$D$401,4,FALSE)),Data!A24)</f>
        <v>125</v>
      </c>
      <c r="B25" s="147">
        <f t="shared" si="0"/>
        <v>25</v>
      </c>
      <c r="C25" s="151" t="s">
        <v>164</v>
      </c>
      <c r="D25" s="140">
        <f t="shared" si="2"/>
        <v>0</v>
      </c>
      <c r="E25" s="219">
        <f>SUM(E19:E23)</f>
        <v>0</v>
      </c>
      <c r="F25" s="219">
        <f>SUM(F19:F23)</f>
        <v>0</v>
      </c>
      <c r="G25" s="219">
        <f>SUM(G19:G23)</f>
        <v>0</v>
      </c>
      <c r="H25" s="219">
        <f>SUM(H19:H23)</f>
        <v>0</v>
      </c>
      <c r="K25" s="125"/>
    </row>
    <row r="26" spans="1:11" ht="15" outlineLevel="2">
      <c r="A26" s="181">
        <f>HYPERLINK(CONCATENATE("[FDS Tool Version 28.xls]Line_Definitions!","a",VLOOKUP(Data!A25,Line_Definitions!$A$2:$D$401,4,FALSE)),Data!A25)</f>
        <v>126</v>
      </c>
      <c r="B26" s="149">
        <f t="shared" si="0"/>
        <v>26</v>
      </c>
      <c r="C26" s="150" t="s">
        <v>236</v>
      </c>
      <c r="D26" s="136">
        <f t="shared" si="2"/>
        <v>0</v>
      </c>
      <c r="E26" s="249"/>
      <c r="F26" s="249"/>
      <c r="G26" s="249"/>
      <c r="H26" s="249"/>
      <c r="I26" s="124"/>
      <c r="K26" s="125"/>
    </row>
    <row r="27" spans="1:11" ht="15" outlineLevel="2">
      <c r="A27" s="181">
        <f>HYPERLINK(CONCATENATE("[FDS Tool Version 28.xls]Line_Definitions!","a",VLOOKUP(Data!A26,Line_Definitions!$A$2:$D$401,4,FALSE)),Data!A26)</f>
        <v>126.1</v>
      </c>
      <c r="B27" s="149">
        <f t="shared" si="0"/>
        <v>27</v>
      </c>
      <c r="C27" s="150" t="s">
        <v>235</v>
      </c>
      <c r="D27" s="136">
        <f t="shared" si="2"/>
        <v>0</v>
      </c>
      <c r="E27" s="249"/>
      <c r="F27" s="249"/>
      <c r="G27" s="249"/>
      <c r="H27" s="249"/>
      <c r="I27" s="124"/>
      <c r="K27" s="125"/>
    </row>
    <row r="28" spans="1:11" ht="15" outlineLevel="2">
      <c r="A28" s="181">
        <f>HYPERLINK(CONCATENATE("[FDS Tool Version 28.xls]Line_Definitions!","a",VLOOKUP(Data!A27,Line_Definitions!$A$2:$D$401,4,FALSE)),Data!A27)</f>
        <v>126.2</v>
      </c>
      <c r="B28" s="149">
        <f t="shared" si="0"/>
        <v>28</v>
      </c>
      <c r="C28" s="150" t="s">
        <v>132</v>
      </c>
      <c r="D28" s="136">
        <f t="shared" si="2"/>
        <v>0</v>
      </c>
      <c r="E28" s="249"/>
      <c r="F28" s="249"/>
      <c r="G28" s="249"/>
      <c r="H28" s="249"/>
      <c r="I28" s="124"/>
      <c r="K28" s="125"/>
    </row>
    <row r="29" spans="1:11" ht="15" outlineLevel="2">
      <c r="A29" s="181">
        <f>HYPERLINK(CONCATENATE("[FDS Tool Version 28.xls]Line_Definitions!","a",VLOOKUP(Data!A28,Line_Definitions!$A$2:$D$401,4,FALSE)),Data!A28)</f>
        <v>127</v>
      </c>
      <c r="B29" s="149">
        <f t="shared" si="0"/>
        <v>29</v>
      </c>
      <c r="C29" s="150" t="s">
        <v>133</v>
      </c>
      <c r="D29" s="136">
        <f t="shared" si="2"/>
        <v>0</v>
      </c>
      <c r="E29" s="249"/>
      <c r="F29" s="249"/>
      <c r="G29" s="249"/>
      <c r="H29" s="249"/>
      <c r="I29" s="124"/>
      <c r="K29" s="125"/>
    </row>
    <row r="30" spans="1:11" ht="15" outlineLevel="2">
      <c r="A30" s="181">
        <f>HYPERLINK(CONCATENATE("[FDS Tool Version 28.xls]Line_Definitions!","a",VLOOKUP(Data!A29,Line_Definitions!$A$2:$D$401,4,FALSE)),Data!A29)</f>
        <v>128</v>
      </c>
      <c r="B30" s="149">
        <f t="shared" si="0"/>
        <v>30</v>
      </c>
      <c r="C30" s="150" t="s">
        <v>94</v>
      </c>
      <c r="D30" s="136">
        <f t="shared" si="2"/>
        <v>0</v>
      </c>
      <c r="E30" s="249"/>
      <c r="F30" s="249"/>
      <c r="G30" s="249"/>
      <c r="H30" s="249"/>
      <c r="I30" s="124"/>
      <c r="K30" s="125"/>
    </row>
    <row r="31" spans="1:11" ht="15" outlineLevel="2">
      <c r="A31" s="181">
        <f>HYPERLINK(CONCATENATE("[FDS Tool Version 28.xls]Line_Definitions!","a",VLOOKUP(Data!A30,Line_Definitions!$A$2:$D$401,4,FALSE)),Data!A30)</f>
        <v>128.1</v>
      </c>
      <c r="B31" s="149">
        <f t="shared" si="0"/>
        <v>31</v>
      </c>
      <c r="C31" s="150" t="s">
        <v>134</v>
      </c>
      <c r="D31" s="136">
        <f t="shared" si="2"/>
        <v>0</v>
      </c>
      <c r="E31" s="249"/>
      <c r="F31" s="249"/>
      <c r="G31" s="249"/>
      <c r="H31" s="249"/>
      <c r="I31" s="124"/>
      <c r="K31" s="125"/>
    </row>
    <row r="32" spans="1:11" ht="15" outlineLevel="2">
      <c r="A32" s="181">
        <f>HYPERLINK(CONCATENATE("[FDS Tool Version 28.xls]Line_Definitions!","a",VLOOKUP(Data!A31,Line_Definitions!$A$2:$D$401,4,FALSE)),Data!A31)</f>
        <v>129</v>
      </c>
      <c r="B32" s="149">
        <f t="shared" si="0"/>
        <v>32</v>
      </c>
      <c r="C32" s="150" t="s">
        <v>135</v>
      </c>
      <c r="D32" s="136">
        <f t="shared" si="2"/>
        <v>0</v>
      </c>
      <c r="E32" s="249"/>
      <c r="F32" s="249"/>
      <c r="G32" s="249"/>
      <c r="H32" s="249"/>
      <c r="I32" s="124"/>
      <c r="K32" s="125"/>
    </row>
    <row r="33" spans="1:11" s="127" customFormat="1" ht="14.25" outlineLevel="1">
      <c r="A33" s="181">
        <f>HYPERLINK(CONCATENATE("[FDS Tool Version 28.xls]Line_Definitions!","a",VLOOKUP(Data!A32,Line_Definitions!$A$2:$D$401,4,FALSE)),Data!A32)</f>
        <v>120</v>
      </c>
      <c r="B33" s="147">
        <f t="shared" si="0"/>
        <v>33</v>
      </c>
      <c r="C33" s="151" t="s">
        <v>170</v>
      </c>
      <c r="D33" s="140">
        <f t="shared" si="2"/>
        <v>0</v>
      </c>
      <c r="E33" s="219">
        <f>+E32+E31+E30+E29+E28+E27+E26+E25+E18+E17+E13</f>
        <v>0</v>
      </c>
      <c r="F33" s="219">
        <f>+F32+F31+F30+F29+F28+F27+F26+F25+F18+F17+F13</f>
        <v>0</v>
      </c>
      <c r="G33" s="219">
        <f>+G32+G31+G30+G29+G28+G27+G26+G25+G18+G17+G13</f>
        <v>0</v>
      </c>
      <c r="H33" s="219">
        <f>+H32+H31+H30+H29+H28+H27+H26+H25+H18+H17+H13</f>
        <v>0</v>
      </c>
      <c r="K33" s="125"/>
    </row>
    <row r="34" spans="1:11" ht="15" outlineLevel="1">
      <c r="A34" s="182"/>
      <c r="B34" s="142"/>
      <c r="C34" s="143"/>
      <c r="D34" s="144"/>
      <c r="E34" s="220"/>
      <c r="F34" s="220"/>
      <c r="G34" s="220"/>
      <c r="H34" s="220"/>
      <c r="I34" s="124"/>
      <c r="K34" s="125"/>
    </row>
    <row r="35" spans="1:11" ht="15" outlineLevel="2">
      <c r="A35" s="181">
        <f>HYPERLINK(CONCATENATE("[FDS Tool Version 28.xls]Line_Definitions!","a",VLOOKUP(Data!A34,Line_Definitions!$A$2:$D$401,4,FALSE)),Data!A34)</f>
        <v>131</v>
      </c>
      <c r="B35" s="134">
        <f t="shared" si="0"/>
        <v>35</v>
      </c>
      <c r="C35" s="152" t="s">
        <v>136</v>
      </c>
      <c r="D35" s="136">
        <f aca="true" t="shared" si="3" ref="D35:D43">SUM(E35:H35)</f>
        <v>0</v>
      </c>
      <c r="E35" s="249"/>
      <c r="F35" s="249"/>
      <c r="G35" s="249"/>
      <c r="H35" s="249"/>
      <c r="I35" s="124"/>
      <c r="K35" s="125"/>
    </row>
    <row r="36" spans="1:11" ht="15" outlineLevel="2">
      <c r="A36" s="181">
        <f>HYPERLINK(CONCATENATE("[FDS Tool Version 28.xls]Line_Definitions!","a",VLOOKUP(Data!A35,Line_Definitions!$A$2:$D$401,4,FALSE)),Data!A35)</f>
        <v>132</v>
      </c>
      <c r="B36" s="134">
        <f t="shared" si="0"/>
        <v>36</v>
      </c>
      <c r="C36" s="152" t="s">
        <v>317</v>
      </c>
      <c r="D36" s="136">
        <f t="shared" si="3"/>
        <v>0</v>
      </c>
      <c r="E36" s="249"/>
      <c r="F36" s="249"/>
      <c r="G36" s="249"/>
      <c r="H36" s="249"/>
      <c r="I36" s="124"/>
      <c r="K36" s="125"/>
    </row>
    <row r="37" spans="1:11" ht="15" outlineLevel="2">
      <c r="A37" s="181">
        <f>HYPERLINK(CONCATENATE("[FDS Tool Version 28.xls]Line_Definitions!","a",VLOOKUP(Data!A36,Line_Definitions!$A$2:$D$401,4,FALSE)),Data!A36)</f>
        <v>135</v>
      </c>
      <c r="B37" s="134">
        <f t="shared" si="0"/>
        <v>37</v>
      </c>
      <c r="C37" s="152" t="s">
        <v>146</v>
      </c>
      <c r="D37" s="136">
        <f t="shared" si="3"/>
        <v>0</v>
      </c>
      <c r="E37" s="249"/>
      <c r="F37" s="249"/>
      <c r="G37" s="249"/>
      <c r="H37" s="249"/>
      <c r="I37" s="124"/>
      <c r="K37" s="125"/>
    </row>
    <row r="38" spans="1:11" ht="15" outlineLevel="2">
      <c r="A38" s="181">
        <f>HYPERLINK(CONCATENATE("[FDS Tool Version 28.xls]Line_Definitions!","a",VLOOKUP(Data!A37,Line_Definitions!$A$2:$D$401,4,FALSE)),Data!A37)</f>
        <v>142</v>
      </c>
      <c r="B38" s="134">
        <f t="shared" si="0"/>
        <v>38</v>
      </c>
      <c r="C38" s="152" t="s">
        <v>137</v>
      </c>
      <c r="D38" s="136">
        <f t="shared" si="3"/>
        <v>0</v>
      </c>
      <c r="E38" s="249"/>
      <c r="F38" s="249"/>
      <c r="G38" s="249"/>
      <c r="H38" s="249"/>
      <c r="I38" s="124"/>
      <c r="K38" s="125"/>
    </row>
    <row r="39" spans="1:11" ht="15" outlineLevel="2">
      <c r="A39" s="181">
        <f>HYPERLINK(CONCATENATE("[FDS Tool Version 28.xls]Line_Definitions!","a",VLOOKUP(Data!A38,Line_Definitions!$A$2:$D$401,4,FALSE)),Data!A38)</f>
        <v>143</v>
      </c>
      <c r="B39" s="134">
        <f aca="true" t="shared" si="4" ref="B39:B71">ROW(A39)</f>
        <v>39</v>
      </c>
      <c r="C39" s="152" t="s">
        <v>318</v>
      </c>
      <c r="D39" s="136">
        <f t="shared" si="3"/>
        <v>0</v>
      </c>
      <c r="E39" s="249"/>
      <c r="F39" s="249"/>
      <c r="G39" s="249"/>
      <c r="H39" s="249"/>
      <c r="I39" s="124"/>
      <c r="K39" s="125"/>
    </row>
    <row r="40" spans="1:11" ht="15" outlineLevel="2">
      <c r="A40" s="181">
        <f>HYPERLINK(CONCATENATE("[FDS Tool Version 28.xls]Line_Definitions!","a",VLOOKUP(Data!A39,Line_Definitions!$A$2:$D$401,4,FALSE)),Data!A39)</f>
        <v>143.1</v>
      </c>
      <c r="B40" s="134">
        <f t="shared" si="4"/>
        <v>40</v>
      </c>
      <c r="C40" s="152" t="s">
        <v>319</v>
      </c>
      <c r="D40" s="136">
        <f t="shared" si="3"/>
        <v>0</v>
      </c>
      <c r="E40" s="249"/>
      <c r="F40" s="249"/>
      <c r="G40" s="249"/>
      <c r="H40" s="249"/>
      <c r="I40" s="124"/>
      <c r="K40" s="125"/>
    </row>
    <row r="41" spans="1:11" ht="15" outlineLevel="2">
      <c r="A41" s="181">
        <f>HYPERLINK(CONCATENATE("[FDS Tool Version 28.xls]Line_Definitions!","a",VLOOKUP(Data!A40,Line_Definitions!$A$2:$D$401,4,FALSE)),Data!A40)</f>
        <v>144</v>
      </c>
      <c r="B41" s="134">
        <f t="shared" si="4"/>
        <v>41</v>
      </c>
      <c r="C41" s="152" t="s">
        <v>178</v>
      </c>
      <c r="D41" s="136">
        <f t="shared" si="3"/>
        <v>0</v>
      </c>
      <c r="E41" s="249"/>
      <c r="F41" s="249"/>
      <c r="G41" s="249"/>
      <c r="H41" s="249"/>
      <c r="I41" s="124"/>
      <c r="K41" s="125"/>
    </row>
    <row r="42" spans="1:11" ht="15" outlineLevel="2">
      <c r="A42" s="181">
        <f>HYPERLINK(CONCATENATE("[FDS Tool Version 28.xls]Line_Definitions!","a",VLOOKUP(Data!A41,Line_Definitions!$A$2:$D$401,4,FALSE)),Data!A41)</f>
        <v>145</v>
      </c>
      <c r="B42" s="134">
        <f t="shared" si="4"/>
        <v>42</v>
      </c>
      <c r="C42" s="152" t="s">
        <v>320</v>
      </c>
      <c r="D42" s="136">
        <f t="shared" si="3"/>
        <v>0</v>
      </c>
      <c r="E42" s="249"/>
      <c r="F42" s="249"/>
      <c r="G42" s="249"/>
      <c r="H42" s="249"/>
      <c r="I42" s="124"/>
      <c r="K42" s="125"/>
    </row>
    <row r="43" spans="1:11" s="127" customFormat="1" ht="14.25" outlineLevel="1">
      <c r="A43" s="181">
        <f>HYPERLINK(CONCATENATE("[FDS Tool Version 28.xls]Line_Definitions!","a",VLOOKUP(Data!A42,Line_Definitions!$A$2:$D$401,4,FALSE)),Data!A42)</f>
        <v>150</v>
      </c>
      <c r="B43" s="138">
        <f t="shared" si="4"/>
        <v>43</v>
      </c>
      <c r="C43" s="153" t="s">
        <v>321</v>
      </c>
      <c r="D43" s="140">
        <f t="shared" si="3"/>
        <v>0</v>
      </c>
      <c r="E43" s="219">
        <f>SUM(E35:E42)+E33+E11</f>
        <v>0</v>
      </c>
      <c r="F43" s="219">
        <f>SUM(F35:F42)+F33+F11</f>
        <v>0</v>
      </c>
      <c r="G43" s="219">
        <f>SUM(G35:G42)+G33+G11</f>
        <v>0</v>
      </c>
      <c r="H43" s="219">
        <f>SUM(H35:H42)+H33+H11</f>
        <v>0</v>
      </c>
      <c r="K43" s="125"/>
    </row>
    <row r="44" spans="1:11" ht="15" outlineLevel="1">
      <c r="A44" s="182"/>
      <c r="B44" s="142"/>
      <c r="C44" s="143"/>
      <c r="D44" s="144"/>
      <c r="E44" s="220"/>
      <c r="F44" s="220"/>
      <c r="G44" s="220"/>
      <c r="H44" s="220"/>
      <c r="I44" s="124"/>
      <c r="K44" s="125"/>
    </row>
    <row r="45" spans="1:11" ht="15" outlineLevel="2">
      <c r="A45" s="181">
        <f>HYPERLINK(CONCATENATE("[FDS Tool Version 28.xls]Line_Definitions!","a",VLOOKUP(Data!A44,Line_Definitions!$A$2:$D$401,4,FALSE)),Data!A44)</f>
        <v>161</v>
      </c>
      <c r="B45" s="134">
        <f t="shared" si="4"/>
        <v>45</v>
      </c>
      <c r="C45" s="152" t="s">
        <v>322</v>
      </c>
      <c r="D45" s="136">
        <f aca="true" t="shared" si="5" ref="D45:D53">SUM(E45:H45)</f>
        <v>0</v>
      </c>
      <c r="E45" s="249"/>
      <c r="F45" s="249"/>
      <c r="G45" s="249"/>
      <c r="H45" s="249"/>
      <c r="I45" s="124"/>
      <c r="K45" s="125"/>
    </row>
    <row r="46" spans="1:11" ht="15" outlineLevel="2">
      <c r="A46" s="181">
        <f>HYPERLINK(CONCATENATE("[FDS Tool Version 28.xls]Line_Definitions!","a",VLOOKUP(Data!A45,Line_Definitions!$A$2:$D$401,4,FALSE)),Data!A45)</f>
        <v>162</v>
      </c>
      <c r="B46" s="134">
        <f t="shared" si="4"/>
        <v>46</v>
      </c>
      <c r="C46" s="152" t="s">
        <v>323</v>
      </c>
      <c r="D46" s="136">
        <f t="shared" si="5"/>
        <v>0</v>
      </c>
      <c r="E46" s="249"/>
      <c r="F46" s="249"/>
      <c r="G46" s="249"/>
      <c r="H46" s="249"/>
      <c r="I46" s="124"/>
      <c r="K46" s="125"/>
    </row>
    <row r="47" spans="1:11" ht="15" outlineLevel="2">
      <c r="A47" s="181">
        <f>HYPERLINK(CONCATENATE("[FDS Tool Version 28.xls]Line_Definitions!","a",VLOOKUP(Data!A46,Line_Definitions!$A$2:$D$401,4,FALSE)),Data!A46)</f>
        <v>163</v>
      </c>
      <c r="B47" s="134">
        <f t="shared" si="4"/>
        <v>47</v>
      </c>
      <c r="C47" s="152" t="s">
        <v>324</v>
      </c>
      <c r="D47" s="136">
        <f t="shared" si="5"/>
        <v>0</v>
      </c>
      <c r="E47" s="249"/>
      <c r="F47" s="249"/>
      <c r="G47" s="249"/>
      <c r="H47" s="249"/>
      <c r="I47" s="124"/>
      <c r="K47" s="125"/>
    </row>
    <row r="48" spans="1:11" ht="15" outlineLevel="2">
      <c r="A48" s="181">
        <f>HYPERLINK(CONCATENATE("[FDS Tool Version 28.xls]Line_Definitions!","a",VLOOKUP(Data!A47,Line_Definitions!$A$2:$D$401,4,FALSE)),Data!A47)</f>
        <v>164</v>
      </c>
      <c r="B48" s="134">
        <f t="shared" si="4"/>
        <v>48</v>
      </c>
      <c r="C48" s="152" t="s">
        <v>325</v>
      </c>
      <c r="D48" s="136">
        <f t="shared" si="5"/>
        <v>0</v>
      </c>
      <c r="E48" s="249"/>
      <c r="F48" s="249"/>
      <c r="G48" s="249"/>
      <c r="H48" s="249"/>
      <c r="I48" s="124"/>
      <c r="K48" s="125"/>
    </row>
    <row r="49" spans="1:11" ht="15" outlineLevel="2">
      <c r="A49" s="181">
        <f>HYPERLINK(CONCATENATE("[FDS Tool Version 28.xls]Line_Definitions!","a",VLOOKUP(Data!A48,Line_Definitions!$A$2:$D$401,4,FALSE)),Data!A48)</f>
        <v>165</v>
      </c>
      <c r="B49" s="134">
        <f t="shared" si="4"/>
        <v>49</v>
      </c>
      <c r="C49" s="152" t="s">
        <v>326</v>
      </c>
      <c r="D49" s="136">
        <f t="shared" si="5"/>
        <v>0</v>
      </c>
      <c r="E49" s="249"/>
      <c r="F49" s="249"/>
      <c r="G49" s="249"/>
      <c r="H49" s="249"/>
      <c r="I49" s="124"/>
      <c r="K49" s="125"/>
    </row>
    <row r="50" spans="1:11" ht="15" outlineLevel="2">
      <c r="A50" s="181">
        <f>HYPERLINK(CONCATENATE("[FDS Tool Version 28.xls]Line_Definitions!","a",VLOOKUP(Data!A49,Line_Definitions!$A$2:$D$401,4,FALSE)),Data!A49)</f>
        <v>166</v>
      </c>
      <c r="B50" s="134">
        <f t="shared" si="4"/>
        <v>50</v>
      </c>
      <c r="C50" s="152" t="s">
        <v>327</v>
      </c>
      <c r="D50" s="136">
        <f t="shared" si="5"/>
        <v>0</v>
      </c>
      <c r="E50" s="249"/>
      <c r="F50" s="249"/>
      <c r="G50" s="249"/>
      <c r="H50" s="249"/>
      <c r="I50" s="124"/>
      <c r="K50" s="125"/>
    </row>
    <row r="51" spans="1:11" ht="15" outlineLevel="2">
      <c r="A51" s="181">
        <f>HYPERLINK(CONCATENATE("[FDS Tool Version 28.xls]Line_Definitions!","a",VLOOKUP(Data!A50,Line_Definitions!$A$2:$D$401,4,FALSE)),Data!A50)</f>
        <v>167</v>
      </c>
      <c r="B51" s="134">
        <f t="shared" si="4"/>
        <v>51</v>
      </c>
      <c r="C51" s="152" t="s">
        <v>328</v>
      </c>
      <c r="D51" s="136">
        <f t="shared" si="5"/>
        <v>0</v>
      </c>
      <c r="E51" s="249"/>
      <c r="F51" s="249"/>
      <c r="G51" s="249"/>
      <c r="H51" s="249"/>
      <c r="I51" s="124"/>
      <c r="K51" s="125"/>
    </row>
    <row r="52" spans="1:11" ht="15" outlineLevel="2">
      <c r="A52" s="181">
        <f>HYPERLINK(CONCATENATE("[FDS Tool Version 28.xls]Line_Definitions!","a",VLOOKUP(Data!A51,Line_Definitions!$A$2:$D$401,4,FALSE)),Data!A51)</f>
        <v>168</v>
      </c>
      <c r="B52" s="134">
        <f t="shared" si="4"/>
        <v>52</v>
      </c>
      <c r="C52" s="152" t="s">
        <v>329</v>
      </c>
      <c r="D52" s="136">
        <f t="shared" si="5"/>
        <v>0</v>
      </c>
      <c r="E52" s="249"/>
      <c r="F52" s="249"/>
      <c r="G52" s="249"/>
      <c r="H52" s="249"/>
      <c r="I52" s="124"/>
      <c r="K52" s="125"/>
    </row>
    <row r="53" spans="1:11" s="127" customFormat="1" ht="14.25" outlineLevel="1">
      <c r="A53" s="181">
        <f>HYPERLINK(CONCATENATE("[FDS Tool Version 28.xls]Line_Definitions!","a",VLOOKUP(Data!A52,Line_Definitions!$A$2:$D$401,4,FALSE)),Data!A52)</f>
        <v>160</v>
      </c>
      <c r="B53" s="138">
        <f t="shared" si="4"/>
        <v>53</v>
      </c>
      <c r="C53" s="139" t="s">
        <v>13</v>
      </c>
      <c r="D53" s="140">
        <f t="shared" si="5"/>
        <v>0</v>
      </c>
      <c r="E53" s="219">
        <f>SUM(E45:E52)</f>
        <v>0</v>
      </c>
      <c r="F53" s="219">
        <f>SUM(F45:F52)</f>
        <v>0</v>
      </c>
      <c r="G53" s="219">
        <f>SUM(G45:G52)</f>
        <v>0</v>
      </c>
      <c r="H53" s="219">
        <f>SUM(H45:H52)</f>
        <v>0</v>
      </c>
      <c r="K53" s="125"/>
    </row>
    <row r="54" spans="1:11" ht="15" outlineLevel="1">
      <c r="A54" s="182"/>
      <c r="B54" s="142"/>
      <c r="C54" s="143"/>
      <c r="D54" s="144"/>
      <c r="E54" s="220"/>
      <c r="F54" s="220"/>
      <c r="G54" s="220"/>
      <c r="H54" s="220"/>
      <c r="I54" s="124"/>
      <c r="K54" s="125"/>
    </row>
    <row r="55" spans="1:11" ht="15" outlineLevel="3">
      <c r="A55" s="328" t="s">
        <v>441</v>
      </c>
      <c r="B55" s="329">
        <f t="shared" si="4"/>
        <v>55</v>
      </c>
      <c r="C55" s="330" t="s">
        <v>279</v>
      </c>
      <c r="D55" s="136">
        <f aca="true" t="shared" si="6" ref="D55:D84">SUM(E55:H55)</f>
        <v>0</v>
      </c>
      <c r="E55" s="249"/>
      <c r="F55" s="249"/>
      <c r="G55" s="249"/>
      <c r="H55" s="250"/>
      <c r="I55" s="124"/>
      <c r="K55" s="125"/>
    </row>
    <row r="56" spans="1:11" ht="15" outlineLevel="3">
      <c r="A56" s="328" t="s">
        <v>442</v>
      </c>
      <c r="B56" s="329">
        <f t="shared" si="4"/>
        <v>56</v>
      </c>
      <c r="C56" s="330" t="s">
        <v>280</v>
      </c>
      <c r="D56" s="136">
        <f t="shared" si="6"/>
        <v>0</v>
      </c>
      <c r="E56" s="249"/>
      <c r="F56" s="249"/>
      <c r="G56" s="249"/>
      <c r="H56" s="250"/>
      <c r="I56" s="124"/>
      <c r="K56" s="125"/>
    </row>
    <row r="57" spans="1:11" ht="15" outlineLevel="3">
      <c r="A57" s="328" t="s">
        <v>443</v>
      </c>
      <c r="B57" s="329">
        <f t="shared" si="4"/>
        <v>57</v>
      </c>
      <c r="C57" s="330" t="s">
        <v>281</v>
      </c>
      <c r="D57" s="136">
        <f t="shared" si="6"/>
        <v>0</v>
      </c>
      <c r="E57" s="249"/>
      <c r="F57" s="249"/>
      <c r="G57" s="249"/>
      <c r="H57" s="250"/>
      <c r="I57" s="124"/>
      <c r="K57" s="125"/>
    </row>
    <row r="58" spans="1:11" ht="15" outlineLevel="3">
      <c r="A58" s="328" t="s">
        <v>444</v>
      </c>
      <c r="B58" s="329">
        <f t="shared" si="4"/>
        <v>58</v>
      </c>
      <c r="C58" s="330" t="s">
        <v>282</v>
      </c>
      <c r="D58" s="136">
        <f t="shared" si="6"/>
        <v>0</v>
      </c>
      <c r="E58" s="249"/>
      <c r="F58" s="249"/>
      <c r="G58" s="249"/>
      <c r="H58" s="250"/>
      <c r="I58" s="124"/>
      <c r="K58" s="125"/>
    </row>
    <row r="59" spans="1:11" ht="15" outlineLevel="3">
      <c r="A59" s="328" t="s">
        <v>445</v>
      </c>
      <c r="B59" s="329">
        <f t="shared" si="4"/>
        <v>59</v>
      </c>
      <c r="C59" s="330" t="s">
        <v>283</v>
      </c>
      <c r="D59" s="136">
        <f t="shared" si="6"/>
        <v>0</v>
      </c>
      <c r="E59" s="249"/>
      <c r="F59" s="249"/>
      <c r="G59" s="249"/>
      <c r="H59" s="250"/>
      <c r="I59" s="124"/>
      <c r="K59" s="125"/>
    </row>
    <row r="60" spans="1:11" ht="15" customHeight="1" outlineLevel="3">
      <c r="A60" s="325"/>
      <c r="B60" s="326"/>
      <c r="C60" s="327" t="s">
        <v>700</v>
      </c>
      <c r="D60" s="358"/>
      <c r="E60" s="359"/>
      <c r="F60" s="359"/>
      <c r="G60" s="359"/>
      <c r="H60" s="360"/>
      <c r="I60" s="124"/>
      <c r="K60" s="125"/>
    </row>
    <row r="61" spans="1:11" s="127" customFormat="1" ht="14.25" outlineLevel="2">
      <c r="A61" s="181">
        <f>HYPERLINK(CONCATENATE("[FDS Tool Version 28.xls]Line_Definitions!","a",VLOOKUP(Data!A59,Line_Definitions!$A$2:$D$401,4,FALSE)),Data!A59)</f>
        <v>171</v>
      </c>
      <c r="B61" s="138">
        <f t="shared" si="4"/>
        <v>61</v>
      </c>
      <c r="C61" s="139" t="s">
        <v>330</v>
      </c>
      <c r="D61" s="140">
        <f t="shared" si="6"/>
        <v>0</v>
      </c>
      <c r="E61" s="219">
        <f>SUM(E55:E59)</f>
        <v>0</v>
      </c>
      <c r="F61" s="219">
        <f>SUM(F55:F59)</f>
        <v>0</v>
      </c>
      <c r="G61" s="219">
        <f>SUM(G55:G59)</f>
        <v>0</v>
      </c>
      <c r="H61" s="219">
        <f>SUM(H55:H59)</f>
        <v>0</v>
      </c>
      <c r="I61" s="124"/>
      <c r="J61" s="124"/>
      <c r="K61" s="125"/>
    </row>
    <row r="62" spans="1:11" s="127" customFormat="1" ht="15" outlineLevel="3">
      <c r="A62" s="328" t="s">
        <v>446</v>
      </c>
      <c r="B62" s="329">
        <f t="shared" si="4"/>
        <v>62</v>
      </c>
      <c r="C62" s="330" t="s">
        <v>284</v>
      </c>
      <c r="D62" s="136">
        <f t="shared" si="6"/>
        <v>0</v>
      </c>
      <c r="E62" s="249"/>
      <c r="F62" s="249"/>
      <c r="G62" s="249"/>
      <c r="H62" s="249"/>
      <c r="I62" s="124"/>
      <c r="J62" s="124"/>
      <c r="K62" s="125"/>
    </row>
    <row r="63" spans="1:11" s="127" customFormat="1" ht="15" outlineLevel="3">
      <c r="A63" s="328" t="s">
        <v>447</v>
      </c>
      <c r="B63" s="329">
        <f t="shared" si="4"/>
        <v>63</v>
      </c>
      <c r="C63" s="330" t="s">
        <v>280</v>
      </c>
      <c r="D63" s="136">
        <f t="shared" si="6"/>
        <v>0</v>
      </c>
      <c r="E63" s="249"/>
      <c r="F63" s="249"/>
      <c r="G63" s="249"/>
      <c r="H63" s="249"/>
      <c r="I63" s="124"/>
      <c r="J63" s="124"/>
      <c r="K63" s="125"/>
    </row>
    <row r="64" spans="1:11" s="127" customFormat="1" ht="15" outlineLevel="3">
      <c r="A64" s="328" t="s">
        <v>448</v>
      </c>
      <c r="B64" s="329">
        <f t="shared" si="4"/>
        <v>64</v>
      </c>
      <c r="C64" s="330" t="s">
        <v>281</v>
      </c>
      <c r="D64" s="136">
        <f t="shared" si="6"/>
        <v>0</v>
      </c>
      <c r="E64" s="249"/>
      <c r="F64" s="249"/>
      <c r="G64" s="249"/>
      <c r="H64" s="249"/>
      <c r="I64" s="124"/>
      <c r="J64" s="124"/>
      <c r="K64" s="125"/>
    </row>
    <row r="65" spans="1:11" s="127" customFormat="1" ht="15" outlineLevel="3">
      <c r="A65" s="328" t="s">
        <v>449</v>
      </c>
      <c r="B65" s="329">
        <f t="shared" si="4"/>
        <v>65</v>
      </c>
      <c r="C65" s="330" t="s">
        <v>282</v>
      </c>
      <c r="D65" s="136">
        <f t="shared" si="6"/>
        <v>0</v>
      </c>
      <c r="E65" s="249"/>
      <c r="F65" s="249"/>
      <c r="G65" s="249"/>
      <c r="H65" s="249"/>
      <c r="I65" s="124"/>
      <c r="J65" s="124"/>
      <c r="K65" s="125"/>
    </row>
    <row r="66" spans="1:11" s="127" customFormat="1" ht="15" outlineLevel="3">
      <c r="A66" s="328" t="s">
        <v>450</v>
      </c>
      <c r="B66" s="329">
        <f t="shared" si="4"/>
        <v>66</v>
      </c>
      <c r="C66" s="330" t="s">
        <v>283</v>
      </c>
      <c r="D66" s="136">
        <f t="shared" si="6"/>
        <v>0</v>
      </c>
      <c r="E66" s="249"/>
      <c r="F66" s="249"/>
      <c r="G66" s="249"/>
      <c r="H66" s="249"/>
      <c r="I66" s="124"/>
      <c r="J66" s="124"/>
      <c r="K66" s="125"/>
    </row>
    <row r="67" spans="1:11" ht="15" customHeight="1" outlineLevel="3">
      <c r="A67" s="325"/>
      <c r="B67" s="326"/>
      <c r="C67" s="327" t="s">
        <v>700</v>
      </c>
      <c r="D67" s="358"/>
      <c r="E67" s="359"/>
      <c r="F67" s="359"/>
      <c r="G67" s="359"/>
      <c r="H67" s="360"/>
      <c r="I67" s="124"/>
      <c r="K67" s="125"/>
    </row>
    <row r="68" spans="1:11" s="127" customFormat="1" ht="14.25" outlineLevel="2">
      <c r="A68" s="181">
        <f>HYPERLINK(CONCATENATE("[FDS Tool Version 28.xls]Line_Definitions!","a",VLOOKUP(Data!A65,Line_Definitions!$A$2:$D$401,4,FALSE)),Data!A65)</f>
        <v>172</v>
      </c>
      <c r="B68" s="138">
        <f t="shared" si="4"/>
        <v>68</v>
      </c>
      <c r="C68" s="153" t="s">
        <v>331</v>
      </c>
      <c r="D68" s="140">
        <f t="shared" si="6"/>
        <v>0</v>
      </c>
      <c r="E68" s="219">
        <f>SUM(E62:E66)</f>
        <v>0</v>
      </c>
      <c r="F68" s="219">
        <f>SUM(F62:F66)</f>
        <v>0</v>
      </c>
      <c r="G68" s="219">
        <f>SUM(G62:G66)</f>
        <v>0</v>
      </c>
      <c r="H68" s="219">
        <f>SUM(H62:H66)</f>
        <v>0</v>
      </c>
      <c r="I68" s="124"/>
      <c r="J68" s="124"/>
      <c r="K68" s="125"/>
    </row>
    <row r="69" spans="1:11" ht="15" outlineLevel="2">
      <c r="A69" s="181">
        <f>HYPERLINK(CONCATENATE("[FDS Tool Version 28.xls]Line_Definitions!","a",VLOOKUP(Data!A66,Line_Definitions!$A$2:$D$401,4,FALSE)),Data!A66)</f>
        <v>173</v>
      </c>
      <c r="B69" s="134">
        <f t="shared" si="4"/>
        <v>69</v>
      </c>
      <c r="C69" s="152" t="s">
        <v>332</v>
      </c>
      <c r="D69" s="136">
        <f t="shared" si="6"/>
        <v>0</v>
      </c>
      <c r="E69" s="249"/>
      <c r="F69" s="249"/>
      <c r="G69" s="249"/>
      <c r="H69" s="249"/>
      <c r="I69" s="124"/>
      <c r="K69" s="125"/>
    </row>
    <row r="70" spans="1:11" ht="15" outlineLevel="3">
      <c r="A70" s="328" t="s">
        <v>451</v>
      </c>
      <c r="B70" s="329">
        <f t="shared" si="4"/>
        <v>70</v>
      </c>
      <c r="C70" s="330" t="s">
        <v>285</v>
      </c>
      <c r="D70" s="136">
        <f t="shared" si="6"/>
        <v>0</v>
      </c>
      <c r="E70" s="249"/>
      <c r="F70" s="249"/>
      <c r="G70" s="249"/>
      <c r="H70" s="249"/>
      <c r="I70" s="124"/>
      <c r="K70" s="125"/>
    </row>
    <row r="71" spans="1:11" ht="15" outlineLevel="3">
      <c r="A71" s="328" t="s">
        <v>452</v>
      </c>
      <c r="B71" s="329">
        <f t="shared" si="4"/>
        <v>71</v>
      </c>
      <c r="C71" s="330" t="s">
        <v>286</v>
      </c>
      <c r="D71" s="136">
        <f t="shared" si="6"/>
        <v>0</v>
      </c>
      <c r="E71" s="249"/>
      <c r="F71" s="249"/>
      <c r="G71" s="249"/>
      <c r="H71" s="249"/>
      <c r="I71" s="124"/>
      <c r="K71" s="125"/>
    </row>
    <row r="72" spans="1:11" ht="15" outlineLevel="3">
      <c r="A72" s="328" t="s">
        <v>453</v>
      </c>
      <c r="B72" s="329">
        <f aca="true" t="shared" si="7" ref="B72:B105">ROW(A72)</f>
        <v>72</v>
      </c>
      <c r="C72" s="330" t="s">
        <v>287</v>
      </c>
      <c r="D72" s="136">
        <f t="shared" si="6"/>
        <v>0</v>
      </c>
      <c r="E72" s="249"/>
      <c r="F72" s="249"/>
      <c r="G72" s="249"/>
      <c r="H72" s="249"/>
      <c r="I72" s="124"/>
      <c r="K72" s="125"/>
    </row>
    <row r="73" spans="1:11" ht="15" outlineLevel="3">
      <c r="A73" s="328" t="s">
        <v>454</v>
      </c>
      <c r="B73" s="329">
        <f t="shared" si="7"/>
        <v>73</v>
      </c>
      <c r="C73" s="330" t="s">
        <v>288</v>
      </c>
      <c r="D73" s="136">
        <f t="shared" si="6"/>
        <v>0</v>
      </c>
      <c r="E73" s="249"/>
      <c r="F73" s="249"/>
      <c r="G73" s="249"/>
      <c r="H73" s="249"/>
      <c r="I73" s="124"/>
      <c r="K73" s="125"/>
    </row>
    <row r="74" spans="1:11" ht="15" outlineLevel="3">
      <c r="A74" s="328" t="s">
        <v>455</v>
      </c>
      <c r="B74" s="329">
        <f t="shared" si="7"/>
        <v>74</v>
      </c>
      <c r="C74" s="330" t="s">
        <v>289</v>
      </c>
      <c r="D74" s="136">
        <f t="shared" si="6"/>
        <v>0</v>
      </c>
      <c r="E74" s="249"/>
      <c r="F74" s="249"/>
      <c r="G74" s="249"/>
      <c r="H74" s="249"/>
      <c r="I74" s="124"/>
      <c r="K74" s="125"/>
    </row>
    <row r="75" spans="1:11" ht="15" customHeight="1" outlineLevel="3">
      <c r="A75" s="325"/>
      <c r="B75" s="326"/>
      <c r="C75" s="327" t="s">
        <v>700</v>
      </c>
      <c r="D75" s="358"/>
      <c r="E75" s="359"/>
      <c r="F75" s="359"/>
      <c r="G75" s="359"/>
      <c r="H75" s="360"/>
      <c r="I75" s="124"/>
      <c r="K75" s="125"/>
    </row>
    <row r="76" spans="1:11" s="127" customFormat="1" ht="14.25" outlineLevel="2">
      <c r="A76" s="181">
        <f>HYPERLINK(CONCATENATE("[FDS Tool Version 28.xls]Line_Definitions!","a",VLOOKUP(Data!A72,Line_Definitions!$A$2:$D$401,4,FALSE)),Data!A72)</f>
        <v>174</v>
      </c>
      <c r="B76" s="138">
        <f t="shared" si="7"/>
        <v>76</v>
      </c>
      <c r="C76" s="153" t="s">
        <v>333</v>
      </c>
      <c r="D76" s="140">
        <f t="shared" si="6"/>
        <v>0</v>
      </c>
      <c r="E76" s="219">
        <f>SUM(E70:E74)</f>
        <v>0</v>
      </c>
      <c r="F76" s="219">
        <f>SUM(F70:F74)</f>
        <v>0</v>
      </c>
      <c r="G76" s="219">
        <f>SUM(G70:G74)</f>
        <v>0</v>
      </c>
      <c r="H76" s="219">
        <f>SUM(H70:H74)</f>
        <v>0</v>
      </c>
      <c r="I76" s="124"/>
      <c r="J76" s="124"/>
      <c r="K76" s="125"/>
    </row>
    <row r="77" spans="1:11" ht="15" outlineLevel="3">
      <c r="A77" s="328" t="s">
        <v>456</v>
      </c>
      <c r="B77" s="329">
        <f t="shared" si="7"/>
        <v>77</v>
      </c>
      <c r="C77" s="330" t="s">
        <v>290</v>
      </c>
      <c r="D77" s="136">
        <f t="shared" si="6"/>
        <v>0</v>
      </c>
      <c r="E77" s="249"/>
      <c r="F77" s="249"/>
      <c r="G77" s="249"/>
      <c r="H77" s="249"/>
      <c r="I77" s="124"/>
      <c r="K77" s="125"/>
    </row>
    <row r="78" spans="1:11" ht="15" outlineLevel="3">
      <c r="A78" s="328" t="s">
        <v>457</v>
      </c>
      <c r="B78" s="329">
        <f t="shared" si="7"/>
        <v>78</v>
      </c>
      <c r="C78" s="330" t="s">
        <v>291</v>
      </c>
      <c r="D78" s="136">
        <f t="shared" si="6"/>
        <v>0</v>
      </c>
      <c r="E78" s="249"/>
      <c r="F78" s="249"/>
      <c r="G78" s="249"/>
      <c r="H78" s="249"/>
      <c r="I78" s="124"/>
      <c r="K78" s="125"/>
    </row>
    <row r="79" spans="1:11" ht="15" outlineLevel="3">
      <c r="A79" s="328" t="s">
        <v>458</v>
      </c>
      <c r="B79" s="329">
        <f t="shared" si="7"/>
        <v>79</v>
      </c>
      <c r="C79" s="330" t="s">
        <v>292</v>
      </c>
      <c r="D79" s="136">
        <f t="shared" si="6"/>
        <v>0</v>
      </c>
      <c r="E79" s="249"/>
      <c r="F79" s="249"/>
      <c r="G79" s="249"/>
      <c r="H79" s="249"/>
      <c r="I79" s="124"/>
      <c r="K79" s="125"/>
    </row>
    <row r="80" spans="1:11" ht="15" outlineLevel="3">
      <c r="A80" s="328" t="s">
        <v>459</v>
      </c>
      <c r="B80" s="329">
        <f t="shared" si="7"/>
        <v>80</v>
      </c>
      <c r="C80" s="330" t="s">
        <v>293</v>
      </c>
      <c r="D80" s="136">
        <f t="shared" si="6"/>
        <v>0</v>
      </c>
      <c r="E80" s="249"/>
      <c r="F80" s="249"/>
      <c r="G80" s="249"/>
      <c r="H80" s="249"/>
      <c r="I80" s="124"/>
      <c r="K80" s="125"/>
    </row>
    <row r="81" spans="1:11" ht="15" outlineLevel="3">
      <c r="A81" s="328" t="s">
        <v>460</v>
      </c>
      <c r="B81" s="329">
        <f t="shared" si="7"/>
        <v>81</v>
      </c>
      <c r="C81" s="330" t="s">
        <v>294</v>
      </c>
      <c r="D81" s="136">
        <f t="shared" si="6"/>
        <v>0</v>
      </c>
      <c r="E81" s="249"/>
      <c r="F81" s="249"/>
      <c r="G81" s="249"/>
      <c r="H81" s="249"/>
      <c r="I81" s="124"/>
      <c r="K81" s="125"/>
    </row>
    <row r="82" spans="1:11" ht="15" customHeight="1" outlineLevel="3">
      <c r="A82" s="325"/>
      <c r="B82" s="326"/>
      <c r="C82" s="327" t="s">
        <v>700</v>
      </c>
      <c r="D82" s="358"/>
      <c r="E82" s="359"/>
      <c r="F82" s="359"/>
      <c r="G82" s="359"/>
      <c r="H82" s="360"/>
      <c r="I82" s="124"/>
      <c r="K82" s="125"/>
    </row>
    <row r="83" spans="1:11" s="127" customFormat="1" ht="14.25" outlineLevel="2">
      <c r="A83" s="181">
        <f>HYPERLINK(CONCATENATE("[FDS Tool Version 28.xls]Line_Definitions!","a",VLOOKUP(Data!A78,Line_Definitions!$A$2:$D$401,4,FALSE)),Data!A78)</f>
        <v>176</v>
      </c>
      <c r="B83" s="138">
        <f t="shared" si="7"/>
        <v>83</v>
      </c>
      <c r="C83" s="153" t="s">
        <v>334</v>
      </c>
      <c r="D83" s="140">
        <f t="shared" si="6"/>
        <v>0</v>
      </c>
      <c r="E83" s="219">
        <f>SUM(E77:E81)</f>
        <v>0</v>
      </c>
      <c r="F83" s="219">
        <f>SUM(F77:F81)</f>
        <v>0</v>
      </c>
      <c r="G83" s="219">
        <f>SUM(G77:G81)</f>
        <v>0</v>
      </c>
      <c r="H83" s="219">
        <f>SUM(H77:H81)</f>
        <v>0</v>
      </c>
      <c r="I83" s="124"/>
      <c r="J83" s="124"/>
      <c r="K83" s="125"/>
    </row>
    <row r="84" spans="1:11" s="127" customFormat="1" ht="14.25" outlineLevel="1">
      <c r="A84" s="181">
        <f>HYPERLINK(CONCATENATE("[FDS Tool Version 28.xls]Line_Definitions!","a",VLOOKUP(Data!A79,Line_Definitions!$A$2:$D$401,4,FALSE)),Data!A79)</f>
        <v>180</v>
      </c>
      <c r="B84" s="138">
        <f t="shared" si="7"/>
        <v>84</v>
      </c>
      <c r="C84" s="153" t="s">
        <v>396</v>
      </c>
      <c r="D84" s="140">
        <f t="shared" si="6"/>
        <v>0</v>
      </c>
      <c r="E84" s="219">
        <f>+E83+E76+E69+E68+E61+E53</f>
        <v>0</v>
      </c>
      <c r="F84" s="219">
        <f>+F83+F76+F69+F68+F61+F53</f>
        <v>0</v>
      </c>
      <c r="G84" s="219">
        <f>+G83+G76+G69+G68+G61+G53</f>
        <v>0</v>
      </c>
      <c r="H84" s="219">
        <f>+H83+H76+H69+H68+H61+H53</f>
        <v>0</v>
      </c>
      <c r="I84" s="124"/>
      <c r="J84" s="124"/>
      <c r="K84" s="125"/>
    </row>
    <row r="85" spans="1:11" ht="15" outlineLevel="1">
      <c r="A85" s="182"/>
      <c r="B85" s="142"/>
      <c r="C85" s="143"/>
      <c r="D85" s="144"/>
      <c r="E85" s="220"/>
      <c r="F85" s="220"/>
      <c r="G85" s="220"/>
      <c r="H85" s="220"/>
      <c r="I85" s="124"/>
      <c r="K85" s="125"/>
    </row>
    <row r="86" spans="1:11" s="127" customFormat="1" ht="14.25">
      <c r="A86" s="181">
        <f>HYPERLINK(CONCATENATE("[FDS Tool Version 28.xls]Line_Definitions!","a",VLOOKUP(Data!A81,Line_Definitions!$A$2:$D$401,4,FALSE)),Data!A81)</f>
        <v>190</v>
      </c>
      <c r="B86" s="138">
        <f t="shared" si="7"/>
        <v>86</v>
      </c>
      <c r="C86" s="153" t="s">
        <v>397</v>
      </c>
      <c r="D86" s="140">
        <f>SUM(E86:H86)</f>
        <v>0</v>
      </c>
      <c r="E86" s="219">
        <f>E84+E43</f>
        <v>0</v>
      </c>
      <c r="F86" s="219">
        <f>F84+F43</f>
        <v>0</v>
      </c>
      <c r="G86" s="219">
        <f>G84+G43</f>
        <v>0</v>
      </c>
      <c r="H86" s="219">
        <f>H84+H43</f>
        <v>0</v>
      </c>
      <c r="I86" s="124"/>
      <c r="J86" s="124"/>
      <c r="K86" s="125"/>
    </row>
    <row r="87" spans="1:11" ht="15">
      <c r="A87" s="182"/>
      <c r="B87" s="142"/>
      <c r="C87" s="143"/>
      <c r="D87" s="144"/>
      <c r="E87" s="220"/>
      <c r="F87" s="220"/>
      <c r="G87" s="220"/>
      <c r="H87" s="220"/>
      <c r="I87" s="124"/>
      <c r="K87" s="125"/>
    </row>
    <row r="88" spans="1:11" ht="15" outlineLevel="2">
      <c r="A88" s="181">
        <f>HYPERLINK(CONCATENATE("[FDS Tool Version 28.xls]Line_Definitions!","a",VLOOKUP(Data!A83,Line_Definitions!$A$2:$D$401,4,FALSE)),Data!A83)</f>
        <v>311</v>
      </c>
      <c r="B88" s="134">
        <f t="shared" si="7"/>
        <v>88</v>
      </c>
      <c r="C88" s="152" t="s">
        <v>398</v>
      </c>
      <c r="D88" s="136">
        <f aca="true" t="shared" si="8" ref="D88:D120">SUM(E88:H88)</f>
        <v>0</v>
      </c>
      <c r="E88" s="249"/>
      <c r="F88" s="249"/>
      <c r="G88" s="249"/>
      <c r="H88" s="249"/>
      <c r="I88" s="124"/>
      <c r="K88" s="125"/>
    </row>
    <row r="89" spans="1:11" ht="15" outlineLevel="2">
      <c r="A89" s="181">
        <f>HYPERLINK(CONCATENATE("[FDS Tool Version 28.xls]Line_Definitions!","a",VLOOKUP(Data!A84,Line_Definitions!$A$2:$D$401,4,FALSE)),Data!A84)</f>
        <v>312</v>
      </c>
      <c r="B89" s="134">
        <f t="shared" si="7"/>
        <v>89</v>
      </c>
      <c r="C89" s="152" t="s">
        <v>399</v>
      </c>
      <c r="D89" s="136">
        <f t="shared" si="8"/>
        <v>0</v>
      </c>
      <c r="E89" s="249"/>
      <c r="F89" s="249"/>
      <c r="G89" s="249"/>
      <c r="H89" s="249"/>
      <c r="I89" s="124"/>
      <c r="K89" s="125"/>
    </row>
    <row r="90" spans="1:11" ht="15" outlineLevel="2">
      <c r="A90" s="181">
        <f>HYPERLINK(CONCATENATE("[FDS Tool Version 28.xls]Line_Definitions!","a",VLOOKUP(Data!A85,Line_Definitions!$A$2:$D$401,4,FALSE)),Data!A85)</f>
        <v>313</v>
      </c>
      <c r="B90" s="134">
        <f t="shared" si="7"/>
        <v>90</v>
      </c>
      <c r="C90" s="152" t="s">
        <v>400</v>
      </c>
      <c r="D90" s="136">
        <f t="shared" si="8"/>
        <v>0</v>
      </c>
      <c r="E90" s="249"/>
      <c r="F90" s="249"/>
      <c r="G90" s="249"/>
      <c r="H90" s="249"/>
      <c r="I90" s="124"/>
      <c r="K90" s="125"/>
    </row>
    <row r="91" spans="1:11" ht="15" outlineLevel="2">
      <c r="A91" s="181">
        <f>HYPERLINK(CONCATENATE("[FDS Tool Version 28.xls]Line_Definitions!","a",VLOOKUP(Data!A86,Line_Definitions!$A$2:$D$401,4,FALSE)),Data!A86)</f>
        <v>321</v>
      </c>
      <c r="B91" s="134">
        <f t="shared" si="7"/>
        <v>91</v>
      </c>
      <c r="C91" s="135" t="s">
        <v>401</v>
      </c>
      <c r="D91" s="136">
        <f t="shared" si="8"/>
        <v>0</v>
      </c>
      <c r="E91" s="249"/>
      <c r="F91" s="249"/>
      <c r="G91" s="249"/>
      <c r="H91" s="249"/>
      <c r="I91" s="124"/>
      <c r="K91" s="125"/>
    </row>
    <row r="92" spans="1:11" ht="15" outlineLevel="2">
      <c r="A92" s="181">
        <f>HYPERLINK(CONCATENATE("[FDS Tool Version 28.xls]Line_Definitions!","a",VLOOKUP(Data!A87,Line_Definitions!$A$2:$D$401,4,FALSE)),Data!A87)</f>
        <v>322</v>
      </c>
      <c r="B92" s="134">
        <f t="shared" si="7"/>
        <v>92</v>
      </c>
      <c r="C92" s="135" t="s">
        <v>402</v>
      </c>
      <c r="D92" s="136">
        <f t="shared" si="8"/>
        <v>0</v>
      </c>
      <c r="E92" s="249"/>
      <c r="F92" s="249"/>
      <c r="G92" s="249"/>
      <c r="H92" s="249"/>
      <c r="I92" s="124"/>
      <c r="K92" s="125"/>
    </row>
    <row r="93" spans="1:11" ht="15" outlineLevel="2">
      <c r="A93" s="181">
        <f>HYPERLINK(CONCATENATE("[FDS Tool Version 28.xls]Line_Definitions!","a",VLOOKUP(Data!A88,Line_Definitions!$A$2:$D$401,4,FALSE)),Data!A88)</f>
        <v>324</v>
      </c>
      <c r="B93" s="134">
        <f t="shared" si="7"/>
        <v>93</v>
      </c>
      <c r="C93" s="135" t="s">
        <v>403</v>
      </c>
      <c r="D93" s="136">
        <f t="shared" si="8"/>
        <v>0</v>
      </c>
      <c r="E93" s="249"/>
      <c r="F93" s="249"/>
      <c r="G93" s="249"/>
      <c r="H93" s="249"/>
      <c r="I93" s="124"/>
      <c r="K93" s="125"/>
    </row>
    <row r="94" spans="1:11" ht="15" outlineLevel="2">
      <c r="A94" s="181">
        <f>HYPERLINK(CONCATENATE("[FDS Tool Version 28.xls]Line_Definitions!","a",VLOOKUP(Data!A89,Line_Definitions!$A$2:$D$401,4,FALSE)),Data!A89)</f>
        <v>325</v>
      </c>
      <c r="B94" s="134">
        <f t="shared" si="7"/>
        <v>94</v>
      </c>
      <c r="C94" s="135" t="s">
        <v>404</v>
      </c>
      <c r="D94" s="136">
        <f t="shared" si="8"/>
        <v>0</v>
      </c>
      <c r="E94" s="249"/>
      <c r="F94" s="249"/>
      <c r="G94" s="249"/>
      <c r="H94" s="249"/>
      <c r="I94" s="124"/>
      <c r="K94" s="125"/>
    </row>
    <row r="95" spans="1:11" ht="15" outlineLevel="3">
      <c r="A95" s="328" t="s">
        <v>461</v>
      </c>
      <c r="B95" s="329">
        <f t="shared" si="7"/>
        <v>95</v>
      </c>
      <c r="C95" s="330" t="s">
        <v>550</v>
      </c>
      <c r="D95" s="136">
        <f t="shared" si="8"/>
        <v>0</v>
      </c>
      <c r="E95" s="249"/>
      <c r="F95" s="249"/>
      <c r="G95" s="249"/>
      <c r="H95" s="249"/>
      <c r="I95" s="124"/>
      <c r="K95" s="125"/>
    </row>
    <row r="96" spans="1:11" ht="15" outlineLevel="3">
      <c r="A96" s="328" t="s">
        <v>462</v>
      </c>
      <c r="B96" s="329">
        <f t="shared" si="7"/>
        <v>96</v>
      </c>
      <c r="C96" s="330" t="s">
        <v>551</v>
      </c>
      <c r="D96" s="136">
        <f t="shared" si="8"/>
        <v>0</v>
      </c>
      <c r="E96" s="249"/>
      <c r="F96" s="249"/>
      <c r="G96" s="249"/>
      <c r="H96" s="249"/>
      <c r="I96" s="124"/>
      <c r="K96" s="125"/>
    </row>
    <row r="97" spans="1:11" ht="15" outlineLevel="3">
      <c r="A97" s="328" t="s">
        <v>464</v>
      </c>
      <c r="B97" s="329">
        <v>92</v>
      </c>
      <c r="C97" s="331" t="s">
        <v>552</v>
      </c>
      <c r="D97" s="136">
        <f t="shared" si="8"/>
        <v>0</v>
      </c>
      <c r="E97" s="249"/>
      <c r="F97" s="249"/>
      <c r="G97" s="249"/>
      <c r="H97" s="249"/>
      <c r="I97" s="124"/>
      <c r="K97" s="125"/>
    </row>
    <row r="98" spans="1:11" s="127" customFormat="1" ht="14.25" outlineLevel="2">
      <c r="A98" s="181">
        <f>HYPERLINK(CONCATENATE("[FDS Tool Version 28.xls]Line_Definitions!","a",VLOOKUP(Data!A93,Line_Definitions!$A$2:$D$401,4,FALSE)),Data!A93)</f>
        <v>331</v>
      </c>
      <c r="B98" s="138">
        <f t="shared" si="7"/>
        <v>98</v>
      </c>
      <c r="C98" s="139" t="s">
        <v>405</v>
      </c>
      <c r="D98" s="140">
        <f t="shared" si="8"/>
        <v>0</v>
      </c>
      <c r="E98" s="219">
        <f>SUM(E95:E97)</f>
        <v>0</v>
      </c>
      <c r="F98" s="219">
        <f>SUM(F95:F96)</f>
        <v>0</v>
      </c>
      <c r="G98" s="219">
        <f>SUM(G95:G96)</f>
        <v>0</v>
      </c>
      <c r="H98" s="219">
        <f>SUM(H95:H96)</f>
        <v>0</v>
      </c>
      <c r="I98" s="124"/>
      <c r="J98" s="124"/>
      <c r="K98" s="125"/>
    </row>
    <row r="99" spans="1:11" ht="15" outlineLevel="2">
      <c r="A99" s="181">
        <f>HYPERLINK(CONCATENATE("[FDS Tool Version 28.xls]Line_Definitions!","a",VLOOKUP(Data!A94,Line_Definitions!$A$2:$D$401,4,FALSE)),Data!A94)</f>
        <v>332</v>
      </c>
      <c r="B99" s="134">
        <f t="shared" si="7"/>
        <v>99</v>
      </c>
      <c r="C99" s="135" t="s">
        <v>406</v>
      </c>
      <c r="D99" s="136">
        <f t="shared" si="8"/>
        <v>0</v>
      </c>
      <c r="E99" s="249"/>
      <c r="F99" s="249"/>
      <c r="G99" s="249"/>
      <c r="H99" s="249"/>
      <c r="I99" s="124"/>
      <c r="K99" s="125"/>
    </row>
    <row r="100" spans="1:11" ht="15" outlineLevel="2">
      <c r="A100" s="181">
        <f>HYPERLINK(CONCATENATE("[FDS Tool Version 28.xls]Line_Definitions!","a",VLOOKUP(Data!A95,Line_Definitions!$A$2:$D$401,4,FALSE)),Data!A95)</f>
        <v>333</v>
      </c>
      <c r="B100" s="134">
        <f t="shared" si="7"/>
        <v>100</v>
      </c>
      <c r="C100" s="135" t="s">
        <v>407</v>
      </c>
      <c r="D100" s="136">
        <f t="shared" si="8"/>
        <v>0</v>
      </c>
      <c r="E100" s="249"/>
      <c r="F100" s="249"/>
      <c r="G100" s="249"/>
      <c r="H100" s="249"/>
      <c r="I100" s="124"/>
      <c r="K100" s="125"/>
    </row>
    <row r="101" spans="1:11" ht="15" outlineLevel="2">
      <c r="A101" s="181">
        <f>HYPERLINK(CONCATENATE("[FDS Tool Version 28.xls]Line_Definitions!","a",VLOOKUP(Data!A96,Line_Definitions!$A$2:$D$401,4,FALSE)),Data!A96)</f>
        <v>341</v>
      </c>
      <c r="B101" s="134">
        <f t="shared" si="7"/>
        <v>101</v>
      </c>
      <c r="C101" s="135" t="s">
        <v>408</v>
      </c>
      <c r="D101" s="136">
        <f t="shared" si="8"/>
        <v>0</v>
      </c>
      <c r="E101" s="249"/>
      <c r="F101" s="249"/>
      <c r="G101" s="249"/>
      <c r="H101" s="249"/>
      <c r="I101" s="124"/>
      <c r="K101" s="125"/>
    </row>
    <row r="102" spans="1:11" ht="15" outlineLevel="3">
      <c r="A102" s="328" t="s">
        <v>465</v>
      </c>
      <c r="B102" s="329">
        <f t="shared" si="7"/>
        <v>102</v>
      </c>
      <c r="C102" s="331" t="s">
        <v>538</v>
      </c>
      <c r="D102" s="136">
        <f t="shared" si="8"/>
        <v>0</v>
      </c>
      <c r="E102" s="249"/>
      <c r="F102" s="249"/>
      <c r="G102" s="249"/>
      <c r="H102" s="249"/>
      <c r="I102" s="124"/>
      <c r="K102" s="125"/>
    </row>
    <row r="103" spans="1:11" ht="15" outlineLevel="3">
      <c r="A103" s="328" t="s">
        <v>466</v>
      </c>
      <c r="B103" s="329">
        <f t="shared" si="7"/>
        <v>103</v>
      </c>
      <c r="C103" s="331" t="s">
        <v>539</v>
      </c>
      <c r="D103" s="136">
        <f t="shared" si="8"/>
        <v>0</v>
      </c>
      <c r="E103" s="249"/>
      <c r="F103" s="249"/>
      <c r="G103" s="249"/>
      <c r="H103" s="249"/>
      <c r="I103" s="124"/>
      <c r="K103" s="125"/>
    </row>
    <row r="104" spans="1:11" ht="15" outlineLevel="3">
      <c r="A104" s="328" t="s">
        <v>467</v>
      </c>
      <c r="B104" s="329">
        <f t="shared" si="7"/>
        <v>104</v>
      </c>
      <c r="C104" s="331" t="s">
        <v>540</v>
      </c>
      <c r="D104" s="136">
        <f t="shared" si="8"/>
        <v>0</v>
      </c>
      <c r="E104" s="249"/>
      <c r="F104" s="249"/>
      <c r="G104" s="249"/>
      <c r="H104" s="249"/>
      <c r="I104" s="124"/>
      <c r="K104" s="125"/>
    </row>
    <row r="105" spans="1:11" s="127" customFormat="1" ht="14.25" outlineLevel="2">
      <c r="A105" s="181">
        <f>HYPERLINK(CONCATENATE("[FDS Tool Version 28.xls]Line_Definitions!","a",VLOOKUP(Data!A100,Line_Definitions!$A$2:$D$401,4,FALSE)),Data!A100)</f>
        <v>342</v>
      </c>
      <c r="B105" s="138">
        <f t="shared" si="7"/>
        <v>105</v>
      </c>
      <c r="C105" s="153" t="s">
        <v>409</v>
      </c>
      <c r="D105" s="140">
        <f t="shared" si="8"/>
        <v>0</v>
      </c>
      <c r="E105" s="219">
        <f>SUM(E102:E104)</f>
        <v>0</v>
      </c>
      <c r="F105" s="219">
        <f>SUM(F102:F104)</f>
        <v>0</v>
      </c>
      <c r="G105" s="219">
        <f>SUM(G102:G104)</f>
        <v>0</v>
      </c>
      <c r="H105" s="219">
        <f>SUM(H102:H104)</f>
        <v>0</v>
      </c>
      <c r="I105" s="124"/>
      <c r="J105" s="124"/>
      <c r="K105" s="125"/>
    </row>
    <row r="106" spans="1:11" ht="15" outlineLevel="3">
      <c r="A106" s="328" t="s">
        <v>468</v>
      </c>
      <c r="B106" s="329">
        <f aca="true" t="shared" si="9" ref="B106:B139">ROW(A106)</f>
        <v>106</v>
      </c>
      <c r="C106" s="330" t="s">
        <v>191</v>
      </c>
      <c r="D106" s="136">
        <f t="shared" si="8"/>
        <v>0</v>
      </c>
      <c r="E106" s="249"/>
      <c r="F106" s="249"/>
      <c r="G106" s="249"/>
      <c r="H106" s="249"/>
      <c r="I106" s="124"/>
      <c r="K106" s="125"/>
    </row>
    <row r="107" spans="1:11" ht="15" outlineLevel="3">
      <c r="A107" s="328" t="s">
        <v>469</v>
      </c>
      <c r="B107" s="329">
        <f t="shared" si="9"/>
        <v>107</v>
      </c>
      <c r="C107" s="330" t="s">
        <v>190</v>
      </c>
      <c r="D107" s="136">
        <f t="shared" si="8"/>
        <v>0</v>
      </c>
      <c r="E107" s="249"/>
      <c r="F107" s="249"/>
      <c r="G107" s="249"/>
      <c r="H107" s="249"/>
      <c r="I107" s="124"/>
      <c r="K107" s="125"/>
    </row>
    <row r="108" spans="1:11" s="127" customFormat="1" ht="15.75" customHeight="1" outlineLevel="2">
      <c r="A108" s="181">
        <f>HYPERLINK(CONCATENATE("[FDS Tool Version 28.xls]Line_Definitions!","a",VLOOKUP(Data!A103,Line_Definitions!$A$2:$D$401,4,FALSE)),Data!A103)</f>
        <v>343</v>
      </c>
      <c r="B108" s="138">
        <f t="shared" si="9"/>
        <v>108</v>
      </c>
      <c r="C108" s="139" t="s">
        <v>410</v>
      </c>
      <c r="D108" s="140">
        <f t="shared" si="8"/>
        <v>0</v>
      </c>
      <c r="E108" s="219">
        <f>SUM(E106:E107)</f>
        <v>0</v>
      </c>
      <c r="F108" s="219">
        <f>SUM(F106:F107)</f>
        <v>0</v>
      </c>
      <c r="G108" s="219">
        <f>SUM(G106:G107)</f>
        <v>0</v>
      </c>
      <c r="H108" s="219">
        <f>SUM(H106:H107)</f>
        <v>0</v>
      </c>
      <c r="I108" s="124"/>
      <c r="J108" s="124"/>
      <c r="K108" s="125"/>
    </row>
    <row r="109" spans="1:11" ht="15" outlineLevel="2">
      <c r="A109" s="181">
        <f>HYPERLINK(CONCATENATE("[FDS Tool Version 28.xls]Line_Definitions!","a",VLOOKUP(Data!A104,Line_Definitions!$A$2:$D$401,4,FALSE)),Data!A104)</f>
        <v>344</v>
      </c>
      <c r="B109" s="134">
        <f t="shared" si="9"/>
        <v>109</v>
      </c>
      <c r="C109" s="135" t="s">
        <v>411</v>
      </c>
      <c r="D109" s="136">
        <f t="shared" si="8"/>
        <v>0</v>
      </c>
      <c r="E109" s="249"/>
      <c r="F109" s="249"/>
      <c r="G109" s="249"/>
      <c r="H109" s="249"/>
      <c r="I109" s="124"/>
      <c r="K109" s="125"/>
    </row>
    <row r="110" spans="1:11" ht="15" outlineLevel="2">
      <c r="A110" s="181">
        <f>HYPERLINK(CONCATENATE("[FDS Tool Version 28.xls]Line_Definitions!","a",VLOOKUP(Data!A105,Line_Definitions!$A$2:$D$401,4,FALSE)),Data!A105)</f>
        <v>345</v>
      </c>
      <c r="B110" s="134">
        <f t="shared" si="9"/>
        <v>110</v>
      </c>
      <c r="C110" s="152" t="s">
        <v>412</v>
      </c>
      <c r="D110" s="136">
        <f t="shared" si="8"/>
        <v>0</v>
      </c>
      <c r="E110" s="249"/>
      <c r="F110" s="249"/>
      <c r="G110" s="249"/>
      <c r="H110" s="249"/>
      <c r="I110" s="124"/>
      <c r="K110" s="125"/>
    </row>
    <row r="111" spans="1:11" ht="15" outlineLevel="2">
      <c r="A111" s="181">
        <f>HYPERLINK(CONCATENATE("[FDS Tool Version 28.xls]Line_Definitions!","a",VLOOKUP(Data!A106,Line_Definitions!$A$2:$D$401,4,FALSE)),Data!A106)</f>
        <v>346</v>
      </c>
      <c r="B111" s="134">
        <f t="shared" si="9"/>
        <v>111</v>
      </c>
      <c r="C111" s="152" t="s">
        <v>413</v>
      </c>
      <c r="D111" s="136">
        <f t="shared" si="8"/>
        <v>0</v>
      </c>
      <c r="E111" s="249"/>
      <c r="F111" s="249"/>
      <c r="G111" s="249"/>
      <c r="H111" s="249"/>
      <c r="I111" s="124"/>
      <c r="K111" s="125"/>
    </row>
    <row r="112" spans="1:11" ht="15" outlineLevel="2">
      <c r="A112" s="181">
        <f>HYPERLINK(CONCATENATE("[FDS Tool Version 28.xls]Line_Definitions!","a",VLOOKUP(Data!A107,Line_Definitions!$A$2:$D$401,4,FALSE)),Data!A107)</f>
        <v>347</v>
      </c>
      <c r="B112" s="134">
        <f t="shared" si="9"/>
        <v>112</v>
      </c>
      <c r="C112" s="152" t="s">
        <v>414</v>
      </c>
      <c r="D112" s="136">
        <f t="shared" si="8"/>
        <v>0</v>
      </c>
      <c r="E112" s="249"/>
      <c r="F112" s="249"/>
      <c r="G112" s="249"/>
      <c r="H112" s="249"/>
      <c r="I112" s="124"/>
      <c r="K112" s="125"/>
    </row>
    <row r="113" spans="1:11" ht="15" outlineLevel="3">
      <c r="A113" s="328" t="s">
        <v>470</v>
      </c>
      <c r="B113" s="329">
        <f t="shared" si="9"/>
        <v>113</v>
      </c>
      <c r="C113" s="330" t="s">
        <v>295</v>
      </c>
      <c r="D113" s="136">
        <f t="shared" si="8"/>
        <v>0</v>
      </c>
      <c r="E113" s="249"/>
      <c r="F113" s="249"/>
      <c r="G113" s="249"/>
      <c r="H113" s="249"/>
      <c r="I113" s="124"/>
      <c r="K113" s="125"/>
    </row>
    <row r="114" spans="1:11" ht="15" outlineLevel="3">
      <c r="A114" s="328" t="s">
        <v>471</v>
      </c>
      <c r="B114" s="329">
        <f t="shared" si="9"/>
        <v>114</v>
      </c>
      <c r="C114" s="330" t="s">
        <v>296</v>
      </c>
      <c r="D114" s="136">
        <f t="shared" si="8"/>
        <v>0</v>
      </c>
      <c r="E114" s="249"/>
      <c r="F114" s="249"/>
      <c r="G114" s="249"/>
      <c r="H114" s="249"/>
      <c r="I114" s="124"/>
      <c r="K114" s="125"/>
    </row>
    <row r="115" spans="1:11" ht="15" outlineLevel="3">
      <c r="A115" s="328" t="s">
        <v>472</v>
      </c>
      <c r="B115" s="329">
        <f t="shared" si="9"/>
        <v>115</v>
      </c>
      <c r="C115" s="330" t="s">
        <v>297</v>
      </c>
      <c r="D115" s="136">
        <f t="shared" si="8"/>
        <v>0</v>
      </c>
      <c r="E115" s="249"/>
      <c r="F115" s="249"/>
      <c r="G115" s="249"/>
      <c r="H115" s="249"/>
      <c r="I115" s="124"/>
      <c r="K115" s="125"/>
    </row>
    <row r="116" spans="1:11" ht="15" outlineLevel="3">
      <c r="A116" s="328" t="s">
        <v>473</v>
      </c>
      <c r="B116" s="329">
        <f t="shared" si="9"/>
        <v>116</v>
      </c>
      <c r="C116" s="330" t="s">
        <v>298</v>
      </c>
      <c r="D116" s="136">
        <f t="shared" si="8"/>
        <v>0</v>
      </c>
      <c r="E116" s="249"/>
      <c r="F116" s="249"/>
      <c r="G116" s="249"/>
      <c r="H116" s="249"/>
      <c r="I116" s="124"/>
      <c r="K116" s="125"/>
    </row>
    <row r="117" spans="1:11" ht="15" outlineLevel="3">
      <c r="A117" s="328" t="s">
        <v>474</v>
      </c>
      <c r="B117" s="329">
        <f t="shared" si="9"/>
        <v>117</v>
      </c>
      <c r="C117" s="330" t="s">
        <v>299</v>
      </c>
      <c r="D117" s="136">
        <f t="shared" si="8"/>
        <v>0</v>
      </c>
      <c r="E117" s="249"/>
      <c r="F117" s="249"/>
      <c r="G117" s="249"/>
      <c r="H117" s="249"/>
      <c r="I117" s="124"/>
      <c r="K117" s="125"/>
    </row>
    <row r="118" spans="1:11" ht="15" customHeight="1" outlineLevel="3">
      <c r="A118" s="325"/>
      <c r="B118" s="326"/>
      <c r="C118" s="327" t="s">
        <v>700</v>
      </c>
      <c r="D118" s="358"/>
      <c r="E118" s="359"/>
      <c r="F118" s="359"/>
      <c r="G118" s="359"/>
      <c r="H118" s="360"/>
      <c r="I118" s="124"/>
      <c r="K118" s="125"/>
    </row>
    <row r="119" spans="1:11" s="127" customFormat="1" ht="14.25" outlineLevel="2">
      <c r="A119" s="181">
        <f>HYPERLINK(CONCATENATE("[FDS Tool Version 28.xls]Line_Definitions!","a",VLOOKUP(Data!A113,Line_Definitions!$A$2:$D$401,4,FALSE)),Data!A113)</f>
        <v>348</v>
      </c>
      <c r="B119" s="138">
        <f t="shared" si="9"/>
        <v>119</v>
      </c>
      <c r="C119" s="153" t="s">
        <v>415</v>
      </c>
      <c r="D119" s="140">
        <f t="shared" si="8"/>
        <v>0</v>
      </c>
      <c r="E119" s="219">
        <f>SUM(E113:E117)</f>
        <v>0</v>
      </c>
      <c r="F119" s="219">
        <f>SUM(F113:F117)</f>
        <v>0</v>
      </c>
      <c r="G119" s="219">
        <f>SUM(G113:G117)</f>
        <v>0</v>
      </c>
      <c r="H119" s="219">
        <f>SUM(H113:H117)</f>
        <v>0</v>
      </c>
      <c r="I119" s="124"/>
      <c r="J119" s="124"/>
      <c r="K119" s="125"/>
    </row>
    <row r="120" spans="1:11" s="127" customFormat="1" ht="14.25" outlineLevel="1">
      <c r="A120" s="181">
        <f>HYPERLINK(CONCATENATE("[FDS Tool Version 28.xls]Line_Definitions!","a",VLOOKUP(Data!A114,Line_Definitions!$A$2:$D$401,4,FALSE)),Data!A114)</f>
        <v>310</v>
      </c>
      <c r="B120" s="138">
        <f t="shared" si="9"/>
        <v>120</v>
      </c>
      <c r="C120" s="139" t="s">
        <v>147</v>
      </c>
      <c r="D120" s="140">
        <f t="shared" si="8"/>
        <v>0</v>
      </c>
      <c r="E120" s="219">
        <f>SUM(E88:E94)+SUM(E98:E101)+E105+SUM(E108:E112)+E119</f>
        <v>0</v>
      </c>
      <c r="F120" s="219">
        <f>SUM(F88:F94)+SUM(F98:F101)+F105+SUM(F108:F112)+F119</f>
        <v>0</v>
      </c>
      <c r="G120" s="219">
        <f>SUM(G88:G94)+SUM(G98:G101)+G105+SUM(G108:G112)+G119</f>
        <v>0</v>
      </c>
      <c r="H120" s="219">
        <f>SUM(H88:H94)+SUM(H98:H101)+H105+SUM(H108:H112)+H119</f>
        <v>0</v>
      </c>
      <c r="I120" s="124"/>
      <c r="J120" s="124"/>
      <c r="K120" s="125"/>
    </row>
    <row r="121" spans="1:11" ht="15" outlineLevel="1">
      <c r="A121" s="182"/>
      <c r="B121" s="142">
        <f t="shared" si="9"/>
        <v>121</v>
      </c>
      <c r="C121" s="143"/>
      <c r="D121" s="144"/>
      <c r="E121" s="220"/>
      <c r="F121" s="220"/>
      <c r="G121" s="220"/>
      <c r="H121" s="220"/>
      <c r="I121" s="124"/>
      <c r="K121" s="125"/>
    </row>
    <row r="122" spans="1:11" ht="15" outlineLevel="2">
      <c r="A122" s="328" t="s">
        <v>475</v>
      </c>
      <c r="B122" s="329">
        <f t="shared" si="9"/>
        <v>122</v>
      </c>
      <c r="C122" s="330" t="s">
        <v>300</v>
      </c>
      <c r="D122" s="136">
        <f aca="true" t="shared" si="10" ref="D122:D137">SUM(E122:H122)</f>
        <v>0</v>
      </c>
      <c r="E122" s="249"/>
      <c r="F122" s="249"/>
      <c r="G122" s="249"/>
      <c r="H122" s="250"/>
      <c r="I122" s="124"/>
      <c r="K122" s="125"/>
    </row>
    <row r="123" spans="1:11" ht="15" outlineLevel="2">
      <c r="A123" s="328" t="s">
        <v>476</v>
      </c>
      <c r="B123" s="329">
        <f t="shared" si="9"/>
        <v>123</v>
      </c>
      <c r="C123" s="330" t="s">
        <v>301</v>
      </c>
      <c r="D123" s="136">
        <f t="shared" si="10"/>
        <v>0</v>
      </c>
      <c r="E123" s="249"/>
      <c r="F123" s="249"/>
      <c r="G123" s="249"/>
      <c r="H123" s="250"/>
      <c r="I123" s="124"/>
      <c r="K123" s="125"/>
    </row>
    <row r="124" spans="1:11" s="127" customFormat="1" ht="14.25" outlineLevel="2" collapsed="1">
      <c r="A124" s="181">
        <f>HYPERLINK(CONCATENATE("[FDS Tool Version 28.xls]Line_Definitions!","a",VLOOKUP(Data!A118,Line_Definitions!$A$2:$D$401,4,FALSE)),Data!A118)</f>
        <v>351</v>
      </c>
      <c r="B124" s="138">
        <f t="shared" si="9"/>
        <v>124</v>
      </c>
      <c r="C124" s="153" t="s">
        <v>767</v>
      </c>
      <c r="D124" s="140">
        <f t="shared" si="10"/>
        <v>0</v>
      </c>
      <c r="E124" s="219">
        <f>SUM(E122:E123)</f>
        <v>0</v>
      </c>
      <c r="F124" s="219">
        <f>SUM(F122:F123)</f>
        <v>0</v>
      </c>
      <c r="G124" s="219">
        <f>SUM(G122:G123)</f>
        <v>0</v>
      </c>
      <c r="H124" s="219">
        <f>SUM(H122:H123)</f>
        <v>0</v>
      </c>
      <c r="I124" s="124"/>
      <c r="J124" s="124"/>
      <c r="K124" s="125"/>
    </row>
    <row r="125" spans="1:11" ht="15" outlineLevel="2">
      <c r="A125" s="181">
        <f>HYPERLINK(CONCATENATE("[FDS Tool Version 28.xls]Line_Definitions!","a",VLOOKUP(Data!A119,Line_Definitions!$A$2:$D$401,4,FALSE)),Data!A119)</f>
        <v>352</v>
      </c>
      <c r="B125" s="134">
        <f t="shared" si="9"/>
        <v>125</v>
      </c>
      <c r="C125" s="135" t="s">
        <v>416</v>
      </c>
      <c r="D125" s="136">
        <f t="shared" si="10"/>
        <v>0</v>
      </c>
      <c r="E125" s="249"/>
      <c r="F125" s="249"/>
      <c r="G125" s="249"/>
      <c r="H125" s="249"/>
      <c r="I125" s="124"/>
      <c r="K125" s="125"/>
    </row>
    <row r="126" spans="1:11" ht="15" outlineLevel="2">
      <c r="A126" s="181">
        <f>HYPERLINK(CONCATENATE("[FDS Tool Version 28.xls]Line_Definitions!","a",VLOOKUP(Data!A120,Line_Definitions!$A$2:$D$401,4,FALSE)),Data!A120)</f>
        <v>353</v>
      </c>
      <c r="B126" s="134">
        <f t="shared" si="9"/>
        <v>126</v>
      </c>
      <c r="C126" s="135" t="s">
        <v>417</v>
      </c>
      <c r="D126" s="136">
        <f t="shared" si="10"/>
        <v>0</v>
      </c>
      <c r="E126" s="249"/>
      <c r="F126" s="249"/>
      <c r="G126" s="249"/>
      <c r="H126" s="249"/>
      <c r="I126" s="124"/>
      <c r="K126" s="125"/>
    </row>
    <row r="127" spans="1:11" ht="15" outlineLevel="2">
      <c r="A127" s="181">
        <f>HYPERLINK(CONCATENATE("[FDS Tool Version 28.xls]Line_Definitions!","a",VLOOKUP(Data!A121,Line_Definitions!$A$2:$D$401,4,FALSE)),Data!A121)</f>
        <v>354</v>
      </c>
      <c r="B127" s="134">
        <f t="shared" si="9"/>
        <v>127</v>
      </c>
      <c r="C127" s="135" t="s">
        <v>418</v>
      </c>
      <c r="D127" s="136">
        <f t="shared" si="10"/>
        <v>0</v>
      </c>
      <c r="E127" s="249"/>
      <c r="F127" s="249"/>
      <c r="G127" s="249"/>
      <c r="H127" s="249"/>
      <c r="I127" s="124"/>
      <c r="K127" s="125"/>
    </row>
    <row r="128" spans="1:11" ht="15" outlineLevel="3">
      <c r="A128" s="328" t="s">
        <v>477</v>
      </c>
      <c r="B128" s="329">
        <f t="shared" si="9"/>
        <v>128</v>
      </c>
      <c r="C128" s="330" t="s">
        <v>302</v>
      </c>
      <c r="D128" s="136">
        <f t="shared" si="10"/>
        <v>0</v>
      </c>
      <c r="E128" s="249"/>
      <c r="F128" s="249"/>
      <c r="G128" s="249"/>
      <c r="H128" s="249"/>
      <c r="I128" s="124"/>
      <c r="K128" s="125"/>
    </row>
    <row r="129" spans="1:11" ht="15" outlineLevel="3">
      <c r="A129" s="328" t="s">
        <v>478</v>
      </c>
      <c r="B129" s="329">
        <f t="shared" si="9"/>
        <v>129</v>
      </c>
      <c r="C129" s="330" t="s">
        <v>303</v>
      </c>
      <c r="D129" s="136">
        <f t="shared" si="10"/>
        <v>0</v>
      </c>
      <c r="E129" s="249"/>
      <c r="F129" s="249"/>
      <c r="G129" s="249"/>
      <c r="H129" s="249"/>
      <c r="I129" s="124"/>
      <c r="K129" s="125"/>
    </row>
    <row r="130" spans="1:11" ht="15" outlineLevel="3">
      <c r="A130" s="328" t="s">
        <v>479</v>
      </c>
      <c r="B130" s="329">
        <f t="shared" si="9"/>
        <v>130</v>
      </c>
      <c r="C130" s="330" t="s">
        <v>304</v>
      </c>
      <c r="D130" s="136">
        <f t="shared" si="10"/>
        <v>0</v>
      </c>
      <c r="E130" s="249"/>
      <c r="F130" s="249"/>
      <c r="G130" s="249"/>
      <c r="H130" s="249"/>
      <c r="I130" s="124"/>
      <c r="K130" s="125"/>
    </row>
    <row r="131" spans="1:11" ht="15" outlineLevel="3">
      <c r="A131" s="328" t="s">
        <v>480</v>
      </c>
      <c r="B131" s="329">
        <f t="shared" si="9"/>
        <v>131</v>
      </c>
      <c r="C131" s="330" t="s">
        <v>548</v>
      </c>
      <c r="D131" s="136">
        <f t="shared" si="10"/>
        <v>0</v>
      </c>
      <c r="E131" s="249"/>
      <c r="F131" s="249"/>
      <c r="G131" s="249"/>
      <c r="H131" s="249"/>
      <c r="I131" s="124"/>
      <c r="K131" s="125"/>
    </row>
    <row r="132" spans="1:11" ht="15" outlineLevel="3">
      <c r="A132" s="328" t="s">
        <v>481</v>
      </c>
      <c r="B132" s="329">
        <f t="shared" si="9"/>
        <v>132</v>
      </c>
      <c r="C132" s="330" t="s">
        <v>549</v>
      </c>
      <c r="D132" s="136">
        <f t="shared" si="10"/>
        <v>0</v>
      </c>
      <c r="E132" s="249"/>
      <c r="F132" s="249"/>
      <c r="G132" s="249"/>
      <c r="H132" s="249"/>
      <c r="I132" s="124"/>
      <c r="K132" s="125"/>
    </row>
    <row r="133" spans="1:11" ht="15" customHeight="1" outlineLevel="3">
      <c r="A133" s="325"/>
      <c r="B133" s="326"/>
      <c r="C133" s="327" t="s">
        <v>700</v>
      </c>
      <c r="D133" s="358"/>
      <c r="E133" s="359"/>
      <c r="F133" s="359"/>
      <c r="G133" s="359"/>
      <c r="H133" s="360"/>
      <c r="I133" s="124"/>
      <c r="K133" s="125"/>
    </row>
    <row r="134" spans="1:11" s="127" customFormat="1" ht="14.25" outlineLevel="2">
      <c r="A134" s="181">
        <f>HYPERLINK(CONCATENATE("[FDS Tool Version 28.xls]Line_Definitions!","a",VLOOKUP(Data!A127,Line_Definitions!$A$2:$D$401,4,FALSE)),Data!A127)</f>
        <v>355</v>
      </c>
      <c r="B134" s="138">
        <f t="shared" si="9"/>
        <v>134</v>
      </c>
      <c r="C134" s="139" t="s">
        <v>419</v>
      </c>
      <c r="D134" s="140">
        <f t="shared" si="10"/>
        <v>0</v>
      </c>
      <c r="E134" s="219">
        <f>SUM(E128:E132)</f>
        <v>0</v>
      </c>
      <c r="F134" s="219">
        <f>SUM(F128:F132)</f>
        <v>0</v>
      </c>
      <c r="G134" s="219">
        <f>SUM(G128:G132)</f>
        <v>0</v>
      </c>
      <c r="H134" s="219">
        <f>SUM(H128:H132)</f>
        <v>0</v>
      </c>
      <c r="I134" s="124"/>
      <c r="J134" s="124"/>
      <c r="K134" s="125"/>
    </row>
    <row r="135" spans="1:11" ht="15" outlineLevel="2">
      <c r="A135" s="181">
        <f>HYPERLINK(CONCATENATE("[FDS Tool Version 28.xls]Line_Definitions!","a",VLOOKUP(Data!A128,Line_Definitions!$A$2:$D$401,4,FALSE)),Data!A128)</f>
        <v>356</v>
      </c>
      <c r="B135" s="134">
        <f t="shared" si="9"/>
        <v>135</v>
      </c>
      <c r="C135" s="152" t="s">
        <v>209</v>
      </c>
      <c r="D135" s="136">
        <f t="shared" si="10"/>
        <v>0</v>
      </c>
      <c r="E135" s="249"/>
      <c r="F135" s="249"/>
      <c r="G135" s="249"/>
      <c r="H135" s="249"/>
      <c r="I135" s="124"/>
      <c r="K135" s="125"/>
    </row>
    <row r="136" spans="1:11" ht="15" outlineLevel="2">
      <c r="A136" s="181">
        <f>HYPERLINK(CONCATENATE("[FDS Tool Version 28.xls]Line_Definitions!","a",VLOOKUP(Data!A129,Line_Definitions!$A$2:$D$401,4,FALSE)),Data!A129)</f>
        <v>357</v>
      </c>
      <c r="B136" s="134">
        <f t="shared" si="9"/>
        <v>136</v>
      </c>
      <c r="C136" s="152" t="s">
        <v>210</v>
      </c>
      <c r="D136" s="136">
        <f t="shared" si="10"/>
        <v>0</v>
      </c>
      <c r="E136" s="249"/>
      <c r="F136" s="249"/>
      <c r="G136" s="249"/>
      <c r="H136" s="249"/>
      <c r="I136" s="124"/>
      <c r="K136" s="125"/>
    </row>
    <row r="137" spans="1:11" s="127" customFormat="1" ht="14.25" outlineLevel="1">
      <c r="A137" s="181">
        <f>HYPERLINK(CONCATENATE("[FDS Tool Version 28.xls]Line_Definitions!","a",VLOOKUP(Data!A130,Line_Definitions!$A$2:$D$401,4,FALSE)),Data!A130)</f>
        <v>350</v>
      </c>
      <c r="B137" s="138">
        <f t="shared" si="9"/>
        <v>137</v>
      </c>
      <c r="C137" s="153" t="s">
        <v>569</v>
      </c>
      <c r="D137" s="140">
        <f t="shared" si="10"/>
        <v>0</v>
      </c>
      <c r="E137" s="219">
        <f>+E136+E135+E134+E127+E126+E125+E124</f>
        <v>0</v>
      </c>
      <c r="F137" s="219">
        <f>+F136+F135+F134+F127+F126+F125+F124</f>
        <v>0</v>
      </c>
      <c r="G137" s="219">
        <f>+G136+G135+G134+G127+G126+G125+G124</f>
        <v>0</v>
      </c>
      <c r="H137" s="219">
        <f>+H136+H135+H134+H127+H126+H125+H124</f>
        <v>0</v>
      </c>
      <c r="I137" s="124"/>
      <c r="J137" s="124"/>
      <c r="K137" s="125"/>
    </row>
    <row r="138" spans="1:11" ht="15" outlineLevel="1">
      <c r="A138" s="182"/>
      <c r="B138" s="142"/>
      <c r="C138" s="143"/>
      <c r="D138" s="144"/>
      <c r="E138" s="220"/>
      <c r="F138" s="220"/>
      <c r="G138" s="220"/>
      <c r="H138" s="220"/>
      <c r="I138" s="124"/>
      <c r="K138" s="125"/>
    </row>
    <row r="139" spans="1:11" s="127" customFormat="1" ht="14.25" outlineLevel="1">
      <c r="A139" s="181">
        <f>HYPERLINK(CONCATENATE("[FDS Tool Version 28.xls]Line_Definitions!","a",VLOOKUP(Data!A132,Line_Definitions!$A$2:$D$401,4,FALSE)),Data!A132)</f>
        <v>300</v>
      </c>
      <c r="B139" s="138">
        <f t="shared" si="9"/>
        <v>139</v>
      </c>
      <c r="C139" s="153" t="s">
        <v>421</v>
      </c>
      <c r="D139" s="140">
        <f>SUM(E139:H139)</f>
        <v>0</v>
      </c>
      <c r="E139" s="219">
        <f>E137+E120</f>
        <v>0</v>
      </c>
      <c r="F139" s="219">
        <f>F137+F120</f>
        <v>0</v>
      </c>
      <c r="G139" s="219">
        <f>G137+G120</f>
        <v>0</v>
      </c>
      <c r="H139" s="219">
        <f>H137+H120</f>
        <v>0</v>
      </c>
      <c r="I139" s="124"/>
      <c r="J139" s="124"/>
      <c r="K139" s="125"/>
    </row>
    <row r="140" spans="1:11" ht="15" outlineLevel="1">
      <c r="A140" s="182"/>
      <c r="B140" s="142"/>
      <c r="C140" s="143"/>
      <c r="D140" s="144"/>
      <c r="E140" s="220"/>
      <c r="F140" s="220"/>
      <c r="G140" s="220"/>
      <c r="H140" s="220"/>
      <c r="I140" s="124"/>
      <c r="K140" s="125"/>
    </row>
    <row r="141" spans="1:11" s="127" customFormat="1" ht="15" outlineLevel="2">
      <c r="A141" s="181">
        <f>HYPERLINK(CONCATENATE("[FDS Tool Version 28.xls]Line_Definitions!","a",VLOOKUP(Data!A134,Line_Definitions!$A$2:$D$401,4,FALSE)),Data!A134)</f>
        <v>508.1</v>
      </c>
      <c r="B141" s="138">
        <f aca="true" t="shared" si="11" ref="B141:B146">ROW(A141)</f>
        <v>141</v>
      </c>
      <c r="C141" s="139" t="s">
        <v>422</v>
      </c>
      <c r="D141" s="140">
        <f>SUM(E141:H141)</f>
        <v>0</v>
      </c>
      <c r="E141" s="249"/>
      <c r="F141" s="249"/>
      <c r="G141" s="249"/>
      <c r="H141" s="249"/>
      <c r="I141" s="124"/>
      <c r="J141" s="124"/>
      <c r="K141" s="125"/>
    </row>
    <row r="142" spans="1:11" s="127" customFormat="1" ht="15" outlineLevel="2">
      <c r="A142" s="181">
        <f>HYPERLINK(CONCATENATE("[FDS Tool Version 28.xls]Line_Definitions!","a",VLOOKUP(Data!A135,Line_Definitions!$A$2:$D$401,4,FALSE)),Data!A135)</f>
        <v>511.1</v>
      </c>
      <c r="B142" s="154">
        <f t="shared" si="11"/>
        <v>142</v>
      </c>
      <c r="C142" s="155" t="s">
        <v>577</v>
      </c>
      <c r="D142" s="140">
        <f>SUM(E142:H142)</f>
        <v>0</v>
      </c>
      <c r="E142" s="249"/>
      <c r="F142" s="249"/>
      <c r="G142" s="249"/>
      <c r="H142" s="249"/>
      <c r="I142" s="124"/>
      <c r="J142" s="124"/>
      <c r="K142" s="125"/>
    </row>
    <row r="143" spans="1:11" s="127" customFormat="1" ht="15" outlineLevel="2">
      <c r="A143" s="181">
        <f>HYPERLINK(CONCATENATE("[FDS Tool Version 28.xls]Line_Definitions!","a",VLOOKUP(Data!A136,Line_Definitions!$A$2:$D$401,4,FALSE)),Data!A136)</f>
        <v>512.1</v>
      </c>
      <c r="B143" s="154">
        <f t="shared" si="11"/>
        <v>143</v>
      </c>
      <c r="C143" s="155" t="s">
        <v>578</v>
      </c>
      <c r="D143" s="140">
        <f>SUM(E143:H143)</f>
        <v>0</v>
      </c>
      <c r="E143" s="249"/>
      <c r="F143" s="249"/>
      <c r="G143" s="249"/>
      <c r="H143" s="249"/>
      <c r="I143" s="124"/>
      <c r="J143" s="124"/>
      <c r="K143" s="125"/>
    </row>
    <row r="144" spans="1:11" s="127" customFormat="1" ht="14.25" outlineLevel="1">
      <c r="A144" s="181">
        <f>HYPERLINK(CONCATENATE("[FDS Tool Version 28.xls]Line_Definitions!","a",VLOOKUP(Data!A137,Line_Definitions!$A$2:$D$401,4,FALSE)),Data!A137)</f>
        <v>513</v>
      </c>
      <c r="B144" s="138">
        <f t="shared" si="11"/>
        <v>144</v>
      </c>
      <c r="C144" s="139" t="s">
        <v>423</v>
      </c>
      <c r="D144" s="140">
        <f>SUM(E144:H144)</f>
        <v>0</v>
      </c>
      <c r="E144" s="219">
        <f>SUM(E141:E143)</f>
        <v>0</v>
      </c>
      <c r="F144" s="219">
        <f>SUM(F141:F143)</f>
        <v>0</v>
      </c>
      <c r="G144" s="219">
        <f>SUM(G141:G143)</f>
        <v>0</v>
      </c>
      <c r="H144" s="219">
        <f>SUM(H141:H143)</f>
        <v>0</v>
      </c>
      <c r="I144" s="124"/>
      <c r="J144" s="124"/>
      <c r="K144" s="125"/>
    </row>
    <row r="145" spans="1:11" ht="15" outlineLevel="1">
      <c r="A145" s="182"/>
      <c r="B145" s="142"/>
      <c r="C145" s="143"/>
      <c r="D145" s="144"/>
      <c r="E145" s="220"/>
      <c r="F145" s="220"/>
      <c r="G145" s="220"/>
      <c r="H145" s="220"/>
      <c r="I145" s="124"/>
      <c r="K145" s="125"/>
    </row>
    <row r="146" spans="1:11" s="127" customFormat="1" ht="14.25">
      <c r="A146" s="181">
        <f>HYPERLINK(CONCATENATE("[FDS Tool Version 28.xls]Line_Definitions!","a",VLOOKUP(Data!A139,Line_Definitions!$A$2:$D$401,4,FALSE)),Data!A139)</f>
        <v>600</v>
      </c>
      <c r="B146" s="138">
        <f t="shared" si="11"/>
        <v>146</v>
      </c>
      <c r="C146" s="139" t="s">
        <v>424</v>
      </c>
      <c r="D146" s="140">
        <f>SUM(E146:H146)</f>
        <v>0</v>
      </c>
      <c r="E146" s="219">
        <f>E144+E139</f>
        <v>0</v>
      </c>
      <c r="F146" s="219">
        <f>F144+F139</f>
        <v>0</v>
      </c>
      <c r="G146" s="219">
        <f>G144+G139</f>
        <v>0</v>
      </c>
      <c r="H146" s="219">
        <f>H144+H139</f>
        <v>0</v>
      </c>
      <c r="I146" s="124"/>
      <c r="J146" s="124"/>
      <c r="K146" s="125"/>
    </row>
    <row r="148" ht="18.75">
      <c r="C148" s="121" t="s">
        <v>519</v>
      </c>
    </row>
    <row r="149" spans="1:3" ht="15">
      <c r="A149" s="178"/>
      <c r="B149" s="126"/>
      <c r="C149" s="127" t="s">
        <v>173</v>
      </c>
    </row>
    <row r="150" spans="1:3" ht="15">
      <c r="A150" s="323"/>
      <c r="B150" s="129"/>
      <c r="C150" s="127" t="s">
        <v>242</v>
      </c>
    </row>
    <row r="151" spans="1:3" ht="15">
      <c r="A151" s="179"/>
      <c r="B151" s="131"/>
      <c r="C151" s="127" t="s">
        <v>243</v>
      </c>
    </row>
    <row r="152" spans="1:19" ht="42.75">
      <c r="A152" s="180" t="s">
        <v>167</v>
      </c>
      <c r="B152" s="132" t="s">
        <v>752</v>
      </c>
      <c r="C152" s="132" t="s">
        <v>771</v>
      </c>
      <c r="D152" s="133" t="s">
        <v>180</v>
      </c>
      <c r="E152" s="132" t="s">
        <v>483</v>
      </c>
      <c r="F152" s="132" t="s">
        <v>749</v>
      </c>
      <c r="G152" s="132" t="s">
        <v>750</v>
      </c>
      <c r="H152" s="132" t="s">
        <v>571</v>
      </c>
      <c r="I152" s="132" t="s">
        <v>749</v>
      </c>
      <c r="J152" s="132" t="s">
        <v>750</v>
      </c>
      <c r="K152" s="132" t="s">
        <v>572</v>
      </c>
      <c r="L152" s="132" t="s">
        <v>749</v>
      </c>
      <c r="M152" s="132" t="s">
        <v>750</v>
      </c>
      <c r="N152" s="132" t="s">
        <v>570</v>
      </c>
      <c r="O152" s="132" t="s">
        <v>749</v>
      </c>
      <c r="P152" s="132" t="s">
        <v>750</v>
      </c>
      <c r="Q152" s="125"/>
      <c r="R152" s="125"/>
      <c r="S152" s="125"/>
    </row>
    <row r="153" spans="1:19" ht="15" outlineLevel="2">
      <c r="A153" s="181">
        <f>HYPERLINK(CONCATENATE("[FDS Tool Version 28.xls]Line_Definitions!","a",VLOOKUP(Data!A146,Line_Definitions!$A$2:$D$401,4,FALSE)),Data!A146)</f>
        <v>70300</v>
      </c>
      <c r="B153" s="138">
        <f>ROW(A153)</f>
        <v>153</v>
      </c>
      <c r="C153" s="152" t="s">
        <v>773</v>
      </c>
      <c r="D153" s="136">
        <f>SUM(E153:P153)/2</f>
        <v>0</v>
      </c>
      <c r="E153" s="221">
        <f>SUM(F153:G153)</f>
        <v>0</v>
      </c>
      <c r="F153" s="251"/>
      <c r="G153" s="251"/>
      <c r="H153" s="221">
        <f>SUM(I153:J153)</f>
        <v>0</v>
      </c>
      <c r="I153" s="251"/>
      <c r="J153" s="251"/>
      <c r="K153" s="221">
        <f>SUM(L153:M153)</f>
        <v>0</v>
      </c>
      <c r="L153" s="251"/>
      <c r="M153" s="251"/>
      <c r="N153" s="221">
        <f>SUM(O153:P153)</f>
        <v>0</v>
      </c>
      <c r="O153" s="251"/>
      <c r="P153" s="251"/>
      <c r="Q153" s="125"/>
      <c r="R153" s="125"/>
      <c r="S153" s="125"/>
    </row>
    <row r="154" spans="1:19" ht="15" outlineLevel="2">
      <c r="A154" s="181">
        <f>HYPERLINK(CONCATENATE("[FDS Tool Version 28.xls]Line_Definitions!","a",VLOOKUP(Data!A147,Line_Definitions!$A$2:$D$401,4,FALSE)),Data!A147)</f>
        <v>70400</v>
      </c>
      <c r="B154" s="138">
        <f>ROW(A154)</f>
        <v>154</v>
      </c>
      <c r="C154" s="157" t="s">
        <v>149</v>
      </c>
      <c r="D154" s="136">
        <f>SUM(E154:P154)/2</f>
        <v>0</v>
      </c>
      <c r="E154" s="221">
        <f>SUM(F154:G154)</f>
        <v>0</v>
      </c>
      <c r="F154" s="251"/>
      <c r="G154" s="251"/>
      <c r="H154" s="221">
        <f>SUM(I154:J154)</f>
        <v>0</v>
      </c>
      <c r="I154" s="251"/>
      <c r="J154" s="251"/>
      <c r="K154" s="221">
        <f>SUM(L154:M154)</f>
        <v>0</v>
      </c>
      <c r="L154" s="251"/>
      <c r="M154" s="251"/>
      <c r="N154" s="221">
        <f>SUM(O154:P154)</f>
        <v>0</v>
      </c>
      <c r="O154" s="251"/>
      <c r="P154" s="251"/>
      <c r="Q154" s="125"/>
      <c r="R154" s="125"/>
      <c r="S154" s="125"/>
    </row>
    <row r="155" spans="1:19" s="127" customFormat="1" ht="14.25" outlineLevel="1">
      <c r="A155" s="181">
        <f>HYPERLINK(CONCATENATE("[FDS Tool Version 28.xls]Line_Definitions!","a",VLOOKUP(Data!A148,Line_Definitions!$A$2:$D$401,4,FALSE)),Data!A148)</f>
        <v>70500</v>
      </c>
      <c r="B155" s="138">
        <f>ROW(A155)</f>
        <v>155</v>
      </c>
      <c r="C155" s="153" t="s">
        <v>484</v>
      </c>
      <c r="D155" s="140">
        <f>SUM(E155:P155)/2</f>
        <v>0</v>
      </c>
      <c r="E155" s="219">
        <f aca="true" t="shared" si="12" ref="E155:P155">SUM(E153:E154)</f>
        <v>0</v>
      </c>
      <c r="F155" s="219">
        <f t="shared" si="12"/>
        <v>0</v>
      </c>
      <c r="G155" s="219">
        <f t="shared" si="12"/>
        <v>0</v>
      </c>
      <c r="H155" s="219">
        <f t="shared" si="12"/>
        <v>0</v>
      </c>
      <c r="I155" s="219">
        <f t="shared" si="12"/>
        <v>0</v>
      </c>
      <c r="J155" s="219">
        <f t="shared" si="12"/>
        <v>0</v>
      </c>
      <c r="K155" s="219">
        <f t="shared" si="12"/>
        <v>0</v>
      </c>
      <c r="L155" s="219">
        <f t="shared" si="12"/>
        <v>0</v>
      </c>
      <c r="M155" s="219">
        <f t="shared" si="12"/>
        <v>0</v>
      </c>
      <c r="N155" s="219">
        <f t="shared" si="12"/>
        <v>0</v>
      </c>
      <c r="O155" s="219">
        <f t="shared" si="12"/>
        <v>0</v>
      </c>
      <c r="P155" s="219">
        <f t="shared" si="12"/>
        <v>0</v>
      </c>
      <c r="Q155" s="125"/>
      <c r="R155" s="125"/>
      <c r="S155" s="125"/>
    </row>
    <row r="156" spans="1:19" ht="15" outlineLevel="1">
      <c r="A156" s="183"/>
      <c r="B156" s="158"/>
      <c r="C156" s="159"/>
      <c r="D156" s="160"/>
      <c r="E156" s="222"/>
      <c r="F156" s="223"/>
      <c r="G156" s="223"/>
      <c r="H156" s="222"/>
      <c r="I156" s="223"/>
      <c r="J156" s="223"/>
      <c r="K156" s="222"/>
      <c r="L156" s="223"/>
      <c r="M156" s="223"/>
      <c r="N156" s="222"/>
      <c r="O156" s="223"/>
      <c r="P156" s="223"/>
      <c r="Q156" s="125"/>
      <c r="R156" s="125"/>
      <c r="S156" s="125"/>
    </row>
    <row r="157" spans="1:19" ht="12.75" customHeight="1" outlineLevel="1">
      <c r="A157" s="328" t="s">
        <v>211</v>
      </c>
      <c r="B157" s="332">
        <f aca="true" t="shared" si="13" ref="B157:B221">ROW(A157)</f>
        <v>157</v>
      </c>
      <c r="C157" s="330" t="s">
        <v>123</v>
      </c>
      <c r="D157" s="163"/>
      <c r="E157" s="224"/>
      <c r="F157" s="225"/>
      <c r="G157" s="225"/>
      <c r="H157" s="224"/>
      <c r="I157" s="225"/>
      <c r="J157" s="225"/>
      <c r="K157" s="224"/>
      <c r="L157" s="225"/>
      <c r="M157" s="225"/>
      <c r="N157" s="224"/>
      <c r="O157" s="225"/>
      <c r="P157" s="225"/>
      <c r="Q157" s="125"/>
      <c r="R157" s="125"/>
      <c r="S157" s="125"/>
    </row>
    <row r="158" spans="1:19" ht="12.75" customHeight="1" outlineLevel="1">
      <c r="A158" s="328" t="s">
        <v>212</v>
      </c>
      <c r="B158" s="332">
        <f t="shared" si="13"/>
        <v>158</v>
      </c>
      <c r="C158" s="330" t="s">
        <v>150</v>
      </c>
      <c r="D158" s="163"/>
      <c r="E158" s="224"/>
      <c r="F158" s="225"/>
      <c r="G158" s="225"/>
      <c r="H158" s="224"/>
      <c r="I158" s="225"/>
      <c r="J158" s="225"/>
      <c r="K158" s="224"/>
      <c r="L158" s="225"/>
      <c r="M158" s="225"/>
      <c r="N158" s="224"/>
      <c r="O158" s="225"/>
      <c r="P158" s="225"/>
      <c r="Q158" s="125"/>
      <c r="R158" s="125"/>
      <c r="S158" s="125"/>
    </row>
    <row r="159" spans="1:19" ht="12.75" customHeight="1" outlineLevel="1">
      <c r="A159" s="328" t="s">
        <v>213</v>
      </c>
      <c r="B159" s="332">
        <f t="shared" si="13"/>
        <v>159</v>
      </c>
      <c r="C159" s="330" t="s">
        <v>316</v>
      </c>
      <c r="D159" s="163"/>
      <c r="E159" s="224"/>
      <c r="F159" s="225"/>
      <c r="G159" s="225"/>
      <c r="H159" s="224"/>
      <c r="I159" s="225"/>
      <c r="J159" s="225"/>
      <c r="K159" s="224"/>
      <c r="L159" s="225"/>
      <c r="M159" s="225"/>
      <c r="N159" s="224"/>
      <c r="O159" s="225"/>
      <c r="P159" s="225"/>
      <c r="Q159" s="125"/>
      <c r="R159" s="125"/>
      <c r="S159" s="125"/>
    </row>
    <row r="160" spans="1:19" ht="12.75" customHeight="1" outlineLevel="1">
      <c r="A160" s="328" t="s">
        <v>214</v>
      </c>
      <c r="B160" s="332">
        <f t="shared" si="13"/>
        <v>160</v>
      </c>
      <c r="C160" s="330" t="s">
        <v>165</v>
      </c>
      <c r="D160" s="163"/>
      <c r="E160" s="224"/>
      <c r="F160" s="225"/>
      <c r="G160" s="225"/>
      <c r="H160" s="224"/>
      <c r="I160" s="225"/>
      <c r="J160" s="225"/>
      <c r="K160" s="224"/>
      <c r="L160" s="225"/>
      <c r="M160" s="225"/>
      <c r="N160" s="224"/>
      <c r="O160" s="225"/>
      <c r="P160" s="225"/>
      <c r="Q160" s="125"/>
      <c r="R160" s="125"/>
      <c r="S160" s="125"/>
    </row>
    <row r="161" spans="1:19" ht="12.75" customHeight="1" outlineLevel="1">
      <c r="A161" s="328" t="s">
        <v>215</v>
      </c>
      <c r="B161" s="332">
        <f t="shared" si="13"/>
        <v>161</v>
      </c>
      <c r="C161" s="330" t="s">
        <v>151</v>
      </c>
      <c r="D161" s="163"/>
      <c r="E161" s="224"/>
      <c r="F161" s="225"/>
      <c r="G161" s="225"/>
      <c r="H161" s="224"/>
      <c r="I161" s="225"/>
      <c r="J161" s="225"/>
      <c r="K161" s="224"/>
      <c r="L161" s="225"/>
      <c r="M161" s="225"/>
      <c r="N161" s="224"/>
      <c r="O161" s="225"/>
      <c r="P161" s="225"/>
      <c r="Q161" s="125"/>
      <c r="R161" s="125"/>
      <c r="S161" s="125"/>
    </row>
    <row r="162" spans="1:19" ht="12.75" customHeight="1" outlineLevel="1">
      <c r="A162" s="328" t="s">
        <v>216</v>
      </c>
      <c r="B162" s="332">
        <f t="shared" si="13"/>
        <v>162</v>
      </c>
      <c r="C162" s="330" t="s">
        <v>152</v>
      </c>
      <c r="D162" s="163"/>
      <c r="E162" s="224"/>
      <c r="F162" s="225"/>
      <c r="G162" s="225"/>
      <c r="H162" s="224"/>
      <c r="I162" s="225"/>
      <c r="J162" s="225"/>
      <c r="K162" s="224"/>
      <c r="L162" s="225"/>
      <c r="M162" s="225"/>
      <c r="N162" s="224"/>
      <c r="O162" s="225"/>
      <c r="P162" s="225"/>
      <c r="Q162" s="125"/>
      <c r="R162" s="125"/>
      <c r="S162" s="125"/>
    </row>
    <row r="163" spans="1:19" ht="12.75" customHeight="1" outlineLevel="1">
      <c r="A163" s="328" t="s">
        <v>217</v>
      </c>
      <c r="B163" s="332">
        <f t="shared" si="13"/>
        <v>163</v>
      </c>
      <c r="C163" s="330" t="s">
        <v>153</v>
      </c>
      <c r="D163" s="163"/>
      <c r="E163" s="224"/>
      <c r="F163" s="225"/>
      <c r="G163" s="225"/>
      <c r="H163" s="224"/>
      <c r="I163" s="225"/>
      <c r="J163" s="225"/>
      <c r="K163" s="224"/>
      <c r="L163" s="225"/>
      <c r="M163" s="225"/>
      <c r="N163" s="224"/>
      <c r="O163" s="225"/>
      <c r="P163" s="225"/>
      <c r="Q163" s="125"/>
      <c r="R163" s="125"/>
      <c r="S163" s="125"/>
    </row>
    <row r="164" spans="1:19" s="127" customFormat="1" ht="15" outlineLevel="1">
      <c r="A164" s="181">
        <f>HYPERLINK(CONCATENATE("[FDS Tool Version 28.xls]Line_Definitions!","a",VLOOKUP(Data!A157,Line_Definitions!$A$2:$D$401,4,FALSE)),Data!A157)</f>
        <v>70600</v>
      </c>
      <c r="B164" s="138">
        <f t="shared" si="13"/>
        <v>164</v>
      </c>
      <c r="C164" s="153" t="s">
        <v>774</v>
      </c>
      <c r="D164" s="140">
        <f>SUM(E164:P164)/2</f>
        <v>0</v>
      </c>
      <c r="E164" s="221">
        <f>SUM(F164:G164)</f>
        <v>0</v>
      </c>
      <c r="F164" s="247"/>
      <c r="G164" s="247"/>
      <c r="H164" s="221">
        <f>SUM(I164:J164)</f>
        <v>0</v>
      </c>
      <c r="I164" s="247"/>
      <c r="J164" s="247"/>
      <c r="K164" s="221">
        <f>SUM(L164:M164)</f>
        <v>0</v>
      </c>
      <c r="L164" s="247"/>
      <c r="M164" s="247"/>
      <c r="N164" s="221">
        <f>SUM(O164:P164)</f>
        <v>0</v>
      </c>
      <c r="O164" s="247"/>
      <c r="P164" s="247"/>
      <c r="Q164" s="125"/>
      <c r="R164" s="125"/>
      <c r="S164" s="125"/>
    </row>
    <row r="165" spans="1:19" s="123" customFormat="1" ht="15" outlineLevel="1">
      <c r="A165" s="99"/>
      <c r="B165" s="165"/>
      <c r="C165" s="166"/>
      <c r="D165" s="160"/>
      <c r="E165" s="226"/>
      <c r="F165" s="227"/>
      <c r="G165" s="227"/>
      <c r="H165" s="226"/>
      <c r="I165" s="227"/>
      <c r="J165" s="227"/>
      <c r="K165" s="226"/>
      <c r="L165" s="233"/>
      <c r="M165" s="227"/>
      <c r="N165" s="226"/>
      <c r="O165" s="227"/>
      <c r="P165" s="227"/>
      <c r="Q165" s="125"/>
      <c r="R165" s="125"/>
      <c r="S165" s="125"/>
    </row>
    <row r="166" spans="1:19" ht="15" outlineLevel="1">
      <c r="A166" s="181">
        <f>HYPERLINK(CONCATENATE("[FDS Tool Version 28.xls]Line_Definitions!","a",VLOOKUP(Data!A159,Line_Definitions!$A$2:$D$401,4,FALSE)),Data!A159)</f>
        <v>70610</v>
      </c>
      <c r="B166" s="138">
        <f t="shared" si="13"/>
        <v>166</v>
      </c>
      <c r="C166" s="152" t="s">
        <v>775</v>
      </c>
      <c r="D166" s="136">
        <f>SUM(E166:P166)/2</f>
        <v>0</v>
      </c>
      <c r="E166" s="221">
        <f>SUM(F166:G166)</f>
        <v>0</v>
      </c>
      <c r="F166" s="251"/>
      <c r="G166" s="251"/>
      <c r="H166" s="221">
        <f>SUM(I166:J166)</f>
        <v>0</v>
      </c>
      <c r="I166" s="251"/>
      <c r="J166" s="251"/>
      <c r="K166" s="221">
        <f>SUM(L166:M166)</f>
        <v>0</v>
      </c>
      <c r="L166" s="251"/>
      <c r="M166" s="251"/>
      <c r="N166" s="221">
        <f>SUM(O166:P166)</f>
        <v>0</v>
      </c>
      <c r="O166" s="251"/>
      <c r="P166" s="251"/>
      <c r="Q166" s="125"/>
      <c r="R166" s="125"/>
      <c r="S166" s="125"/>
    </row>
    <row r="167" spans="1:19" ht="15" outlineLevel="1">
      <c r="A167" s="183"/>
      <c r="B167" s="165"/>
      <c r="C167" s="159"/>
      <c r="D167" s="160"/>
      <c r="E167" s="222"/>
      <c r="F167" s="223"/>
      <c r="G167" s="223"/>
      <c r="H167" s="222"/>
      <c r="I167" s="223"/>
      <c r="J167" s="223"/>
      <c r="K167" s="222"/>
      <c r="L167" s="223"/>
      <c r="M167" s="223"/>
      <c r="N167" s="222"/>
      <c r="O167" s="223"/>
      <c r="P167" s="223"/>
      <c r="Q167" s="125"/>
      <c r="R167" s="125"/>
      <c r="S167" s="125"/>
    </row>
    <row r="168" spans="1:19" ht="15" outlineLevel="1">
      <c r="A168" s="181">
        <f>HYPERLINK(CONCATENATE("[FDS Tool Version 28.xls]Line_Definitions!","a",VLOOKUP(Data!A161,Line_Definitions!$A$2:$D$401,4,FALSE)),Data!A161)</f>
        <v>70710</v>
      </c>
      <c r="B168" s="138">
        <f t="shared" si="13"/>
        <v>168</v>
      </c>
      <c r="C168" s="152" t="s">
        <v>482</v>
      </c>
      <c r="D168" s="136">
        <f aca="true" t="shared" si="14" ref="D168:D173">SUM(E168:P168)/2</f>
        <v>0</v>
      </c>
      <c r="E168" s="225"/>
      <c r="F168" s="225"/>
      <c r="G168" s="225"/>
      <c r="H168" s="225"/>
      <c r="I168" s="225"/>
      <c r="J168" s="225"/>
      <c r="K168" s="225"/>
      <c r="L168" s="225"/>
      <c r="M168" s="225"/>
      <c r="N168" s="225"/>
      <c r="O168" s="225"/>
      <c r="P168" s="225"/>
      <c r="Q168" s="125"/>
      <c r="R168" s="125"/>
      <c r="S168" s="125"/>
    </row>
    <row r="169" spans="1:19" ht="15" outlineLevel="1">
      <c r="A169" s="181">
        <f>HYPERLINK(CONCATENATE("[FDS Tool Version 28.xls]Line_Definitions!","a",VLOOKUP(Data!A162,Line_Definitions!$A$2:$D$401,4,FALSE)),Data!A162)</f>
        <v>70720</v>
      </c>
      <c r="B169" s="138">
        <f t="shared" si="13"/>
        <v>169</v>
      </c>
      <c r="C169" s="152" t="s">
        <v>89</v>
      </c>
      <c r="D169" s="136">
        <f t="shared" si="14"/>
        <v>0</v>
      </c>
      <c r="E169" s="225"/>
      <c r="F169" s="225"/>
      <c r="G169" s="225"/>
      <c r="H169" s="225"/>
      <c r="I169" s="225"/>
      <c r="J169" s="225"/>
      <c r="K169" s="225"/>
      <c r="L169" s="225"/>
      <c r="M169" s="225"/>
      <c r="N169" s="225"/>
      <c r="O169" s="225"/>
      <c r="P169" s="225"/>
      <c r="Q169" s="125"/>
      <c r="R169" s="125"/>
      <c r="S169" s="125"/>
    </row>
    <row r="170" spans="1:19" ht="15" outlineLevel="1">
      <c r="A170" s="181">
        <f>HYPERLINK(CONCATENATE("[FDS Tool Version 28.xls]Line_Definitions!","a",VLOOKUP(Data!A163,Line_Definitions!$A$2:$D$401,4,FALSE)),Data!A163)</f>
        <v>70730</v>
      </c>
      <c r="B170" s="138">
        <f t="shared" si="13"/>
        <v>170</v>
      </c>
      <c r="C170" s="152" t="s">
        <v>174</v>
      </c>
      <c r="D170" s="136">
        <f t="shared" si="14"/>
        <v>0</v>
      </c>
      <c r="E170" s="225"/>
      <c r="F170" s="225"/>
      <c r="G170" s="225"/>
      <c r="H170" s="225"/>
      <c r="I170" s="225"/>
      <c r="J170" s="225"/>
      <c r="K170" s="225"/>
      <c r="L170" s="225"/>
      <c r="M170" s="225"/>
      <c r="N170" s="225"/>
      <c r="O170" s="225"/>
      <c r="P170" s="225"/>
      <c r="Q170" s="125"/>
      <c r="R170" s="125"/>
      <c r="S170" s="125"/>
    </row>
    <row r="171" spans="1:19" ht="15" outlineLevel="1">
      <c r="A171" s="181">
        <f>HYPERLINK(CONCATENATE("[FDS Tool Version 28.xls]Line_Definitions!","a",VLOOKUP(Data!A164,Line_Definitions!$A$2:$D$401,4,FALSE)),Data!A164)</f>
        <v>70740</v>
      </c>
      <c r="B171" s="138">
        <f t="shared" si="13"/>
        <v>171</v>
      </c>
      <c r="C171" s="152" t="s">
        <v>182</v>
      </c>
      <c r="D171" s="136">
        <f t="shared" si="14"/>
        <v>0</v>
      </c>
      <c r="E171" s="225"/>
      <c r="F171" s="225"/>
      <c r="G171" s="225"/>
      <c r="H171" s="225"/>
      <c r="I171" s="225"/>
      <c r="J171" s="225"/>
      <c r="K171" s="225"/>
      <c r="L171" s="225"/>
      <c r="M171" s="225"/>
      <c r="N171" s="225"/>
      <c r="O171" s="225"/>
      <c r="P171" s="225"/>
      <c r="Q171" s="125"/>
      <c r="R171" s="125"/>
      <c r="S171" s="125"/>
    </row>
    <row r="172" spans="1:19" ht="15" outlineLevel="1">
      <c r="A172" s="181">
        <f>HYPERLINK(CONCATENATE("[FDS Tool Version 28.xls]Line_Definitions!","a",VLOOKUP(Data!A165,Line_Definitions!$A$2:$D$401,4,FALSE)),Data!A165)</f>
        <v>70750</v>
      </c>
      <c r="B172" s="138">
        <f t="shared" si="13"/>
        <v>172</v>
      </c>
      <c r="C172" s="152" t="s">
        <v>186</v>
      </c>
      <c r="D172" s="136">
        <f t="shared" si="14"/>
        <v>0</v>
      </c>
      <c r="E172" s="225"/>
      <c r="F172" s="225"/>
      <c r="G172" s="225"/>
      <c r="H172" s="225"/>
      <c r="I172" s="225"/>
      <c r="J172" s="225"/>
      <c r="K172" s="225"/>
      <c r="L172" s="225"/>
      <c r="M172" s="225"/>
      <c r="N172" s="225"/>
      <c r="O172" s="225"/>
      <c r="P172" s="225"/>
      <c r="Q172" s="125"/>
      <c r="R172" s="125"/>
      <c r="S172" s="125"/>
    </row>
    <row r="173" spans="1:19" s="127" customFormat="1" ht="14.25" outlineLevel="1">
      <c r="A173" s="181">
        <f>HYPERLINK(CONCATENATE("[FDS Tool Version 28.xls]Line_Definitions!","a",VLOOKUP(Data!A166,Line_Definitions!$A$2:$D$401,4,FALSE)),Data!A166)</f>
        <v>70700</v>
      </c>
      <c r="B173" s="138">
        <f t="shared" si="13"/>
        <v>173</v>
      </c>
      <c r="C173" s="153" t="s">
        <v>777</v>
      </c>
      <c r="D173" s="140">
        <f t="shared" si="14"/>
        <v>0</v>
      </c>
      <c r="E173" s="228"/>
      <c r="F173" s="228"/>
      <c r="G173" s="228"/>
      <c r="H173" s="228"/>
      <c r="I173" s="228"/>
      <c r="J173" s="228"/>
      <c r="K173" s="228"/>
      <c r="L173" s="228"/>
      <c r="M173" s="228"/>
      <c r="N173" s="228"/>
      <c r="O173" s="228"/>
      <c r="P173" s="228"/>
      <c r="Q173" s="125"/>
      <c r="R173" s="125"/>
      <c r="S173" s="125"/>
    </row>
    <row r="174" spans="1:19" ht="15" outlineLevel="1">
      <c r="A174" s="183"/>
      <c r="B174" s="165"/>
      <c r="C174" s="159"/>
      <c r="D174" s="160"/>
      <c r="E174" s="222"/>
      <c r="F174" s="223"/>
      <c r="G174" s="223"/>
      <c r="H174" s="222"/>
      <c r="I174" s="223"/>
      <c r="J174" s="223"/>
      <c r="K174" s="222"/>
      <c r="L174" s="223"/>
      <c r="M174" s="223"/>
      <c r="N174" s="222"/>
      <c r="O174" s="223"/>
      <c r="P174" s="223"/>
      <c r="Q174" s="125"/>
      <c r="R174" s="125"/>
      <c r="S174" s="125"/>
    </row>
    <row r="175" spans="1:19" ht="15" outlineLevel="1">
      <c r="A175" s="181">
        <f>HYPERLINK(CONCATENATE("[FDS Tool Version 28.xls]Line_Definitions!","a",VLOOKUP(Data!A168,Line_Definitions!$A$2:$D$401,4,FALSE)),Data!A168)</f>
        <v>70800</v>
      </c>
      <c r="B175" s="138">
        <f t="shared" si="13"/>
        <v>175</v>
      </c>
      <c r="C175" s="152" t="s">
        <v>776</v>
      </c>
      <c r="D175" s="136">
        <f>SUM(E175:P175)/2</f>
        <v>0</v>
      </c>
      <c r="E175" s="221">
        <f>SUM(F175:G175)</f>
        <v>0</v>
      </c>
      <c r="F175" s="251"/>
      <c r="G175" s="251"/>
      <c r="H175" s="221">
        <f>SUM(I175:J175)</f>
        <v>0</v>
      </c>
      <c r="I175" s="251"/>
      <c r="J175" s="251"/>
      <c r="K175" s="221">
        <f>SUM(L175:M175)</f>
        <v>0</v>
      </c>
      <c r="L175" s="251"/>
      <c r="M175" s="251"/>
      <c r="N175" s="221">
        <f>SUM(O175:P175)</f>
        <v>0</v>
      </c>
      <c r="O175" s="251"/>
      <c r="P175" s="251"/>
      <c r="Q175" s="125"/>
      <c r="R175" s="125"/>
      <c r="S175" s="125"/>
    </row>
    <row r="176" spans="1:19" ht="15" outlineLevel="2">
      <c r="A176" s="328" t="s">
        <v>485</v>
      </c>
      <c r="B176" s="332">
        <f t="shared" si="13"/>
        <v>176</v>
      </c>
      <c r="C176" s="330" t="s">
        <v>245</v>
      </c>
      <c r="D176" s="168"/>
      <c r="E176" s="225"/>
      <c r="F176" s="225"/>
      <c r="G176" s="225"/>
      <c r="H176" s="225"/>
      <c r="I176" s="225"/>
      <c r="J176" s="225"/>
      <c r="K176" s="225"/>
      <c r="L176" s="225"/>
      <c r="M176" s="225"/>
      <c r="N176" s="225"/>
      <c r="O176" s="225"/>
      <c r="P176" s="225"/>
      <c r="Q176" s="125"/>
      <c r="R176" s="125"/>
      <c r="S176" s="125"/>
    </row>
    <row r="177" spans="1:19" ht="15" outlineLevel="2">
      <c r="A177" s="328" t="s">
        <v>486</v>
      </c>
      <c r="B177" s="332">
        <f t="shared" si="13"/>
        <v>177</v>
      </c>
      <c r="C177" s="330" t="s">
        <v>246</v>
      </c>
      <c r="D177" s="168"/>
      <c r="E177" s="225"/>
      <c r="F177" s="225"/>
      <c r="G177" s="225"/>
      <c r="H177" s="225"/>
      <c r="I177" s="225"/>
      <c r="J177" s="225"/>
      <c r="K177" s="225"/>
      <c r="L177" s="225"/>
      <c r="M177" s="225"/>
      <c r="N177" s="225"/>
      <c r="O177" s="225"/>
      <c r="P177" s="225"/>
      <c r="Q177" s="125"/>
      <c r="R177" s="125"/>
      <c r="S177" s="125"/>
    </row>
    <row r="178" spans="1:19" s="127" customFormat="1" ht="15" outlineLevel="1">
      <c r="A178" s="181">
        <f>HYPERLINK(CONCATENATE("[FDS Tool Version 28.xls]Line_Definitions!","a",VLOOKUP(Data!A171,Line_Definitions!$A$2:$D$401,4,FALSE)),Data!A171)</f>
        <v>71100</v>
      </c>
      <c r="B178" s="138">
        <f t="shared" si="13"/>
        <v>178</v>
      </c>
      <c r="C178" s="153" t="s">
        <v>90</v>
      </c>
      <c r="D178" s="140">
        <f>SUM(E178:P178)/2</f>
        <v>0</v>
      </c>
      <c r="E178" s="221">
        <f>SUM(F178:G178)</f>
        <v>0</v>
      </c>
      <c r="F178" s="251"/>
      <c r="G178" s="251"/>
      <c r="H178" s="221">
        <f>SUM(I178:J178)</f>
        <v>0</v>
      </c>
      <c r="I178" s="251"/>
      <c r="J178" s="251"/>
      <c r="K178" s="221">
        <f>SUM(L178:M178)</f>
        <v>0</v>
      </c>
      <c r="L178" s="251"/>
      <c r="M178" s="251"/>
      <c r="N178" s="221">
        <f>SUM(O178:P178)</f>
        <v>0</v>
      </c>
      <c r="O178" s="251"/>
      <c r="P178" s="251"/>
      <c r="Q178" s="125"/>
      <c r="R178" s="125"/>
      <c r="S178" s="125"/>
    </row>
    <row r="179" spans="1:19" ht="13.5" customHeight="1" outlineLevel="1">
      <c r="A179" s="181">
        <f>HYPERLINK(CONCATENATE("[FDS Tool Version 28.xls]Line_Definitions!","a",VLOOKUP(Data!A172,Line_Definitions!$A$2:$D$401,4,FALSE)),Data!A172)</f>
        <v>71200</v>
      </c>
      <c r="B179" s="138">
        <f t="shared" si="13"/>
        <v>179</v>
      </c>
      <c r="C179" s="152" t="s">
        <v>91</v>
      </c>
      <c r="D179" s="136">
        <f>SUM(E179:P179)/2</f>
        <v>0</v>
      </c>
      <c r="E179" s="221">
        <f>SUM(F179:G179)</f>
        <v>0</v>
      </c>
      <c r="F179" s="251"/>
      <c r="G179" s="251"/>
      <c r="H179" s="221">
        <f>SUM(I179:J179)</f>
        <v>0</v>
      </c>
      <c r="I179" s="251"/>
      <c r="J179" s="251"/>
      <c r="K179" s="221">
        <f>SUM(L179:M179)</f>
        <v>0</v>
      </c>
      <c r="L179" s="251"/>
      <c r="M179" s="251"/>
      <c r="N179" s="221">
        <f>SUM(O179:P179)</f>
        <v>0</v>
      </c>
      <c r="O179" s="251"/>
      <c r="P179" s="251"/>
      <c r="Q179" s="125"/>
      <c r="R179" s="125"/>
      <c r="S179" s="125"/>
    </row>
    <row r="180" spans="1:19" ht="15" outlineLevel="1">
      <c r="A180" s="181">
        <f>HYPERLINK(CONCATENATE("[FDS Tool Version 28.xls]Line_Definitions!","a",VLOOKUP(Data!A173,Line_Definitions!$A$2:$D$401,4,FALSE)),Data!A173)</f>
        <v>71300</v>
      </c>
      <c r="B180" s="138">
        <f t="shared" si="13"/>
        <v>180</v>
      </c>
      <c r="C180" s="152" t="s">
        <v>92</v>
      </c>
      <c r="D180" s="136">
        <f>SUM(E180:P180)/2</f>
        <v>0</v>
      </c>
      <c r="E180" s="221">
        <f>SUM(F180:G180)</f>
        <v>0</v>
      </c>
      <c r="F180" s="251"/>
      <c r="G180" s="251"/>
      <c r="H180" s="221">
        <f>SUM(I180:J180)</f>
        <v>0</v>
      </c>
      <c r="I180" s="251"/>
      <c r="J180" s="251"/>
      <c r="K180" s="221">
        <f>SUM(L180:M180)</f>
        <v>0</v>
      </c>
      <c r="L180" s="251"/>
      <c r="M180" s="251"/>
      <c r="N180" s="221">
        <f>SUM(O180:P180)</f>
        <v>0</v>
      </c>
      <c r="O180" s="251"/>
      <c r="P180" s="251"/>
      <c r="Q180" s="125"/>
      <c r="R180" s="125"/>
      <c r="S180" s="125"/>
    </row>
    <row r="181" spans="1:19" ht="15" outlineLevel="1">
      <c r="A181" s="181">
        <f>HYPERLINK(CONCATENATE("[FDS Tool Version 28.xls]Line_Definitions!","a",VLOOKUP(Data!A174,Line_Definitions!$A$2:$D$401,4,FALSE)),Data!A174)</f>
        <v>71310</v>
      </c>
      <c r="B181" s="138">
        <f t="shared" si="13"/>
        <v>181</v>
      </c>
      <c r="C181" s="152" t="s">
        <v>93</v>
      </c>
      <c r="D181" s="136">
        <f>SUM(E181:P181)/2</f>
        <v>0</v>
      </c>
      <c r="E181" s="221">
        <f>SUM(F181:G181)</f>
        <v>0</v>
      </c>
      <c r="F181" s="251"/>
      <c r="G181" s="251"/>
      <c r="H181" s="221">
        <f>SUM(I181:J181)</f>
        <v>0</v>
      </c>
      <c r="I181" s="251"/>
      <c r="J181" s="251"/>
      <c r="K181" s="221">
        <f>SUM(L181:M181)</f>
        <v>0</v>
      </c>
      <c r="L181" s="251"/>
      <c r="M181" s="251"/>
      <c r="N181" s="221">
        <f>SUM(O181:P181)</f>
        <v>0</v>
      </c>
      <c r="O181" s="251"/>
      <c r="P181" s="251"/>
      <c r="Q181" s="125"/>
      <c r="R181" s="125"/>
      <c r="S181" s="125"/>
    </row>
    <row r="182" spans="1:19" ht="15" outlineLevel="1">
      <c r="A182" s="328" t="s">
        <v>488</v>
      </c>
      <c r="B182" s="332">
        <f t="shared" si="13"/>
        <v>182</v>
      </c>
      <c r="C182" s="330" t="s">
        <v>245</v>
      </c>
      <c r="D182" s="168"/>
      <c r="E182" s="225"/>
      <c r="F182" s="225"/>
      <c r="G182" s="225"/>
      <c r="H182" s="225"/>
      <c r="I182" s="225"/>
      <c r="J182" s="225"/>
      <c r="K182" s="225"/>
      <c r="L182" s="225"/>
      <c r="M182" s="225"/>
      <c r="N182" s="225"/>
      <c r="O182" s="225"/>
      <c r="P182" s="225"/>
      <c r="Q182" s="125"/>
      <c r="R182" s="125"/>
      <c r="S182" s="125"/>
    </row>
    <row r="183" spans="1:19" ht="15" outlineLevel="1">
      <c r="A183" s="328" t="s">
        <v>489</v>
      </c>
      <c r="B183" s="332">
        <f t="shared" si="13"/>
        <v>183</v>
      </c>
      <c r="C183" s="330" t="s">
        <v>246</v>
      </c>
      <c r="D183" s="168"/>
      <c r="E183" s="225"/>
      <c r="F183" s="225"/>
      <c r="G183" s="225"/>
      <c r="H183" s="225"/>
      <c r="I183" s="225"/>
      <c r="J183" s="225"/>
      <c r="K183" s="225"/>
      <c r="L183" s="225"/>
      <c r="M183" s="225"/>
      <c r="N183" s="225"/>
      <c r="O183" s="225"/>
      <c r="P183" s="225"/>
      <c r="Q183" s="125"/>
      <c r="R183" s="125"/>
      <c r="S183" s="125"/>
    </row>
    <row r="184" spans="1:19" s="127" customFormat="1" ht="12" customHeight="1" outlineLevel="1">
      <c r="A184" s="181">
        <f>HYPERLINK(CONCATENATE("[FDS Tool Version 28.xls]Line_Definitions!","a",VLOOKUP(Data!A177,Line_Definitions!$A$2:$D$401,4,FALSE)),Data!A177)</f>
        <v>71400</v>
      </c>
      <c r="B184" s="138">
        <f t="shared" si="13"/>
        <v>184</v>
      </c>
      <c r="C184" s="153" t="s">
        <v>94</v>
      </c>
      <c r="D184" s="140">
        <f>SUM(E184:P184)/2</f>
        <v>0</v>
      </c>
      <c r="E184" s="219">
        <f>SUM(F184:G184)</f>
        <v>0</v>
      </c>
      <c r="F184" s="253"/>
      <c r="G184" s="253"/>
      <c r="H184" s="219">
        <f>SUM(I184:J184)</f>
        <v>0</v>
      </c>
      <c r="I184" s="252"/>
      <c r="J184" s="252"/>
      <c r="K184" s="219">
        <f>SUM(L184:M184)</f>
        <v>0</v>
      </c>
      <c r="L184" s="252"/>
      <c r="M184" s="252"/>
      <c r="N184" s="219">
        <f>SUM(O184:P184)</f>
        <v>0</v>
      </c>
      <c r="O184" s="252"/>
      <c r="P184" s="252"/>
      <c r="Q184" s="125"/>
      <c r="R184" s="125"/>
      <c r="S184" s="125"/>
    </row>
    <row r="185" spans="1:19" ht="15" outlineLevel="1">
      <c r="A185" s="181">
        <f>HYPERLINK(CONCATENATE("[FDS Tool Version 28.xls]Line_Definitions!","a",VLOOKUP(Data!A178,Line_Definitions!$A$2:$D$401,4,FALSE)),Data!A178)</f>
        <v>71500</v>
      </c>
      <c r="B185" s="138">
        <f t="shared" si="13"/>
        <v>185</v>
      </c>
      <c r="C185" s="152" t="s">
        <v>95</v>
      </c>
      <c r="D185" s="136">
        <f>SUM(E185:P185)/2</f>
        <v>0</v>
      </c>
      <c r="E185" s="221">
        <f>SUM(F185:G185)</f>
        <v>0</v>
      </c>
      <c r="F185" s="251"/>
      <c r="G185" s="251"/>
      <c r="H185" s="221">
        <f>SUM(I185:J185)</f>
        <v>0</v>
      </c>
      <c r="I185" s="251"/>
      <c r="J185" s="251"/>
      <c r="K185" s="221">
        <f>SUM(L185:M185)</f>
        <v>0</v>
      </c>
      <c r="L185" s="251"/>
      <c r="M185" s="251"/>
      <c r="N185" s="221">
        <f>SUM(O185:P185)</f>
        <v>0</v>
      </c>
      <c r="O185" s="251"/>
      <c r="P185" s="251"/>
      <c r="Q185" s="125"/>
      <c r="R185" s="125"/>
      <c r="S185" s="125"/>
    </row>
    <row r="186" spans="1:19" ht="15" outlineLevel="1">
      <c r="A186" s="181">
        <f>HYPERLINK(CONCATENATE("[FDS Tool Version 28.xls]Line_Definitions!","a",VLOOKUP(Data!A179,Line_Definitions!$A$2:$D$401,4,FALSE)),Data!A179)</f>
        <v>71600</v>
      </c>
      <c r="B186" s="138">
        <f t="shared" si="13"/>
        <v>186</v>
      </c>
      <c r="C186" s="152" t="s">
        <v>62</v>
      </c>
      <c r="D186" s="136">
        <f>SUM(E186:P186)/2</f>
        <v>0</v>
      </c>
      <c r="E186" s="221">
        <f>SUM(F186:G186)</f>
        <v>0</v>
      </c>
      <c r="F186" s="251"/>
      <c r="G186" s="251"/>
      <c r="H186" s="221">
        <f>SUM(I186:J186)</f>
        <v>0</v>
      </c>
      <c r="I186" s="251"/>
      <c r="J186" s="251"/>
      <c r="K186" s="221">
        <f>SUM(L186:M186)</f>
        <v>0</v>
      </c>
      <c r="L186" s="251"/>
      <c r="M186" s="251"/>
      <c r="N186" s="221">
        <f>SUM(O186:P186)</f>
        <v>0</v>
      </c>
      <c r="O186" s="251"/>
      <c r="P186" s="251"/>
      <c r="Q186" s="125"/>
      <c r="R186" s="125"/>
      <c r="S186" s="125"/>
    </row>
    <row r="187" spans="1:19" ht="15" outlineLevel="2">
      <c r="A187" s="328" t="s">
        <v>490</v>
      </c>
      <c r="B187" s="332">
        <f t="shared" si="13"/>
        <v>187</v>
      </c>
      <c r="C187" s="330" t="s">
        <v>245</v>
      </c>
      <c r="D187" s="168"/>
      <c r="E187" s="225"/>
      <c r="F187" s="225"/>
      <c r="G187" s="225"/>
      <c r="H187" s="225"/>
      <c r="I187" s="225"/>
      <c r="J187" s="225"/>
      <c r="K187" s="225"/>
      <c r="L187" s="225"/>
      <c r="M187" s="225"/>
      <c r="N187" s="225"/>
      <c r="O187" s="225"/>
      <c r="P187" s="225"/>
      <c r="Q187" s="125"/>
      <c r="R187" s="125"/>
      <c r="S187" s="125"/>
    </row>
    <row r="188" spans="1:19" ht="15" outlineLevel="2">
      <c r="A188" s="328" t="s">
        <v>491</v>
      </c>
      <c r="B188" s="332">
        <f t="shared" si="13"/>
        <v>188</v>
      </c>
      <c r="C188" s="330" t="s">
        <v>246</v>
      </c>
      <c r="D188" s="168"/>
      <c r="E188" s="225"/>
      <c r="F188" s="225"/>
      <c r="G188" s="225"/>
      <c r="H188" s="225"/>
      <c r="I188" s="225"/>
      <c r="J188" s="225"/>
      <c r="K188" s="225"/>
      <c r="L188" s="225"/>
      <c r="M188" s="225"/>
      <c r="N188" s="225"/>
      <c r="O188" s="225"/>
      <c r="P188" s="225"/>
      <c r="Q188" s="125"/>
      <c r="R188" s="125"/>
      <c r="S188" s="125"/>
    </row>
    <row r="189" spans="1:19" s="127" customFormat="1" ht="14.25" outlineLevel="1">
      <c r="A189" s="181">
        <f>HYPERLINK(CONCATENATE("[FDS Tool Version 28.xls]Line_Definitions!","a",VLOOKUP(Data!A182,Line_Definitions!$A$2:$D$401,4,FALSE)),Data!A182)</f>
        <v>72000</v>
      </c>
      <c r="B189" s="138">
        <f t="shared" si="13"/>
        <v>189</v>
      </c>
      <c r="C189" s="153" t="s">
        <v>154</v>
      </c>
      <c r="D189" s="140">
        <f>SUM(E189:P189)/2</f>
        <v>0</v>
      </c>
      <c r="E189" s="219">
        <f>SUM(F189:G189)</f>
        <v>0</v>
      </c>
      <c r="F189" s="229"/>
      <c r="G189" s="229"/>
      <c r="H189" s="219">
        <f>SUM(I189:J189)</f>
        <v>0</v>
      </c>
      <c r="I189" s="229"/>
      <c r="J189" s="229"/>
      <c r="K189" s="219">
        <f>SUM(L189:M189)</f>
        <v>0</v>
      </c>
      <c r="L189" s="229"/>
      <c r="M189" s="229"/>
      <c r="N189" s="219">
        <f>SUM(O189:P189)</f>
        <v>0</v>
      </c>
      <c r="O189" s="229"/>
      <c r="P189" s="229"/>
      <c r="Q189" s="125"/>
      <c r="R189" s="125"/>
      <c r="S189" s="125"/>
    </row>
    <row r="190" spans="1:19" s="127" customFormat="1" ht="14.25">
      <c r="A190" s="181">
        <f>HYPERLINK(CONCATENATE("[FDS Tool Version 28.xls]Line_Definitions!","a",VLOOKUP(Data!A183,Line_Definitions!$A$2:$D$401,4,FALSE)),Data!A183)</f>
        <v>70000</v>
      </c>
      <c r="B190" s="138">
        <f t="shared" si="13"/>
        <v>190</v>
      </c>
      <c r="C190" s="153" t="s">
        <v>148</v>
      </c>
      <c r="D190" s="140">
        <f>SUM(E190:P190)/2</f>
        <v>0</v>
      </c>
      <c r="E190" s="219">
        <f>SUM(F190:G190)</f>
        <v>0</v>
      </c>
      <c r="F190" s="219">
        <f>F189+F186+F185+F184+F178+F181+F180+F179+F175+F166+F164+F155</f>
        <v>0</v>
      </c>
      <c r="G190" s="219">
        <f>G189+G186+G185+G184+G178+G181+G180+G179+G175+G166+G164+G155</f>
        <v>0</v>
      </c>
      <c r="H190" s="219">
        <f>SUM(I190:J190)</f>
        <v>0</v>
      </c>
      <c r="I190" s="219">
        <f>I189+I186+I185+I184+I178+I181+I180+I179+I175+I166+I164+I155</f>
        <v>0</v>
      </c>
      <c r="J190" s="219">
        <f>J189+J186+J185+J184+J178+J181+J180+J179+J175+J166+J164+J155</f>
        <v>0</v>
      </c>
      <c r="K190" s="219">
        <f>SUM(L190:M190)</f>
        <v>0</v>
      </c>
      <c r="L190" s="219">
        <f>L189+L186+L185+L184+L178+L181+L180+L179+L175+L166+L164+L155</f>
        <v>0</v>
      </c>
      <c r="M190" s="219">
        <f>M189+M186+M185+M184+M178+M181+M180+M179+M175+M166+M164+M155</f>
        <v>0</v>
      </c>
      <c r="N190" s="219">
        <f>SUM(O190:P190)</f>
        <v>0</v>
      </c>
      <c r="O190" s="219">
        <f>O189+O186+O185+O184+O178+O181+O180+O179+O175+O166+O164+O155</f>
        <v>0</v>
      </c>
      <c r="P190" s="219">
        <f>P189+P186+P185+P184+P178+P181+P180+P179+P175+P166+P164+P155</f>
        <v>0</v>
      </c>
      <c r="Q190" s="125"/>
      <c r="R190" s="125"/>
      <c r="S190" s="125"/>
    </row>
    <row r="191" spans="1:19" ht="15">
      <c r="A191" s="183"/>
      <c r="B191" s="165"/>
      <c r="C191" s="159"/>
      <c r="D191" s="160"/>
      <c r="E191" s="222"/>
      <c r="F191" s="223"/>
      <c r="G191" s="223"/>
      <c r="H191" s="222"/>
      <c r="I191" s="223"/>
      <c r="J191" s="223"/>
      <c r="K191" s="222"/>
      <c r="L191" s="223"/>
      <c r="M191" s="223"/>
      <c r="N191" s="222"/>
      <c r="O191" s="223"/>
      <c r="P191" s="223"/>
      <c r="Q191" s="125"/>
      <c r="R191" s="125"/>
      <c r="S191" s="125"/>
    </row>
    <row r="192" spans="1:19" ht="15" outlineLevel="2">
      <c r="A192" s="181">
        <f>HYPERLINK(CONCATENATE("[FDS Tool Version 28.xls]Line_Definitions!","a",VLOOKUP(Data!A185,Line_Definitions!$A$2:$D$401,4,FALSE)),Data!A185)</f>
        <v>91100</v>
      </c>
      <c r="B192" s="138">
        <f t="shared" si="13"/>
        <v>192</v>
      </c>
      <c r="C192" s="152" t="s">
        <v>96</v>
      </c>
      <c r="D192" s="136">
        <f aca="true" t="shared" si="15" ref="D192:D256">SUM(E192:P192)/2</f>
        <v>0</v>
      </c>
      <c r="E192" s="221">
        <f>SUM(F192:G192)</f>
        <v>0</v>
      </c>
      <c r="F192" s="251"/>
      <c r="G192" s="251"/>
      <c r="H192" s="221">
        <f>SUM(I192:J192)</f>
        <v>0</v>
      </c>
      <c r="I192" s="251"/>
      <c r="J192" s="251"/>
      <c r="K192" s="221">
        <f>SUM(L192:M192)</f>
        <v>0</v>
      </c>
      <c r="L192" s="251"/>
      <c r="M192" s="251"/>
      <c r="N192" s="221">
        <f>SUM(O192:P192)</f>
        <v>0</v>
      </c>
      <c r="O192" s="251"/>
      <c r="P192" s="251"/>
      <c r="Q192" s="125"/>
      <c r="R192" s="125"/>
      <c r="S192" s="125"/>
    </row>
    <row r="193" spans="1:19" ht="15" outlineLevel="2">
      <c r="A193" s="181">
        <f>HYPERLINK(CONCATENATE("[FDS Tool Version 28.xls]Line_Definitions!","a",VLOOKUP(Data!A186,Line_Definitions!$A$2:$D$401,4,FALSE)),Data!A186)</f>
        <v>91200</v>
      </c>
      <c r="B193" s="138">
        <f t="shared" si="13"/>
        <v>193</v>
      </c>
      <c r="C193" s="152" t="s">
        <v>97</v>
      </c>
      <c r="D193" s="136">
        <f t="shared" si="15"/>
        <v>0</v>
      </c>
      <c r="E193" s="221">
        <f aca="true" t="shared" si="16" ref="E193:E203">SUM(F193:G193)</f>
        <v>0</v>
      </c>
      <c r="F193" s="251"/>
      <c r="G193" s="251"/>
      <c r="H193" s="221">
        <f aca="true" t="shared" si="17" ref="H193:H203">SUM(I193:J193)</f>
        <v>0</v>
      </c>
      <c r="I193" s="251"/>
      <c r="J193" s="251"/>
      <c r="K193" s="221">
        <f aca="true" t="shared" si="18" ref="K193:K203">SUM(L193:M193)</f>
        <v>0</v>
      </c>
      <c r="L193" s="251"/>
      <c r="M193" s="251"/>
      <c r="N193" s="221">
        <f aca="true" t="shared" si="19" ref="N193:N203">SUM(O193:P193)</f>
        <v>0</v>
      </c>
      <c r="O193" s="251"/>
      <c r="P193" s="251"/>
      <c r="Q193" s="125"/>
      <c r="R193" s="125"/>
      <c r="S193" s="125"/>
    </row>
    <row r="194" spans="1:19" ht="13.5" customHeight="1" outlineLevel="2">
      <c r="A194" s="181">
        <f>HYPERLINK(CONCATENATE("[FDS Tool Version 28.xls]Line_Definitions!","a",VLOOKUP(Data!A187,Line_Definitions!$A$2:$D$401,4,FALSE)),Data!A187)</f>
        <v>91300</v>
      </c>
      <c r="B194" s="138">
        <f t="shared" si="13"/>
        <v>194</v>
      </c>
      <c r="C194" s="152" t="s">
        <v>188</v>
      </c>
      <c r="D194" s="136">
        <f t="shared" si="15"/>
        <v>0</v>
      </c>
      <c r="E194" s="221">
        <f t="shared" si="16"/>
        <v>0</v>
      </c>
      <c r="F194" s="251"/>
      <c r="G194" s="251"/>
      <c r="H194" s="221">
        <f t="shared" si="17"/>
        <v>0</v>
      </c>
      <c r="I194" s="251"/>
      <c r="J194" s="251"/>
      <c r="K194" s="221">
        <f t="shared" si="18"/>
        <v>0</v>
      </c>
      <c r="L194" s="251"/>
      <c r="M194" s="251"/>
      <c r="N194" s="221">
        <f t="shared" si="19"/>
        <v>0</v>
      </c>
      <c r="O194" s="251"/>
      <c r="P194" s="251"/>
      <c r="Q194" s="125"/>
      <c r="R194" s="125"/>
      <c r="S194" s="125"/>
    </row>
    <row r="195" spans="1:19" ht="13.5" customHeight="1" outlineLevel="2">
      <c r="A195" s="181">
        <f>HYPERLINK(CONCATENATE("[FDS Tool Version 28.xls]Line_Definitions!","a",VLOOKUP(Data!A188,Line_Definitions!$A$2:$D$401,4,FALSE)),Data!A188)</f>
        <v>91310</v>
      </c>
      <c r="B195" s="138">
        <f t="shared" si="13"/>
        <v>195</v>
      </c>
      <c r="C195" s="152" t="s">
        <v>174</v>
      </c>
      <c r="D195" s="136">
        <f t="shared" si="15"/>
        <v>0</v>
      </c>
      <c r="E195" s="221">
        <f t="shared" si="16"/>
        <v>0</v>
      </c>
      <c r="F195" s="251"/>
      <c r="G195" s="251"/>
      <c r="H195" s="221">
        <f t="shared" si="17"/>
        <v>0</v>
      </c>
      <c r="I195" s="251"/>
      <c r="J195" s="251"/>
      <c r="K195" s="221">
        <f t="shared" si="18"/>
        <v>0</v>
      </c>
      <c r="L195" s="251"/>
      <c r="M195" s="251"/>
      <c r="N195" s="221">
        <f t="shared" si="19"/>
        <v>0</v>
      </c>
      <c r="O195" s="251"/>
      <c r="P195" s="251"/>
      <c r="Q195" s="125"/>
      <c r="R195" s="125"/>
      <c r="S195" s="125"/>
    </row>
    <row r="196" spans="1:19" ht="13.5" customHeight="1" outlineLevel="2">
      <c r="A196" s="181">
        <f>HYPERLINK(CONCATENATE("[FDS Tool Version 28.xls]Line_Definitions!","a",VLOOKUP(Data!A189,Line_Definitions!$A$2:$D$401,4,FALSE)),Data!A189)</f>
        <v>91400</v>
      </c>
      <c r="B196" s="138">
        <f t="shared" si="13"/>
        <v>196</v>
      </c>
      <c r="C196" s="152" t="s">
        <v>100</v>
      </c>
      <c r="D196" s="136">
        <f t="shared" si="15"/>
        <v>0</v>
      </c>
      <c r="E196" s="221">
        <f t="shared" si="16"/>
        <v>0</v>
      </c>
      <c r="F196" s="251"/>
      <c r="G196" s="251"/>
      <c r="H196" s="221">
        <f t="shared" si="17"/>
        <v>0</v>
      </c>
      <c r="I196" s="251"/>
      <c r="J196" s="251"/>
      <c r="K196" s="221">
        <f t="shared" si="18"/>
        <v>0</v>
      </c>
      <c r="L196" s="251"/>
      <c r="M196" s="251"/>
      <c r="N196" s="221">
        <f t="shared" si="19"/>
        <v>0</v>
      </c>
      <c r="O196" s="251"/>
      <c r="P196" s="251"/>
      <c r="Q196" s="125"/>
      <c r="R196" s="125"/>
      <c r="S196" s="125"/>
    </row>
    <row r="197" spans="1:19" ht="13.5" customHeight="1" outlineLevel="2">
      <c r="A197" s="181">
        <f>HYPERLINK(CONCATENATE("[FDS Tool Version 28.xls]Line_Definitions!","a",VLOOKUP(Data!A190,Line_Definitions!$A$2:$D$401,4,FALSE)),Data!A190)</f>
        <v>91500</v>
      </c>
      <c r="B197" s="138">
        <f t="shared" si="13"/>
        <v>197</v>
      </c>
      <c r="C197" s="152" t="s">
        <v>99</v>
      </c>
      <c r="D197" s="136">
        <f t="shared" si="15"/>
        <v>0</v>
      </c>
      <c r="E197" s="221">
        <f t="shared" si="16"/>
        <v>0</v>
      </c>
      <c r="F197" s="251"/>
      <c r="G197" s="251"/>
      <c r="H197" s="221">
        <f t="shared" si="17"/>
        <v>0</v>
      </c>
      <c r="I197" s="251"/>
      <c r="J197" s="251"/>
      <c r="K197" s="221">
        <f t="shared" si="18"/>
        <v>0</v>
      </c>
      <c r="L197" s="251"/>
      <c r="M197" s="251"/>
      <c r="N197" s="221">
        <f t="shared" si="19"/>
        <v>0</v>
      </c>
      <c r="O197" s="251"/>
      <c r="P197" s="251"/>
      <c r="Q197" s="125"/>
      <c r="R197" s="125"/>
      <c r="S197" s="125"/>
    </row>
    <row r="198" spans="1:19" ht="15" outlineLevel="2">
      <c r="A198" s="181">
        <f>HYPERLINK(CONCATENATE("[FDS Tool Version 28.xls]Line_Definitions!","a",VLOOKUP(Data!A191,Line_Definitions!$A$2:$D$401,4,FALSE)),Data!A191)</f>
        <v>91600</v>
      </c>
      <c r="B198" s="138">
        <f t="shared" si="13"/>
        <v>198</v>
      </c>
      <c r="C198" s="152" t="s">
        <v>768</v>
      </c>
      <c r="D198" s="136">
        <f t="shared" si="15"/>
        <v>0</v>
      </c>
      <c r="E198" s="221">
        <f t="shared" si="16"/>
        <v>0</v>
      </c>
      <c r="F198" s="251"/>
      <c r="G198" s="251"/>
      <c r="H198" s="221">
        <f t="shared" si="17"/>
        <v>0</v>
      </c>
      <c r="I198" s="251"/>
      <c r="J198" s="251"/>
      <c r="K198" s="221">
        <f t="shared" si="18"/>
        <v>0</v>
      </c>
      <c r="L198" s="251"/>
      <c r="M198" s="251"/>
      <c r="N198" s="221">
        <f t="shared" si="19"/>
        <v>0</v>
      </c>
      <c r="O198" s="251"/>
      <c r="P198" s="251"/>
      <c r="Q198" s="125"/>
      <c r="R198" s="125"/>
      <c r="S198" s="125"/>
    </row>
    <row r="199" spans="1:19" ht="15" outlineLevel="2">
      <c r="A199" s="181">
        <f>HYPERLINK(CONCATENATE("[FDS Tool Version 28.xls]Line_Definitions!","a",VLOOKUP(Data!A192,Line_Definitions!$A$2:$D$401,4,FALSE)),Data!A192)</f>
        <v>91700</v>
      </c>
      <c r="B199" s="138">
        <f t="shared" si="13"/>
        <v>199</v>
      </c>
      <c r="C199" s="152" t="s">
        <v>185</v>
      </c>
      <c r="D199" s="136">
        <f t="shared" si="15"/>
        <v>0</v>
      </c>
      <c r="E199" s="221">
        <f t="shared" si="16"/>
        <v>0</v>
      </c>
      <c r="F199" s="251"/>
      <c r="G199" s="251"/>
      <c r="H199" s="221">
        <f t="shared" si="17"/>
        <v>0</v>
      </c>
      <c r="I199" s="251"/>
      <c r="J199" s="251"/>
      <c r="K199" s="221">
        <f t="shared" si="18"/>
        <v>0</v>
      </c>
      <c r="L199" s="251"/>
      <c r="M199" s="251"/>
      <c r="N199" s="221">
        <f t="shared" si="19"/>
        <v>0</v>
      </c>
      <c r="O199" s="251"/>
      <c r="P199" s="251"/>
      <c r="Q199" s="125"/>
      <c r="R199" s="125"/>
      <c r="S199" s="125"/>
    </row>
    <row r="200" spans="1:19" ht="15" outlineLevel="2">
      <c r="A200" s="181">
        <f>HYPERLINK(CONCATENATE("[FDS Tool Version 28.xls]Line_Definitions!","a",VLOOKUP(Data!A193,Line_Definitions!$A$2:$D$401,4,FALSE)),Data!A193)</f>
        <v>91800</v>
      </c>
      <c r="B200" s="138">
        <f t="shared" si="13"/>
        <v>200</v>
      </c>
      <c r="C200" s="152" t="s">
        <v>192</v>
      </c>
      <c r="D200" s="136">
        <f t="shared" si="15"/>
        <v>0</v>
      </c>
      <c r="E200" s="221">
        <f t="shared" si="16"/>
        <v>0</v>
      </c>
      <c r="F200" s="251"/>
      <c r="G200" s="251"/>
      <c r="H200" s="221">
        <f t="shared" si="17"/>
        <v>0</v>
      </c>
      <c r="I200" s="251"/>
      <c r="J200" s="251"/>
      <c r="K200" s="221">
        <f t="shared" si="18"/>
        <v>0</v>
      </c>
      <c r="L200" s="251"/>
      <c r="M200" s="251"/>
      <c r="N200" s="221">
        <f t="shared" si="19"/>
        <v>0</v>
      </c>
      <c r="O200" s="251"/>
      <c r="P200" s="251"/>
      <c r="Q200" s="125"/>
      <c r="R200" s="125"/>
      <c r="S200" s="125"/>
    </row>
    <row r="201" spans="1:19" ht="15" outlineLevel="2">
      <c r="A201" s="181">
        <f>HYPERLINK(CONCATENATE("[FDS Tool Version 28.xls]Line_Definitions!","a",VLOOKUP(Data!A194,Line_Definitions!$A$2:$D$401,4,FALSE)),Data!A194)</f>
        <v>91810</v>
      </c>
      <c r="B201" s="138">
        <f t="shared" si="13"/>
        <v>201</v>
      </c>
      <c r="C201" s="157" t="s">
        <v>557</v>
      </c>
      <c r="D201" s="136">
        <f t="shared" si="15"/>
        <v>0</v>
      </c>
      <c r="E201" s="221">
        <f t="shared" si="16"/>
        <v>0</v>
      </c>
      <c r="F201" s="251"/>
      <c r="G201" s="251"/>
      <c r="H201" s="221">
        <f t="shared" si="17"/>
        <v>0</v>
      </c>
      <c r="I201" s="251"/>
      <c r="J201" s="251"/>
      <c r="K201" s="221">
        <f t="shared" si="18"/>
        <v>0</v>
      </c>
      <c r="L201" s="251"/>
      <c r="M201" s="251"/>
      <c r="N201" s="221">
        <f t="shared" si="19"/>
        <v>0</v>
      </c>
      <c r="O201" s="251"/>
      <c r="P201" s="251"/>
      <c r="Q201" s="125"/>
      <c r="R201" s="125"/>
      <c r="S201" s="125"/>
    </row>
    <row r="202" spans="1:19" ht="15" outlineLevel="2">
      <c r="A202" s="181">
        <f>HYPERLINK(CONCATENATE("[FDS Tool Version 28.xls]Line_Definitions!","a",VLOOKUP(Data!A195,Line_Definitions!$A$2:$D$401,4,FALSE)),Data!A195)</f>
        <v>91900</v>
      </c>
      <c r="B202" s="138">
        <f t="shared" si="13"/>
        <v>202</v>
      </c>
      <c r="C202" s="152" t="s">
        <v>187</v>
      </c>
      <c r="D202" s="136">
        <f t="shared" si="15"/>
        <v>0</v>
      </c>
      <c r="E202" s="221">
        <f t="shared" si="16"/>
        <v>0</v>
      </c>
      <c r="F202" s="251"/>
      <c r="G202" s="251"/>
      <c r="H202" s="221">
        <f t="shared" si="17"/>
        <v>0</v>
      </c>
      <c r="I202" s="251"/>
      <c r="J202" s="251"/>
      <c r="K202" s="221">
        <f t="shared" si="18"/>
        <v>0</v>
      </c>
      <c r="L202" s="251"/>
      <c r="M202" s="251"/>
      <c r="N202" s="221">
        <f t="shared" si="19"/>
        <v>0</v>
      </c>
      <c r="O202" s="251"/>
      <c r="P202" s="251"/>
      <c r="Q202" s="125"/>
      <c r="R202" s="125"/>
      <c r="S202" s="125"/>
    </row>
    <row r="203" spans="1:19" s="127" customFormat="1" ht="15" outlineLevel="1">
      <c r="A203" s="181">
        <f>HYPERLINK(CONCATENATE("[FDS Tool Version 28.xls]Line_Definitions!","a",VLOOKUP(Data!A196,Line_Definitions!$A$2:$D$401,4,FALSE)),Data!A196)</f>
        <v>91000</v>
      </c>
      <c r="B203" s="138">
        <f t="shared" si="13"/>
        <v>203</v>
      </c>
      <c r="C203" s="153" t="s">
        <v>189</v>
      </c>
      <c r="D203" s="140">
        <f t="shared" si="15"/>
        <v>0</v>
      </c>
      <c r="E203" s="219">
        <f t="shared" si="16"/>
        <v>0</v>
      </c>
      <c r="F203" s="219">
        <f>SUM(F192:F202)</f>
        <v>0</v>
      </c>
      <c r="G203" s="219">
        <f>SUM(G192:G202)</f>
        <v>0</v>
      </c>
      <c r="H203" s="221">
        <f t="shared" si="17"/>
        <v>0</v>
      </c>
      <c r="I203" s="219">
        <f>SUM(I192:I202)</f>
        <v>0</v>
      </c>
      <c r="J203" s="219">
        <f>SUM(J192:J202)</f>
        <v>0</v>
      </c>
      <c r="K203" s="221">
        <f t="shared" si="18"/>
        <v>0</v>
      </c>
      <c r="L203" s="219">
        <f>SUM(L192:L202)</f>
        <v>0</v>
      </c>
      <c r="M203" s="219">
        <f>SUM(M192:M202)</f>
        <v>0</v>
      </c>
      <c r="N203" s="221">
        <f t="shared" si="19"/>
        <v>0</v>
      </c>
      <c r="O203" s="219">
        <f>SUM(O192:O202)</f>
        <v>0</v>
      </c>
      <c r="P203" s="219">
        <f>SUM(P192:P202)</f>
        <v>0</v>
      </c>
      <c r="Q203" s="125"/>
      <c r="R203" s="125"/>
      <c r="S203" s="125"/>
    </row>
    <row r="204" spans="1:19" ht="15" outlineLevel="1">
      <c r="A204" s="101"/>
      <c r="B204" s="165"/>
      <c r="C204" s="159"/>
      <c r="D204" s="160"/>
      <c r="E204" s="222"/>
      <c r="F204" s="223"/>
      <c r="G204" s="223"/>
      <c r="H204" s="222"/>
      <c r="I204" s="223"/>
      <c r="J204" s="223"/>
      <c r="K204" s="222"/>
      <c r="L204" s="223"/>
      <c r="M204" s="223"/>
      <c r="N204" s="222"/>
      <c r="O204" s="223"/>
      <c r="P204" s="223"/>
      <c r="Q204" s="125"/>
      <c r="R204" s="125"/>
      <c r="S204" s="125"/>
    </row>
    <row r="205" spans="1:19" ht="15" outlineLevel="1">
      <c r="A205" s="181">
        <f>HYPERLINK(CONCATENATE("[FDS Tool Version 28.xls]Line_Definitions!","a",VLOOKUP(Data!A198,Line_Definitions!$A$2:$D$401,4,FALSE)),Data!A198)</f>
        <v>92000</v>
      </c>
      <c r="B205" s="138">
        <f t="shared" si="13"/>
        <v>205</v>
      </c>
      <c r="C205" s="152" t="s">
        <v>89</v>
      </c>
      <c r="D205" s="136">
        <f t="shared" si="15"/>
        <v>0</v>
      </c>
      <c r="E205" s="221">
        <f>SUM(F205:G205)</f>
        <v>0</v>
      </c>
      <c r="F205" s="251"/>
      <c r="G205" s="251"/>
      <c r="H205" s="221">
        <f>SUM(I205:J205)</f>
        <v>0</v>
      </c>
      <c r="I205" s="251"/>
      <c r="J205" s="251"/>
      <c r="K205" s="221">
        <f>SUM(L205:M205)</f>
        <v>0</v>
      </c>
      <c r="L205" s="251"/>
      <c r="M205" s="251"/>
      <c r="N205" s="221">
        <f>SUM(O205:P205)</f>
        <v>0</v>
      </c>
      <c r="O205" s="251"/>
      <c r="P205" s="251"/>
      <c r="Q205" s="125"/>
      <c r="R205" s="125"/>
      <c r="S205" s="125"/>
    </row>
    <row r="206" spans="1:19" ht="15" outlineLevel="1">
      <c r="A206" s="101"/>
      <c r="B206" s="165"/>
      <c r="C206" s="159"/>
      <c r="D206" s="160"/>
      <c r="E206" s="222"/>
      <c r="F206" s="223"/>
      <c r="G206" s="223"/>
      <c r="H206" s="222"/>
      <c r="I206" s="223"/>
      <c r="J206" s="223"/>
      <c r="K206" s="222"/>
      <c r="L206" s="223"/>
      <c r="M206" s="223"/>
      <c r="N206" s="222"/>
      <c r="O206" s="223"/>
      <c r="P206" s="223"/>
      <c r="Q206" s="125"/>
      <c r="R206" s="125"/>
      <c r="S206" s="125"/>
    </row>
    <row r="207" spans="1:19" ht="15" outlineLevel="2">
      <c r="A207" s="181">
        <f>HYPERLINK(CONCATENATE("[FDS Tool Version 28.xls]Line_Definitions!","a",VLOOKUP(Data!A200,Line_Definitions!$A$2:$D$401,4,FALSE)),Data!A200)</f>
        <v>92100</v>
      </c>
      <c r="B207" s="138">
        <f t="shared" si="13"/>
        <v>207</v>
      </c>
      <c r="C207" s="152" t="s">
        <v>101</v>
      </c>
      <c r="D207" s="136">
        <f t="shared" si="15"/>
        <v>0</v>
      </c>
      <c r="E207" s="221">
        <f aca="true" t="shared" si="20" ref="E207:E240">SUM(F207:G207)</f>
        <v>0</v>
      </c>
      <c r="F207" s="251"/>
      <c r="G207" s="251"/>
      <c r="H207" s="221">
        <f>SUM(I207:J207)</f>
        <v>0</v>
      </c>
      <c r="I207" s="251"/>
      <c r="J207" s="251"/>
      <c r="K207" s="221">
        <f>SUM(L207:M207)</f>
        <v>0</v>
      </c>
      <c r="L207" s="251"/>
      <c r="M207" s="251"/>
      <c r="N207" s="221">
        <f>SUM(O207:P207)</f>
        <v>0</v>
      </c>
      <c r="O207" s="251"/>
      <c r="P207" s="251"/>
      <c r="Q207" s="125"/>
      <c r="R207" s="125"/>
      <c r="S207" s="125"/>
    </row>
    <row r="208" spans="1:19" ht="15" outlineLevel="2">
      <c r="A208" s="181">
        <f>HYPERLINK(CONCATENATE("[FDS Tool Version 28.xls]Line_Definitions!","a",VLOOKUP(Data!A201,Line_Definitions!$A$2:$D$401,4,FALSE)),Data!A201)</f>
        <v>92200</v>
      </c>
      <c r="B208" s="138">
        <f t="shared" si="13"/>
        <v>208</v>
      </c>
      <c r="C208" s="152" t="s">
        <v>102</v>
      </c>
      <c r="D208" s="136">
        <f t="shared" si="15"/>
        <v>0</v>
      </c>
      <c r="E208" s="221">
        <f t="shared" si="20"/>
        <v>0</v>
      </c>
      <c r="F208" s="251"/>
      <c r="G208" s="251"/>
      <c r="H208" s="221">
        <f>SUM(I208:J208)</f>
        <v>0</v>
      </c>
      <c r="I208" s="251"/>
      <c r="J208" s="251"/>
      <c r="K208" s="221">
        <f>SUM(L208:M208)</f>
        <v>0</v>
      </c>
      <c r="L208" s="251"/>
      <c r="M208" s="251"/>
      <c r="N208" s="221">
        <f>SUM(O208:P208)</f>
        <v>0</v>
      </c>
      <c r="O208" s="251"/>
      <c r="P208" s="251"/>
      <c r="Q208" s="125"/>
      <c r="R208" s="125"/>
      <c r="S208" s="125"/>
    </row>
    <row r="209" spans="1:19" ht="15" outlineLevel="2">
      <c r="A209" s="181">
        <f>HYPERLINK(CONCATENATE("[FDS Tool Version 28.xls]Line_Definitions!","a",VLOOKUP(Data!A202,Line_Definitions!$A$2:$D$401,4,FALSE)),Data!A202)</f>
        <v>92300</v>
      </c>
      <c r="B209" s="138">
        <f t="shared" si="13"/>
        <v>209</v>
      </c>
      <c r="C209" s="152" t="s">
        <v>103</v>
      </c>
      <c r="D209" s="136">
        <f t="shared" si="15"/>
        <v>0</v>
      </c>
      <c r="E209" s="221">
        <f t="shared" si="20"/>
        <v>0</v>
      </c>
      <c r="F209" s="251"/>
      <c r="G209" s="251"/>
      <c r="H209" s="221">
        <f>SUM(I209:J209)</f>
        <v>0</v>
      </c>
      <c r="I209" s="251"/>
      <c r="J209" s="251"/>
      <c r="K209" s="221">
        <f>SUM(L209:M209)</f>
        <v>0</v>
      </c>
      <c r="L209" s="251"/>
      <c r="M209" s="251"/>
      <c r="N209" s="221">
        <f>SUM(O209:P209)</f>
        <v>0</v>
      </c>
      <c r="O209" s="251"/>
      <c r="P209" s="251"/>
      <c r="Q209" s="125"/>
      <c r="R209" s="125"/>
      <c r="S209" s="125"/>
    </row>
    <row r="210" spans="1:19" ht="15" outlineLevel="2">
      <c r="A210" s="181">
        <f>HYPERLINK(CONCATENATE("[FDS Tool Version 28.xls]Line_Definitions!","a",VLOOKUP(Data!A203,Line_Definitions!$A$2:$D$401,4,FALSE)),Data!A203)</f>
        <v>92400</v>
      </c>
      <c r="B210" s="138">
        <f t="shared" si="13"/>
        <v>210</v>
      </c>
      <c r="C210" s="152" t="s">
        <v>104</v>
      </c>
      <c r="D210" s="136">
        <f t="shared" si="15"/>
        <v>0</v>
      </c>
      <c r="E210" s="221">
        <f t="shared" si="20"/>
        <v>0</v>
      </c>
      <c r="F210" s="251"/>
      <c r="G210" s="251"/>
      <c r="H210" s="221">
        <f>SUM(I210:J210)</f>
        <v>0</v>
      </c>
      <c r="I210" s="251"/>
      <c r="J210" s="251"/>
      <c r="K210" s="221">
        <f>SUM(L210:M210)</f>
        <v>0</v>
      </c>
      <c r="L210" s="251"/>
      <c r="M210" s="251"/>
      <c r="N210" s="221">
        <f>SUM(O210:P210)</f>
        <v>0</v>
      </c>
      <c r="O210" s="251"/>
      <c r="P210" s="251"/>
      <c r="Q210" s="125"/>
      <c r="R210" s="125"/>
      <c r="S210" s="125"/>
    </row>
    <row r="211" spans="1:19" s="127" customFormat="1" ht="14.25" outlineLevel="1">
      <c r="A211" s="181">
        <f>HYPERLINK(CONCATENATE("[FDS Tool Version 28.xls]Line_Definitions!","a",VLOOKUP(Data!A204,Line_Definitions!$A$2:$D$401,4,FALSE)),Data!A204)</f>
        <v>92500</v>
      </c>
      <c r="B211" s="138">
        <f t="shared" si="13"/>
        <v>211</v>
      </c>
      <c r="C211" s="153" t="s">
        <v>196</v>
      </c>
      <c r="D211" s="140">
        <f t="shared" si="15"/>
        <v>0</v>
      </c>
      <c r="E211" s="219">
        <f t="shared" si="20"/>
        <v>0</v>
      </c>
      <c r="F211" s="219">
        <f>SUM(F207:F210)</f>
        <v>0</v>
      </c>
      <c r="G211" s="219">
        <f>SUM(G207:G210)</f>
        <v>0</v>
      </c>
      <c r="H211" s="219">
        <f>SUM(I211:J211)</f>
        <v>0</v>
      </c>
      <c r="I211" s="219">
        <f>SUM(I207:I210)</f>
        <v>0</v>
      </c>
      <c r="J211" s="219">
        <f>SUM(J207:J210)</f>
        <v>0</v>
      </c>
      <c r="K211" s="219">
        <f>SUM(L211:M211)</f>
        <v>0</v>
      </c>
      <c r="L211" s="219">
        <f>SUM(L207:L210)</f>
        <v>0</v>
      </c>
      <c r="M211" s="219">
        <f>SUM(M207:M210)</f>
        <v>0</v>
      </c>
      <c r="N211" s="219">
        <f>SUM(O211:P211)</f>
        <v>0</v>
      </c>
      <c r="O211" s="219">
        <f>SUM(O207:O210)</f>
        <v>0</v>
      </c>
      <c r="P211" s="219">
        <f>SUM(P207:P210)</f>
        <v>0</v>
      </c>
      <c r="Q211" s="125"/>
      <c r="R211" s="125"/>
      <c r="S211" s="125"/>
    </row>
    <row r="212" spans="1:19" s="123" customFormat="1" ht="15" outlineLevel="1">
      <c r="A212" s="181"/>
      <c r="B212" s="165"/>
      <c r="C212" s="171"/>
      <c r="D212" s="160"/>
      <c r="E212" s="223"/>
      <c r="F212" s="223"/>
      <c r="G212" s="223"/>
      <c r="H212" s="223"/>
      <c r="I212" s="223"/>
      <c r="J212" s="223"/>
      <c r="K212" s="223"/>
      <c r="L212" s="223"/>
      <c r="M212" s="223"/>
      <c r="N212" s="223"/>
      <c r="O212" s="223"/>
      <c r="P212" s="223"/>
      <c r="Q212" s="125"/>
      <c r="R212" s="125"/>
      <c r="S212" s="125"/>
    </row>
    <row r="213" spans="1:19" ht="15" outlineLevel="2">
      <c r="A213" s="181">
        <f>HYPERLINK(CONCATENATE("[FDS Tool Version 28.xls]Line_Definitions!","a",VLOOKUP(Data!A206,Line_Definitions!$A$2:$D$401,4,FALSE)),Data!A206)</f>
        <v>93100</v>
      </c>
      <c r="B213" s="138">
        <f t="shared" si="13"/>
        <v>213</v>
      </c>
      <c r="C213" s="152" t="s">
        <v>769</v>
      </c>
      <c r="D213" s="136">
        <f t="shared" si="15"/>
        <v>0</v>
      </c>
      <c r="E213" s="221">
        <f t="shared" si="20"/>
        <v>0</v>
      </c>
      <c r="F213" s="251"/>
      <c r="G213" s="251"/>
      <c r="H213" s="221">
        <f aca="true" t="shared" si="21" ref="H213:H222">SUM(I213:J213)</f>
        <v>0</v>
      </c>
      <c r="I213" s="251"/>
      <c r="J213" s="251"/>
      <c r="K213" s="221">
        <f aca="true" t="shared" si="22" ref="K213:K222">SUM(L213:M213)</f>
        <v>0</v>
      </c>
      <c r="L213" s="251"/>
      <c r="M213" s="251"/>
      <c r="N213" s="221">
        <f aca="true" t="shared" si="23" ref="N213:N222">SUM(O213:P213)</f>
        <v>0</v>
      </c>
      <c r="O213" s="251"/>
      <c r="P213" s="251"/>
      <c r="Q213" s="125"/>
      <c r="R213" s="125"/>
      <c r="S213" s="125"/>
    </row>
    <row r="214" spans="1:19" ht="15" outlineLevel="2">
      <c r="A214" s="181">
        <f>HYPERLINK(CONCATENATE("[FDS Tool Version 28.xls]Line_Definitions!","a",VLOOKUP(Data!A207,Line_Definitions!$A$2:$D$401,4,FALSE)),Data!A207)</f>
        <v>93200</v>
      </c>
      <c r="B214" s="138">
        <f t="shared" si="13"/>
        <v>214</v>
      </c>
      <c r="C214" s="152" t="s">
        <v>770</v>
      </c>
      <c r="D214" s="136">
        <f t="shared" si="15"/>
        <v>0</v>
      </c>
      <c r="E214" s="221">
        <f t="shared" si="20"/>
        <v>0</v>
      </c>
      <c r="F214" s="251"/>
      <c r="G214" s="251"/>
      <c r="H214" s="221">
        <f t="shared" si="21"/>
        <v>0</v>
      </c>
      <c r="I214" s="251"/>
      <c r="J214" s="251"/>
      <c r="K214" s="221">
        <f t="shared" si="22"/>
        <v>0</v>
      </c>
      <c r="L214" s="251"/>
      <c r="M214" s="251"/>
      <c r="N214" s="221">
        <f t="shared" si="23"/>
        <v>0</v>
      </c>
      <c r="O214" s="251"/>
      <c r="P214" s="251"/>
      <c r="Q214" s="125"/>
      <c r="R214" s="125"/>
      <c r="S214" s="125"/>
    </row>
    <row r="215" spans="1:19" ht="15" outlineLevel="2">
      <c r="A215" s="181">
        <f>HYPERLINK(CONCATENATE("[FDS Tool Version 28.xls]Line_Definitions!","a",VLOOKUP(Data!A208,Line_Definitions!$A$2:$D$401,4,FALSE)),Data!A208)</f>
        <v>93300</v>
      </c>
      <c r="B215" s="138">
        <f t="shared" si="13"/>
        <v>215</v>
      </c>
      <c r="C215" s="152" t="s">
        <v>105</v>
      </c>
      <c r="D215" s="136">
        <f t="shared" si="15"/>
        <v>0</v>
      </c>
      <c r="E215" s="221">
        <f t="shared" si="20"/>
        <v>0</v>
      </c>
      <c r="F215" s="251"/>
      <c r="G215" s="251"/>
      <c r="H215" s="221">
        <f t="shared" si="21"/>
        <v>0</v>
      </c>
      <c r="I215" s="251"/>
      <c r="J215" s="251"/>
      <c r="K215" s="221">
        <f t="shared" si="22"/>
        <v>0</v>
      </c>
      <c r="L215" s="251"/>
      <c r="M215" s="251"/>
      <c r="N215" s="221">
        <f t="shared" si="23"/>
        <v>0</v>
      </c>
      <c r="O215" s="251"/>
      <c r="P215" s="251"/>
      <c r="Q215" s="125"/>
      <c r="R215" s="125"/>
      <c r="S215" s="125"/>
    </row>
    <row r="216" spans="1:19" ht="15" outlineLevel="2">
      <c r="A216" s="181">
        <f>HYPERLINK(CONCATENATE("[FDS Tool Version 28.xls]Line_Definitions!","a",VLOOKUP(Data!A209,Line_Definitions!$A$2:$D$401,4,FALSE)),Data!A209)</f>
        <v>93400</v>
      </c>
      <c r="B216" s="138">
        <f t="shared" si="13"/>
        <v>216</v>
      </c>
      <c r="C216" s="152" t="s">
        <v>106</v>
      </c>
      <c r="D216" s="136">
        <f t="shared" si="15"/>
        <v>0</v>
      </c>
      <c r="E216" s="221">
        <f t="shared" si="20"/>
        <v>0</v>
      </c>
      <c r="F216" s="251"/>
      <c r="G216" s="251"/>
      <c r="H216" s="221">
        <f t="shared" si="21"/>
        <v>0</v>
      </c>
      <c r="I216" s="251"/>
      <c r="J216" s="251"/>
      <c r="K216" s="221">
        <f t="shared" si="22"/>
        <v>0</v>
      </c>
      <c r="L216" s="251"/>
      <c r="M216" s="251"/>
      <c r="N216" s="221">
        <f t="shared" si="23"/>
        <v>0</v>
      </c>
      <c r="O216" s="251"/>
      <c r="P216" s="251"/>
      <c r="Q216" s="125"/>
      <c r="R216" s="125"/>
      <c r="S216" s="125"/>
    </row>
    <row r="217" spans="1:19" ht="15" outlineLevel="2">
      <c r="A217" s="181">
        <f>HYPERLINK(CONCATENATE("[FDS Tool Version 28.xls]Line_Definitions!","a",VLOOKUP(Data!A210,Line_Definitions!$A$2:$D$401,4,FALSE)),Data!A210)</f>
        <v>93500</v>
      </c>
      <c r="B217" s="138">
        <f t="shared" si="13"/>
        <v>217</v>
      </c>
      <c r="C217" s="152" t="s">
        <v>107</v>
      </c>
      <c r="D217" s="136">
        <f t="shared" si="15"/>
        <v>0</v>
      </c>
      <c r="E217" s="221">
        <f t="shared" si="20"/>
        <v>0</v>
      </c>
      <c r="F217" s="251"/>
      <c r="G217" s="251"/>
      <c r="H217" s="221">
        <f t="shared" si="21"/>
        <v>0</v>
      </c>
      <c r="I217" s="251"/>
      <c r="J217" s="251"/>
      <c r="K217" s="221">
        <f t="shared" si="22"/>
        <v>0</v>
      </c>
      <c r="L217" s="251"/>
      <c r="M217" s="251"/>
      <c r="N217" s="221">
        <f t="shared" si="23"/>
        <v>0</v>
      </c>
      <c r="O217" s="251"/>
      <c r="P217" s="251"/>
      <c r="Q217" s="125"/>
      <c r="R217" s="125"/>
      <c r="S217" s="125"/>
    </row>
    <row r="218" spans="1:19" ht="15" outlineLevel="2">
      <c r="A218" s="181">
        <f>HYPERLINK(CONCATENATE("[FDS Tool Version 28.xls]Line_Definitions!","a",VLOOKUP(Data!A211,Line_Definitions!$A$2:$D$401,4,FALSE)),Data!A211)</f>
        <v>93600</v>
      </c>
      <c r="B218" s="138">
        <f t="shared" si="13"/>
        <v>218</v>
      </c>
      <c r="C218" s="152" t="s">
        <v>108</v>
      </c>
      <c r="D218" s="136">
        <f t="shared" si="15"/>
        <v>0</v>
      </c>
      <c r="E218" s="221">
        <f t="shared" si="20"/>
        <v>0</v>
      </c>
      <c r="F218" s="251"/>
      <c r="G218" s="251"/>
      <c r="H218" s="221">
        <f t="shared" si="21"/>
        <v>0</v>
      </c>
      <c r="I218" s="251"/>
      <c r="J218" s="251"/>
      <c r="K218" s="221">
        <f t="shared" si="22"/>
        <v>0</v>
      </c>
      <c r="L218" s="251"/>
      <c r="M218" s="251"/>
      <c r="N218" s="221">
        <f t="shared" si="23"/>
        <v>0</v>
      </c>
      <c r="O218" s="251"/>
      <c r="P218" s="251"/>
      <c r="Q218" s="125"/>
      <c r="R218" s="125"/>
      <c r="S218" s="125"/>
    </row>
    <row r="219" spans="1:19" ht="15" outlineLevel="2">
      <c r="A219" s="181">
        <f>HYPERLINK(CONCATENATE("[FDS Tool Version 28.xls]Line_Definitions!","a",VLOOKUP(Data!A212,Line_Definitions!$A$2:$D$401,4,FALSE)),Data!A212)</f>
        <v>93700</v>
      </c>
      <c r="B219" s="138">
        <f t="shared" si="13"/>
        <v>219</v>
      </c>
      <c r="C219" s="152" t="s">
        <v>109</v>
      </c>
      <c r="D219" s="136">
        <f t="shared" si="15"/>
        <v>0</v>
      </c>
      <c r="E219" s="221">
        <f t="shared" si="20"/>
        <v>0</v>
      </c>
      <c r="F219" s="251"/>
      <c r="G219" s="251"/>
      <c r="H219" s="221">
        <f t="shared" si="21"/>
        <v>0</v>
      </c>
      <c r="I219" s="251"/>
      <c r="J219" s="251"/>
      <c r="K219" s="221">
        <f t="shared" si="22"/>
        <v>0</v>
      </c>
      <c r="L219" s="251"/>
      <c r="M219" s="251"/>
      <c r="N219" s="221">
        <f t="shared" si="23"/>
        <v>0</v>
      </c>
      <c r="O219" s="251"/>
      <c r="P219" s="251"/>
      <c r="Q219" s="125"/>
      <c r="R219" s="125"/>
      <c r="S219" s="125"/>
    </row>
    <row r="220" spans="1:19" ht="15" outlineLevel="2">
      <c r="A220" s="181">
        <f>HYPERLINK(CONCATENATE("[FDS Tool Version 28.xls]Line_Definitions!","a",VLOOKUP(Data!A213,Line_Definitions!$A$2:$D$401,4,FALSE)),Data!A213)</f>
        <v>93750</v>
      </c>
      <c r="B220" s="138"/>
      <c r="C220" s="152" t="s">
        <v>698</v>
      </c>
      <c r="D220" s="136">
        <f t="shared" si="15"/>
        <v>0</v>
      </c>
      <c r="E220" s="221">
        <f t="shared" si="20"/>
        <v>0</v>
      </c>
      <c r="F220" s="251"/>
      <c r="G220" s="251"/>
      <c r="H220" s="221">
        <f t="shared" si="21"/>
        <v>0</v>
      </c>
      <c r="I220" s="251"/>
      <c r="J220" s="251"/>
      <c r="K220" s="221">
        <f t="shared" si="22"/>
        <v>0</v>
      </c>
      <c r="L220" s="251"/>
      <c r="M220" s="251"/>
      <c r="N220" s="221">
        <f t="shared" si="23"/>
        <v>0</v>
      </c>
      <c r="O220" s="251"/>
      <c r="P220" s="251"/>
      <c r="Q220" s="125"/>
      <c r="R220" s="125"/>
      <c r="S220" s="125"/>
    </row>
    <row r="221" spans="1:19" ht="15" outlineLevel="2">
      <c r="A221" s="181">
        <f>HYPERLINK(CONCATENATE("[FDS Tool Version 28.xls]Line_Definitions!","a",VLOOKUP(Data!A214,Line_Definitions!$A$2:$D$401,4,FALSE)),Data!A214)</f>
        <v>93800</v>
      </c>
      <c r="B221" s="138">
        <f t="shared" si="13"/>
        <v>221</v>
      </c>
      <c r="C221" s="152" t="s">
        <v>110</v>
      </c>
      <c r="D221" s="136">
        <f t="shared" si="15"/>
        <v>0</v>
      </c>
      <c r="E221" s="221">
        <f t="shared" si="20"/>
        <v>0</v>
      </c>
      <c r="F221" s="251"/>
      <c r="G221" s="251"/>
      <c r="H221" s="221">
        <f t="shared" si="21"/>
        <v>0</v>
      </c>
      <c r="I221" s="251"/>
      <c r="J221" s="251"/>
      <c r="K221" s="221">
        <f t="shared" si="22"/>
        <v>0</v>
      </c>
      <c r="L221" s="251"/>
      <c r="M221" s="251"/>
      <c r="N221" s="221">
        <f t="shared" si="23"/>
        <v>0</v>
      </c>
      <c r="O221" s="251"/>
      <c r="P221" s="251"/>
      <c r="Q221" s="125"/>
      <c r="R221" s="125"/>
      <c r="S221" s="125"/>
    </row>
    <row r="222" spans="1:19" s="127" customFormat="1" ht="14.25" outlineLevel="1">
      <c r="A222" s="181">
        <f>HYPERLINK(CONCATENATE("[FDS Tool Version 28.xls]Line_Definitions!","a",VLOOKUP(Data!A215,Line_Definitions!$A$2:$D$401,4,FALSE)),Data!A215)</f>
        <v>93000</v>
      </c>
      <c r="B222" s="138">
        <f aca="true" t="shared" si="24" ref="B222:B285">ROW(A222)</f>
        <v>222</v>
      </c>
      <c r="C222" s="153" t="s">
        <v>197</v>
      </c>
      <c r="D222" s="140">
        <f t="shared" si="15"/>
        <v>0</v>
      </c>
      <c r="E222" s="219">
        <f t="shared" si="20"/>
        <v>0</v>
      </c>
      <c r="F222" s="219">
        <f>SUM(F213:F221)</f>
        <v>0</v>
      </c>
      <c r="G222" s="219">
        <f>SUM(G213:G221)</f>
        <v>0</v>
      </c>
      <c r="H222" s="219">
        <f t="shared" si="21"/>
        <v>0</v>
      </c>
      <c r="I222" s="219">
        <f>SUM(I213:I221)</f>
        <v>0</v>
      </c>
      <c r="J222" s="219">
        <f>SUM(J213:J221)</f>
        <v>0</v>
      </c>
      <c r="K222" s="219">
        <f t="shared" si="22"/>
        <v>0</v>
      </c>
      <c r="L222" s="219">
        <f>SUM(L213:L221)</f>
        <v>0</v>
      </c>
      <c r="M222" s="219">
        <f>SUM(M213:M221)</f>
        <v>0</v>
      </c>
      <c r="N222" s="219">
        <f t="shared" si="23"/>
        <v>0</v>
      </c>
      <c r="O222" s="219">
        <f>SUM(O213:O221)</f>
        <v>0</v>
      </c>
      <c r="P222" s="219">
        <f>SUM(P213:P221)</f>
        <v>0</v>
      </c>
      <c r="Q222" s="125"/>
      <c r="R222" s="125"/>
      <c r="S222" s="125"/>
    </row>
    <row r="223" spans="1:19" ht="15" outlineLevel="1">
      <c r="A223" s="102"/>
      <c r="B223" s="165"/>
      <c r="C223" s="171"/>
      <c r="D223" s="160"/>
      <c r="E223" s="223"/>
      <c r="F223" s="223"/>
      <c r="G223" s="223"/>
      <c r="H223" s="223"/>
      <c r="I223" s="223"/>
      <c r="J223" s="223"/>
      <c r="K223" s="223"/>
      <c r="L223" s="223"/>
      <c r="M223" s="223"/>
      <c r="N223" s="223"/>
      <c r="O223" s="223"/>
      <c r="P223" s="223"/>
      <c r="Q223" s="125"/>
      <c r="R223" s="125"/>
      <c r="S223" s="125"/>
    </row>
    <row r="224" spans="1:19" ht="15" outlineLevel="2">
      <c r="A224" s="181">
        <f>HYPERLINK(CONCATENATE("[FDS Tool Version 28.xls]Line_Definitions!","a",VLOOKUP(Data!A217,Line_Definitions!$A$2:$D$401,4,FALSE)),Data!A217)</f>
        <v>94100</v>
      </c>
      <c r="B224" s="138">
        <f t="shared" si="24"/>
        <v>224</v>
      </c>
      <c r="C224" s="152" t="s">
        <v>156</v>
      </c>
      <c r="D224" s="136">
        <f t="shared" si="15"/>
        <v>0</v>
      </c>
      <c r="E224" s="221">
        <f t="shared" si="20"/>
        <v>0</v>
      </c>
      <c r="F224" s="251"/>
      <c r="G224" s="251"/>
      <c r="H224" s="221">
        <f aca="true" t="shared" si="25" ref="H224:H240">SUM(I224:J224)</f>
        <v>0</v>
      </c>
      <c r="I224" s="251"/>
      <c r="J224" s="251"/>
      <c r="K224" s="221">
        <f aca="true" t="shared" si="26" ref="K224:K240">SUM(L224:M224)</f>
        <v>0</v>
      </c>
      <c r="L224" s="251"/>
      <c r="M224" s="251"/>
      <c r="N224" s="221">
        <f aca="true" t="shared" si="27" ref="N224:N240">SUM(O224:P224)</f>
        <v>0</v>
      </c>
      <c r="O224" s="251"/>
      <c r="P224" s="251"/>
      <c r="Q224" s="125"/>
      <c r="R224" s="125"/>
      <c r="S224" s="125"/>
    </row>
    <row r="225" spans="1:19" ht="15" outlineLevel="2">
      <c r="A225" s="181">
        <f>HYPERLINK(CONCATENATE("[FDS Tool Version 28.xls]Line_Definitions!","a",VLOOKUP(Data!A218,Line_Definitions!$A$2:$D$401,4,FALSE)),Data!A218)</f>
        <v>94200</v>
      </c>
      <c r="B225" s="138">
        <f t="shared" si="24"/>
        <v>225</v>
      </c>
      <c r="C225" s="152" t="s">
        <v>171</v>
      </c>
      <c r="D225" s="136">
        <f t="shared" si="15"/>
        <v>0</v>
      </c>
      <c r="E225" s="221">
        <f t="shared" si="20"/>
        <v>0</v>
      </c>
      <c r="F225" s="251"/>
      <c r="G225" s="251"/>
      <c r="H225" s="221">
        <f t="shared" si="25"/>
        <v>0</v>
      </c>
      <c r="I225" s="251"/>
      <c r="J225" s="251"/>
      <c r="K225" s="221">
        <f t="shared" si="26"/>
        <v>0</v>
      </c>
      <c r="L225" s="251"/>
      <c r="M225" s="251"/>
      <c r="N225" s="221">
        <f t="shared" si="27"/>
        <v>0</v>
      </c>
      <c r="O225" s="251"/>
      <c r="P225" s="251"/>
      <c r="Q225" s="125"/>
      <c r="R225" s="125"/>
      <c r="S225" s="125"/>
    </row>
    <row r="226" spans="1:19" ht="25.5" outlineLevel="4">
      <c r="A226" s="328" t="s">
        <v>492</v>
      </c>
      <c r="B226" s="332">
        <f t="shared" si="24"/>
        <v>226</v>
      </c>
      <c r="C226" s="330" t="s">
        <v>753</v>
      </c>
      <c r="D226" s="136">
        <f t="shared" si="15"/>
        <v>0</v>
      </c>
      <c r="E226" s="221">
        <f t="shared" si="20"/>
        <v>0</v>
      </c>
      <c r="F226" s="251"/>
      <c r="G226" s="251"/>
      <c r="H226" s="221">
        <f t="shared" si="25"/>
        <v>0</v>
      </c>
      <c r="I226" s="251"/>
      <c r="J226" s="251"/>
      <c r="K226" s="221">
        <f t="shared" si="26"/>
        <v>0</v>
      </c>
      <c r="L226" s="251"/>
      <c r="M226" s="251"/>
      <c r="N226" s="221">
        <f t="shared" si="27"/>
        <v>0</v>
      </c>
      <c r="O226" s="251"/>
      <c r="P226" s="251"/>
      <c r="Q226" s="125"/>
      <c r="R226" s="125"/>
      <c r="S226" s="125"/>
    </row>
    <row r="227" spans="1:19" ht="15" outlineLevel="4">
      <c r="A227" s="328" t="s">
        <v>493</v>
      </c>
      <c r="B227" s="332">
        <f t="shared" si="24"/>
        <v>227</v>
      </c>
      <c r="C227" s="330" t="s">
        <v>754</v>
      </c>
      <c r="D227" s="136">
        <f t="shared" si="15"/>
        <v>0</v>
      </c>
      <c r="E227" s="221">
        <f t="shared" si="20"/>
        <v>0</v>
      </c>
      <c r="F227" s="251"/>
      <c r="G227" s="251"/>
      <c r="H227" s="221">
        <f t="shared" si="25"/>
        <v>0</v>
      </c>
      <c r="I227" s="251"/>
      <c r="J227" s="251"/>
      <c r="K227" s="221">
        <f t="shared" si="26"/>
        <v>0</v>
      </c>
      <c r="L227" s="251"/>
      <c r="M227" s="251"/>
      <c r="N227" s="221">
        <f t="shared" si="27"/>
        <v>0</v>
      </c>
      <c r="O227" s="251"/>
      <c r="P227" s="251"/>
      <c r="Q227" s="125"/>
      <c r="R227" s="125"/>
      <c r="S227" s="125"/>
    </row>
    <row r="228" spans="1:19" ht="15" outlineLevel="4">
      <c r="A228" s="328" t="s">
        <v>494</v>
      </c>
      <c r="B228" s="332">
        <f t="shared" si="24"/>
        <v>228</v>
      </c>
      <c r="C228" s="330" t="s">
        <v>755</v>
      </c>
      <c r="D228" s="136">
        <f t="shared" si="15"/>
        <v>0</v>
      </c>
      <c r="E228" s="221">
        <f t="shared" si="20"/>
        <v>0</v>
      </c>
      <c r="F228" s="251"/>
      <c r="G228" s="251"/>
      <c r="H228" s="221">
        <f t="shared" si="25"/>
        <v>0</v>
      </c>
      <c r="I228" s="251"/>
      <c r="J228" s="251"/>
      <c r="K228" s="221">
        <f t="shared" si="26"/>
        <v>0</v>
      </c>
      <c r="L228" s="251"/>
      <c r="M228" s="251"/>
      <c r="N228" s="221">
        <f t="shared" si="27"/>
        <v>0</v>
      </c>
      <c r="O228" s="251"/>
      <c r="P228" s="251"/>
      <c r="Q228" s="125"/>
      <c r="R228" s="125"/>
      <c r="S228" s="125"/>
    </row>
    <row r="229" spans="1:19" ht="15" outlineLevel="4">
      <c r="A229" s="328" t="s">
        <v>495</v>
      </c>
      <c r="B229" s="332">
        <f t="shared" si="24"/>
        <v>229</v>
      </c>
      <c r="C229" s="330" t="s">
        <v>765</v>
      </c>
      <c r="D229" s="136">
        <f t="shared" si="15"/>
        <v>0</v>
      </c>
      <c r="E229" s="221">
        <f t="shared" si="20"/>
        <v>0</v>
      </c>
      <c r="F229" s="251"/>
      <c r="G229" s="251"/>
      <c r="H229" s="221">
        <f t="shared" si="25"/>
        <v>0</v>
      </c>
      <c r="I229" s="251"/>
      <c r="J229" s="251"/>
      <c r="K229" s="221">
        <f t="shared" si="26"/>
        <v>0</v>
      </c>
      <c r="L229" s="251"/>
      <c r="M229" s="251"/>
      <c r="N229" s="221">
        <f t="shared" si="27"/>
        <v>0</v>
      </c>
      <c r="O229" s="251"/>
      <c r="P229" s="251"/>
      <c r="Q229" s="125"/>
      <c r="R229" s="125"/>
      <c r="S229" s="125"/>
    </row>
    <row r="230" spans="1:19" ht="25.5" outlineLevel="4">
      <c r="A230" s="328" t="s">
        <v>496</v>
      </c>
      <c r="B230" s="332">
        <f t="shared" si="24"/>
        <v>230</v>
      </c>
      <c r="C230" s="330" t="s">
        <v>756</v>
      </c>
      <c r="D230" s="136">
        <f t="shared" si="15"/>
        <v>0</v>
      </c>
      <c r="E230" s="221">
        <f t="shared" si="20"/>
        <v>0</v>
      </c>
      <c r="F230" s="251"/>
      <c r="G230" s="251"/>
      <c r="H230" s="221">
        <f t="shared" si="25"/>
        <v>0</v>
      </c>
      <c r="I230" s="251"/>
      <c r="J230" s="251"/>
      <c r="K230" s="221">
        <f t="shared" si="26"/>
        <v>0</v>
      </c>
      <c r="L230" s="251"/>
      <c r="M230" s="251"/>
      <c r="N230" s="221">
        <f t="shared" si="27"/>
        <v>0</v>
      </c>
      <c r="O230" s="251"/>
      <c r="P230" s="251"/>
      <c r="Q230" s="125"/>
      <c r="R230" s="125"/>
      <c r="S230" s="125"/>
    </row>
    <row r="231" spans="1:19" ht="15" outlineLevel="4">
      <c r="A231" s="328" t="s">
        <v>497</v>
      </c>
      <c r="B231" s="332">
        <f t="shared" si="24"/>
        <v>231</v>
      </c>
      <c r="C231" s="330" t="s">
        <v>757</v>
      </c>
      <c r="D231" s="136">
        <f t="shared" si="15"/>
        <v>0</v>
      </c>
      <c r="E231" s="221">
        <f t="shared" si="20"/>
        <v>0</v>
      </c>
      <c r="F231" s="251"/>
      <c r="G231" s="251"/>
      <c r="H231" s="221">
        <f t="shared" si="25"/>
        <v>0</v>
      </c>
      <c r="I231" s="251"/>
      <c r="J231" s="251"/>
      <c r="K231" s="221">
        <f t="shared" si="26"/>
        <v>0</v>
      </c>
      <c r="L231" s="251"/>
      <c r="M231" s="251"/>
      <c r="N231" s="221">
        <f t="shared" si="27"/>
        <v>0</v>
      </c>
      <c r="O231" s="251"/>
      <c r="P231" s="251"/>
      <c r="Q231" s="125"/>
      <c r="R231" s="125"/>
      <c r="S231" s="125"/>
    </row>
    <row r="232" spans="1:19" ht="15" outlineLevel="4">
      <c r="A232" s="328" t="s">
        <v>498</v>
      </c>
      <c r="B232" s="332">
        <f t="shared" si="24"/>
        <v>232</v>
      </c>
      <c r="C232" s="330" t="s">
        <v>758</v>
      </c>
      <c r="D232" s="136">
        <f t="shared" si="15"/>
        <v>0</v>
      </c>
      <c r="E232" s="221">
        <f t="shared" si="20"/>
        <v>0</v>
      </c>
      <c r="F232" s="251"/>
      <c r="G232" s="251"/>
      <c r="H232" s="221">
        <f t="shared" si="25"/>
        <v>0</v>
      </c>
      <c r="I232" s="251"/>
      <c r="J232" s="251"/>
      <c r="K232" s="221">
        <f t="shared" si="26"/>
        <v>0</v>
      </c>
      <c r="L232" s="251"/>
      <c r="M232" s="251"/>
      <c r="N232" s="221">
        <f t="shared" si="27"/>
        <v>0</v>
      </c>
      <c r="O232" s="251"/>
      <c r="P232" s="251"/>
      <c r="Q232" s="125"/>
      <c r="R232" s="125"/>
      <c r="S232" s="125"/>
    </row>
    <row r="233" spans="1:19" ht="15" outlineLevel="4">
      <c r="A233" s="328" t="s">
        <v>499</v>
      </c>
      <c r="B233" s="332">
        <f t="shared" si="24"/>
        <v>233</v>
      </c>
      <c r="C233" s="330" t="s">
        <v>760</v>
      </c>
      <c r="D233" s="136">
        <f t="shared" si="15"/>
        <v>0</v>
      </c>
      <c r="E233" s="221">
        <f t="shared" si="20"/>
        <v>0</v>
      </c>
      <c r="F233" s="251"/>
      <c r="G233" s="251"/>
      <c r="H233" s="221">
        <f t="shared" si="25"/>
        <v>0</v>
      </c>
      <c r="I233" s="251"/>
      <c r="J233" s="251"/>
      <c r="K233" s="221">
        <f t="shared" si="26"/>
        <v>0</v>
      </c>
      <c r="L233" s="251"/>
      <c r="M233" s="251"/>
      <c r="N233" s="221">
        <f t="shared" si="27"/>
        <v>0</v>
      </c>
      <c r="O233" s="251"/>
      <c r="P233" s="251"/>
      <c r="Q233" s="125"/>
      <c r="R233" s="125"/>
      <c r="S233" s="125"/>
    </row>
    <row r="234" spans="1:19" ht="15" outlineLevel="4">
      <c r="A234" s="328" t="s">
        <v>500</v>
      </c>
      <c r="B234" s="332">
        <f t="shared" si="24"/>
        <v>234</v>
      </c>
      <c r="C234" s="330" t="s">
        <v>761</v>
      </c>
      <c r="D234" s="136">
        <f t="shared" si="15"/>
        <v>0</v>
      </c>
      <c r="E234" s="221">
        <f t="shared" si="20"/>
        <v>0</v>
      </c>
      <c r="F234" s="251"/>
      <c r="G234" s="251"/>
      <c r="H234" s="221">
        <f t="shared" si="25"/>
        <v>0</v>
      </c>
      <c r="I234" s="251"/>
      <c r="J234" s="251"/>
      <c r="K234" s="221">
        <f t="shared" si="26"/>
        <v>0</v>
      </c>
      <c r="L234" s="251"/>
      <c r="M234" s="251"/>
      <c r="N234" s="221">
        <f t="shared" si="27"/>
        <v>0</v>
      </c>
      <c r="O234" s="251"/>
      <c r="P234" s="251"/>
      <c r="Q234" s="125"/>
      <c r="R234" s="125"/>
      <c r="S234" s="125"/>
    </row>
    <row r="235" spans="1:19" ht="15" outlineLevel="4">
      <c r="A235" s="328" t="s">
        <v>501</v>
      </c>
      <c r="B235" s="332">
        <f t="shared" si="24"/>
        <v>235</v>
      </c>
      <c r="C235" s="330" t="s">
        <v>762</v>
      </c>
      <c r="D235" s="136">
        <f t="shared" si="15"/>
        <v>0</v>
      </c>
      <c r="E235" s="221">
        <f t="shared" si="20"/>
        <v>0</v>
      </c>
      <c r="F235" s="251"/>
      <c r="G235" s="251"/>
      <c r="H235" s="221">
        <f t="shared" si="25"/>
        <v>0</v>
      </c>
      <c r="I235" s="251"/>
      <c r="J235" s="251"/>
      <c r="K235" s="221">
        <f t="shared" si="26"/>
        <v>0</v>
      </c>
      <c r="L235" s="251"/>
      <c r="M235" s="251"/>
      <c r="N235" s="221">
        <f t="shared" si="27"/>
        <v>0</v>
      </c>
      <c r="O235" s="251"/>
      <c r="P235" s="251"/>
      <c r="Q235" s="125"/>
      <c r="R235" s="125"/>
      <c r="S235" s="125"/>
    </row>
    <row r="236" spans="1:19" ht="15" outlineLevel="4">
      <c r="A236" s="328" t="s">
        <v>502</v>
      </c>
      <c r="B236" s="332">
        <f t="shared" si="24"/>
        <v>236</v>
      </c>
      <c r="C236" s="330" t="s">
        <v>766</v>
      </c>
      <c r="D236" s="136">
        <f t="shared" si="15"/>
        <v>0</v>
      </c>
      <c r="E236" s="221">
        <f t="shared" si="20"/>
        <v>0</v>
      </c>
      <c r="F236" s="251"/>
      <c r="G236" s="251"/>
      <c r="H236" s="221">
        <f t="shared" si="25"/>
        <v>0</v>
      </c>
      <c r="I236" s="251"/>
      <c r="J236" s="251"/>
      <c r="K236" s="221">
        <f t="shared" si="26"/>
        <v>0</v>
      </c>
      <c r="L236" s="251"/>
      <c r="M236" s="251"/>
      <c r="N236" s="221">
        <f t="shared" si="27"/>
        <v>0</v>
      </c>
      <c r="O236" s="251"/>
      <c r="P236" s="251"/>
      <c r="Q236" s="125"/>
      <c r="R236" s="125"/>
      <c r="S236" s="125"/>
    </row>
    <row r="237" spans="1:19" ht="15" outlineLevel="4">
      <c r="A237" s="328" t="s">
        <v>503</v>
      </c>
      <c r="B237" s="332">
        <f t="shared" si="24"/>
        <v>237</v>
      </c>
      <c r="C237" s="330" t="s">
        <v>763</v>
      </c>
      <c r="D237" s="136">
        <f t="shared" si="15"/>
        <v>0</v>
      </c>
      <c r="E237" s="221">
        <f t="shared" si="20"/>
        <v>0</v>
      </c>
      <c r="F237" s="251"/>
      <c r="G237" s="251"/>
      <c r="H237" s="221">
        <f t="shared" si="25"/>
        <v>0</v>
      </c>
      <c r="I237" s="251"/>
      <c r="J237" s="251"/>
      <c r="K237" s="221">
        <f t="shared" si="26"/>
        <v>0</v>
      </c>
      <c r="L237" s="251"/>
      <c r="M237" s="251"/>
      <c r="N237" s="221">
        <f t="shared" si="27"/>
        <v>0</v>
      </c>
      <c r="O237" s="251"/>
      <c r="P237" s="251"/>
      <c r="Q237" s="125"/>
      <c r="R237" s="125"/>
      <c r="S237" s="125"/>
    </row>
    <row r="238" spans="1:19" s="127" customFormat="1" ht="14.25" outlineLevel="2">
      <c r="A238" s="181">
        <f>HYPERLINK(CONCATENATE("[FDS Tool Version 28.xls]Line_Definitions!","a",VLOOKUP(Data!A231,Line_Definitions!$A$2:$D$401,4,FALSE)),Data!A231)</f>
        <v>94300</v>
      </c>
      <c r="B238" s="138">
        <f t="shared" si="24"/>
        <v>238</v>
      </c>
      <c r="C238" s="153" t="s">
        <v>764</v>
      </c>
      <c r="D238" s="140">
        <f t="shared" si="15"/>
        <v>0</v>
      </c>
      <c r="E238" s="219">
        <f t="shared" si="20"/>
        <v>0</v>
      </c>
      <c r="F238" s="219">
        <f>SUM(F226:F237)</f>
        <v>0</v>
      </c>
      <c r="G238" s="219">
        <f>SUM(G226:G237)</f>
        <v>0</v>
      </c>
      <c r="H238" s="219">
        <f t="shared" si="25"/>
        <v>0</v>
      </c>
      <c r="I238" s="219">
        <f>SUM(I226:I237)</f>
        <v>0</v>
      </c>
      <c r="J238" s="219">
        <f>SUM(J226:J237)</f>
        <v>0</v>
      </c>
      <c r="K238" s="219">
        <f t="shared" si="26"/>
        <v>0</v>
      </c>
      <c r="L238" s="219">
        <f>SUM(L226:L237)</f>
        <v>0</v>
      </c>
      <c r="M238" s="219">
        <f>SUM(M226:M237)</f>
        <v>0</v>
      </c>
      <c r="N238" s="219">
        <f t="shared" si="27"/>
        <v>0</v>
      </c>
      <c r="O238" s="219">
        <f>SUM(O226:O237)</f>
        <v>0</v>
      </c>
      <c r="P238" s="219">
        <f>SUM(P226:P237)</f>
        <v>0</v>
      </c>
      <c r="Q238" s="125"/>
      <c r="R238" s="125"/>
      <c r="S238" s="125"/>
    </row>
    <row r="239" spans="1:19" ht="15" outlineLevel="2">
      <c r="A239" s="181">
        <f>HYPERLINK(CONCATENATE("[FDS Tool Version 28.xls]Line_Definitions!","a",VLOOKUP(Data!A232,Line_Definitions!$A$2:$D$401,4,FALSE)),Data!A232)</f>
        <v>94500</v>
      </c>
      <c r="B239" s="138">
        <f t="shared" si="24"/>
        <v>239</v>
      </c>
      <c r="C239" s="152" t="s">
        <v>157</v>
      </c>
      <c r="D239" s="136">
        <f t="shared" si="15"/>
        <v>0</v>
      </c>
      <c r="E239" s="221">
        <f t="shared" si="20"/>
        <v>0</v>
      </c>
      <c r="F239" s="251"/>
      <c r="G239" s="251"/>
      <c r="H239" s="221">
        <f t="shared" si="25"/>
        <v>0</v>
      </c>
      <c r="I239" s="251"/>
      <c r="J239" s="251"/>
      <c r="K239" s="221">
        <f t="shared" si="26"/>
        <v>0</v>
      </c>
      <c r="L239" s="251"/>
      <c r="M239" s="251"/>
      <c r="N239" s="221">
        <f t="shared" si="27"/>
        <v>0</v>
      </c>
      <c r="O239" s="251"/>
      <c r="P239" s="251"/>
      <c r="Q239" s="125"/>
      <c r="R239" s="125"/>
      <c r="S239" s="125"/>
    </row>
    <row r="240" spans="1:19" s="127" customFormat="1" ht="14.25" outlineLevel="1">
      <c r="A240" s="181">
        <f>HYPERLINK(CONCATENATE("[FDS Tool Version 28.xls]Line_Definitions!","a",VLOOKUP(Data!A233,Line_Definitions!$A$2:$D$401,4,FALSE)),Data!A233)</f>
        <v>94000</v>
      </c>
      <c r="B240" s="138">
        <f t="shared" si="24"/>
        <v>240</v>
      </c>
      <c r="C240" s="153" t="s">
        <v>198</v>
      </c>
      <c r="D240" s="140">
        <f t="shared" si="15"/>
        <v>0</v>
      </c>
      <c r="E240" s="219">
        <f t="shared" si="20"/>
        <v>0</v>
      </c>
      <c r="F240" s="219">
        <f>+F239+F238+F225+F224</f>
        <v>0</v>
      </c>
      <c r="G240" s="219">
        <f>+G239+G238+G225+G224</f>
        <v>0</v>
      </c>
      <c r="H240" s="219">
        <f t="shared" si="25"/>
        <v>0</v>
      </c>
      <c r="I240" s="219">
        <f>+I239+I238+I225+I224</f>
        <v>0</v>
      </c>
      <c r="J240" s="219">
        <f>+J239+J238+J225+J224</f>
        <v>0</v>
      </c>
      <c r="K240" s="219">
        <f t="shared" si="26"/>
        <v>0</v>
      </c>
      <c r="L240" s="219">
        <f>+L239+L238+L225+L224</f>
        <v>0</v>
      </c>
      <c r="M240" s="219">
        <f>+M239+M238+M225+M224</f>
        <v>0</v>
      </c>
      <c r="N240" s="219">
        <f t="shared" si="27"/>
        <v>0</v>
      </c>
      <c r="O240" s="219">
        <f>+O239+O238+O225+O224</f>
        <v>0</v>
      </c>
      <c r="P240" s="219">
        <f>+P239+P238+P225+P224</f>
        <v>0</v>
      </c>
      <c r="Q240" s="125"/>
      <c r="R240" s="125"/>
      <c r="S240" s="125"/>
    </row>
    <row r="241" spans="1:19" ht="15" outlineLevel="1">
      <c r="A241" s="183"/>
      <c r="B241" s="165"/>
      <c r="C241" s="161"/>
      <c r="D241" s="160"/>
      <c r="E241" s="223"/>
      <c r="F241" s="223"/>
      <c r="G241" s="223"/>
      <c r="H241" s="223"/>
      <c r="I241" s="223"/>
      <c r="J241" s="223"/>
      <c r="K241" s="223"/>
      <c r="L241" s="223"/>
      <c r="M241" s="223"/>
      <c r="N241" s="223"/>
      <c r="O241" s="223"/>
      <c r="P241" s="223"/>
      <c r="Q241" s="125"/>
      <c r="R241" s="125"/>
      <c r="S241" s="125"/>
    </row>
    <row r="242" spans="1:19" ht="15" outlineLevel="2">
      <c r="A242" s="181">
        <f>HYPERLINK(CONCATENATE("[FDS Tool Version 28.xls]Line_Definitions!","a",VLOOKUP(Data!A235,Line_Definitions!$A$2:$D$401,4,FALSE)),Data!A235)</f>
        <v>95100</v>
      </c>
      <c r="B242" s="138">
        <f t="shared" si="24"/>
        <v>242</v>
      </c>
      <c r="C242" s="152" t="s">
        <v>111</v>
      </c>
      <c r="D242" s="136">
        <f t="shared" si="15"/>
        <v>0</v>
      </c>
      <c r="E242" s="221">
        <f>SUM(F242:G242)</f>
        <v>0</v>
      </c>
      <c r="F242" s="251"/>
      <c r="G242" s="251"/>
      <c r="H242" s="221">
        <f>SUM(I242:J242)</f>
        <v>0</v>
      </c>
      <c r="I242" s="251"/>
      <c r="J242" s="251"/>
      <c r="K242" s="221">
        <f>SUM(L242:M242)</f>
        <v>0</v>
      </c>
      <c r="L242" s="251"/>
      <c r="M242" s="251"/>
      <c r="N242" s="221">
        <f>SUM(O242:P242)</f>
        <v>0</v>
      </c>
      <c r="O242" s="251"/>
      <c r="P242" s="251"/>
      <c r="Q242" s="125"/>
      <c r="R242" s="125"/>
      <c r="S242" s="125"/>
    </row>
    <row r="243" spans="1:19" ht="15" outlineLevel="2">
      <c r="A243" s="181">
        <f>HYPERLINK(CONCATENATE("[FDS Tool Version 28.xls]Line_Definitions!","a",VLOOKUP(Data!A236,Line_Definitions!$A$2:$D$401,4,FALSE)),Data!A236)</f>
        <v>95200</v>
      </c>
      <c r="B243" s="138">
        <f t="shared" si="24"/>
        <v>243</v>
      </c>
      <c r="C243" s="152" t="s">
        <v>112</v>
      </c>
      <c r="D243" s="136">
        <f t="shared" si="15"/>
        <v>0</v>
      </c>
      <c r="E243" s="221">
        <f>SUM(F243:G243)</f>
        <v>0</v>
      </c>
      <c r="F243" s="251"/>
      <c r="G243" s="251"/>
      <c r="H243" s="221">
        <f>SUM(I243:J243)</f>
        <v>0</v>
      </c>
      <c r="I243" s="251"/>
      <c r="J243" s="251"/>
      <c r="K243" s="221">
        <f>SUM(L243:M243)</f>
        <v>0</v>
      </c>
      <c r="L243" s="251"/>
      <c r="M243" s="251"/>
      <c r="N243" s="221">
        <f>SUM(O243:P243)</f>
        <v>0</v>
      </c>
      <c r="O243" s="251"/>
      <c r="P243" s="251"/>
      <c r="Q243" s="125"/>
      <c r="R243" s="125"/>
      <c r="S243" s="125"/>
    </row>
    <row r="244" spans="1:19" ht="15" outlineLevel="2">
      <c r="A244" s="181">
        <f>HYPERLINK(CONCATENATE("[FDS Tool Version 28.xls]Line_Definitions!","a",VLOOKUP(Data!A237,Line_Definitions!$A$2:$D$401,4,FALSE)),Data!A237)</f>
        <v>95300</v>
      </c>
      <c r="B244" s="138">
        <f t="shared" si="24"/>
        <v>244</v>
      </c>
      <c r="C244" s="152" t="s">
        <v>113</v>
      </c>
      <c r="D244" s="136">
        <f t="shared" si="15"/>
        <v>0</v>
      </c>
      <c r="E244" s="221">
        <f>SUM(F244:G244)</f>
        <v>0</v>
      </c>
      <c r="F244" s="251"/>
      <c r="G244" s="251"/>
      <c r="H244" s="221">
        <f>SUM(I244:J244)</f>
        <v>0</v>
      </c>
      <c r="I244" s="251"/>
      <c r="J244" s="251"/>
      <c r="K244" s="221">
        <f>SUM(L244:M244)</f>
        <v>0</v>
      </c>
      <c r="L244" s="251"/>
      <c r="M244" s="251"/>
      <c r="N244" s="221">
        <f>SUM(O244:P244)</f>
        <v>0</v>
      </c>
      <c r="O244" s="251"/>
      <c r="P244" s="251"/>
      <c r="Q244" s="125"/>
      <c r="R244" s="125"/>
      <c r="S244" s="125"/>
    </row>
    <row r="245" spans="1:19" ht="15" outlineLevel="2">
      <c r="A245" s="181">
        <f>HYPERLINK(CONCATENATE("[FDS Tool Version 28.xls]Line_Definitions!","a",VLOOKUP(Data!A238,Line_Definitions!$A$2:$D$401,4,FALSE)),Data!A238)</f>
        <v>95500</v>
      </c>
      <c r="B245" s="138">
        <f t="shared" si="24"/>
        <v>245</v>
      </c>
      <c r="C245" s="152" t="s">
        <v>114</v>
      </c>
      <c r="D245" s="136">
        <f t="shared" si="15"/>
        <v>0</v>
      </c>
      <c r="E245" s="221">
        <f>SUM(F245:G245)</f>
        <v>0</v>
      </c>
      <c r="F245" s="251"/>
      <c r="G245" s="251"/>
      <c r="H245" s="221">
        <f>SUM(I245:J245)</f>
        <v>0</v>
      </c>
      <c r="I245" s="251"/>
      <c r="J245" s="251"/>
      <c r="K245" s="221">
        <f>SUM(L245:M245)</f>
        <v>0</v>
      </c>
      <c r="L245" s="251"/>
      <c r="M245" s="251"/>
      <c r="N245" s="221">
        <f>SUM(O245:P245)</f>
        <v>0</v>
      </c>
      <c r="O245" s="251"/>
      <c r="P245" s="251"/>
      <c r="Q245" s="125"/>
      <c r="R245" s="125"/>
      <c r="S245" s="125"/>
    </row>
    <row r="246" spans="1:19" s="127" customFormat="1" ht="14.25" outlineLevel="1">
      <c r="A246" s="181">
        <f>HYPERLINK(CONCATENATE("[FDS Tool Version 28.xls]Line_Definitions!","a",VLOOKUP(Data!A239,Line_Definitions!$A$2:$D$401,4,FALSE)),Data!A239)</f>
        <v>95000</v>
      </c>
      <c r="B246" s="138">
        <f t="shared" si="24"/>
        <v>246</v>
      </c>
      <c r="C246" s="153" t="s">
        <v>200</v>
      </c>
      <c r="D246" s="140">
        <f t="shared" si="15"/>
        <v>0</v>
      </c>
      <c r="E246" s="219">
        <f>SUM(F246:G246)</f>
        <v>0</v>
      </c>
      <c r="F246" s="219">
        <f>SUM(F242:F245)</f>
        <v>0</v>
      </c>
      <c r="G246" s="219">
        <f>SUM(G242:G245)</f>
        <v>0</v>
      </c>
      <c r="H246" s="219">
        <f>SUM(I246:J246)</f>
        <v>0</v>
      </c>
      <c r="I246" s="219">
        <f>SUM(I242:I245)</f>
        <v>0</v>
      </c>
      <c r="J246" s="219">
        <f>SUM(J242:J245)</f>
        <v>0</v>
      </c>
      <c r="K246" s="219">
        <f>SUM(L246:M246)</f>
        <v>0</v>
      </c>
      <c r="L246" s="219">
        <f>SUM(L242:L245)</f>
        <v>0</v>
      </c>
      <c r="M246" s="219">
        <f>SUM(M242:M245)</f>
        <v>0</v>
      </c>
      <c r="N246" s="219">
        <f>SUM(O246:P246)</f>
        <v>0</v>
      </c>
      <c r="O246" s="219">
        <f>SUM(O242:O245)</f>
        <v>0</v>
      </c>
      <c r="P246" s="219">
        <f>SUM(P242:P245)</f>
        <v>0</v>
      </c>
      <c r="Q246" s="125"/>
      <c r="R246" s="125"/>
      <c r="S246" s="125"/>
    </row>
    <row r="247" spans="1:19" ht="15" outlineLevel="1">
      <c r="A247" s="183"/>
      <c r="B247" s="165"/>
      <c r="C247" s="159"/>
      <c r="D247" s="160"/>
      <c r="E247" s="222"/>
      <c r="F247" s="223"/>
      <c r="G247" s="223"/>
      <c r="H247" s="222"/>
      <c r="I247" s="223"/>
      <c r="J247" s="223"/>
      <c r="K247" s="222"/>
      <c r="L247" s="223"/>
      <c r="M247" s="223"/>
      <c r="N247" s="222"/>
      <c r="O247" s="223"/>
      <c r="P247" s="223"/>
      <c r="Q247" s="125"/>
      <c r="R247" s="125"/>
      <c r="S247" s="125"/>
    </row>
    <row r="248" spans="1:19" ht="15" outlineLevel="2">
      <c r="A248" s="181">
        <f>HYPERLINK(CONCATENATE("[FDS Tool Version 28.xls]Line_Definitions!","a",VLOOKUP(Data!A241,Line_Definitions!$A$2:$D$401,4,FALSE)),Data!A241)</f>
        <v>96110</v>
      </c>
      <c r="B248" s="138">
        <f t="shared" si="24"/>
        <v>248</v>
      </c>
      <c r="C248" s="152" t="s">
        <v>194</v>
      </c>
      <c r="D248" s="136">
        <f t="shared" si="15"/>
        <v>0</v>
      </c>
      <c r="E248" s="221">
        <f>SUM(F248:G248)</f>
        <v>0</v>
      </c>
      <c r="F248" s="251"/>
      <c r="G248" s="251"/>
      <c r="H248" s="221">
        <f>SUM(I248:J248)</f>
        <v>0</v>
      </c>
      <c r="I248" s="251"/>
      <c r="J248" s="251"/>
      <c r="K248" s="221">
        <f>SUM(L248:M248)</f>
        <v>0</v>
      </c>
      <c r="L248" s="251"/>
      <c r="M248" s="251"/>
      <c r="N248" s="221">
        <f>SUM(O248:P248)</f>
        <v>0</v>
      </c>
      <c r="O248" s="251"/>
      <c r="P248" s="251"/>
      <c r="Q248" s="125"/>
      <c r="R248" s="125"/>
      <c r="S248" s="125"/>
    </row>
    <row r="249" spans="1:19" ht="15" outlineLevel="2">
      <c r="A249" s="181">
        <f>HYPERLINK(CONCATENATE("[FDS Tool Version 28.xls]Line_Definitions!","a",VLOOKUP(Data!A242,Line_Definitions!$A$2:$D$401,4,FALSE)),Data!A242)</f>
        <v>96120</v>
      </c>
      <c r="B249" s="138">
        <f t="shared" si="24"/>
        <v>249</v>
      </c>
      <c r="C249" s="152" t="s">
        <v>193</v>
      </c>
      <c r="D249" s="136">
        <f t="shared" si="15"/>
        <v>0</v>
      </c>
      <c r="E249" s="221">
        <f>SUM(F249:G249)</f>
        <v>0</v>
      </c>
      <c r="F249" s="251"/>
      <c r="G249" s="251"/>
      <c r="H249" s="221">
        <f>SUM(I249:J249)</f>
        <v>0</v>
      </c>
      <c r="I249" s="251"/>
      <c r="J249" s="251"/>
      <c r="K249" s="221">
        <f>SUM(L249:M249)</f>
        <v>0</v>
      </c>
      <c r="L249" s="251"/>
      <c r="M249" s="251"/>
      <c r="N249" s="221">
        <f>SUM(O249:P249)</f>
        <v>0</v>
      </c>
      <c r="O249" s="251"/>
      <c r="P249" s="251"/>
      <c r="Q249" s="125"/>
      <c r="R249" s="125"/>
      <c r="S249" s="125"/>
    </row>
    <row r="250" spans="1:19" ht="15" outlineLevel="2">
      <c r="A250" s="181">
        <f>HYPERLINK(CONCATENATE("[FDS Tool Version 28.xls]Line_Definitions!","a",VLOOKUP(Data!A243,Line_Definitions!$A$2:$D$401,4,FALSE)),Data!A243)</f>
        <v>96130</v>
      </c>
      <c r="B250" s="138">
        <f t="shared" si="24"/>
        <v>250</v>
      </c>
      <c r="C250" s="152" t="s">
        <v>115</v>
      </c>
      <c r="D250" s="136">
        <f t="shared" si="15"/>
        <v>0</v>
      </c>
      <c r="E250" s="221">
        <f>SUM(F250:G250)</f>
        <v>0</v>
      </c>
      <c r="F250" s="251"/>
      <c r="G250" s="251"/>
      <c r="H250" s="221">
        <f>SUM(I250:J250)</f>
        <v>0</v>
      </c>
      <c r="I250" s="251"/>
      <c r="J250" s="251"/>
      <c r="K250" s="221">
        <f>SUM(L250:M250)</f>
        <v>0</v>
      </c>
      <c r="L250" s="251"/>
      <c r="M250" s="251"/>
      <c r="N250" s="221">
        <f>SUM(O250:P250)</f>
        <v>0</v>
      </c>
      <c r="O250" s="251"/>
      <c r="P250" s="251"/>
      <c r="Q250" s="125"/>
      <c r="R250" s="125"/>
      <c r="S250" s="125"/>
    </row>
    <row r="251" spans="1:19" ht="15" outlineLevel="2">
      <c r="A251" s="181">
        <f>HYPERLINK(CONCATENATE("[FDS Tool Version 28.xls]Line_Definitions!","a",VLOOKUP(Data!A244,Line_Definitions!$A$2:$D$401,4,FALSE)),Data!A244)</f>
        <v>96140</v>
      </c>
      <c r="B251" s="138">
        <f t="shared" si="24"/>
        <v>251</v>
      </c>
      <c r="C251" s="152" t="s">
        <v>195</v>
      </c>
      <c r="D251" s="136">
        <f t="shared" si="15"/>
        <v>0</v>
      </c>
      <c r="E251" s="221">
        <f>SUM(F251:G251)</f>
        <v>0</v>
      </c>
      <c r="F251" s="251"/>
      <c r="G251" s="251"/>
      <c r="H251" s="221">
        <f>SUM(I251:J251)</f>
        <v>0</v>
      </c>
      <c r="I251" s="251"/>
      <c r="J251" s="251"/>
      <c r="K251" s="221">
        <f>SUM(L251:M251)</f>
        <v>0</v>
      </c>
      <c r="L251" s="251"/>
      <c r="M251" s="251"/>
      <c r="N251" s="221">
        <f>SUM(O251:P251)</f>
        <v>0</v>
      </c>
      <c r="O251" s="251"/>
      <c r="P251" s="251"/>
      <c r="Q251" s="125"/>
      <c r="R251" s="125"/>
      <c r="S251" s="125"/>
    </row>
    <row r="252" spans="1:19" s="127" customFormat="1" ht="14.25" outlineLevel="1">
      <c r="A252" s="181">
        <f>HYPERLINK(CONCATENATE("[FDS Tool Version 28.xls]Line_Definitions!","a",VLOOKUP(Data!A245,Line_Definitions!$A$2:$D$401,4,FALSE)),Data!A245)</f>
        <v>96100</v>
      </c>
      <c r="B252" s="138">
        <f t="shared" si="24"/>
        <v>252</v>
      </c>
      <c r="C252" s="153" t="s">
        <v>199</v>
      </c>
      <c r="D252" s="140">
        <f t="shared" si="15"/>
        <v>0</v>
      </c>
      <c r="E252" s="219">
        <f>SUM(F252:G252)</f>
        <v>0</v>
      </c>
      <c r="F252" s="219">
        <f>SUM(F248:F251)</f>
        <v>0</v>
      </c>
      <c r="G252" s="219">
        <f>SUM(G248:G251)</f>
        <v>0</v>
      </c>
      <c r="H252" s="219">
        <f>SUM(I252:J252)</f>
        <v>0</v>
      </c>
      <c r="I252" s="219">
        <f>SUM(I248:I251)</f>
        <v>0</v>
      </c>
      <c r="J252" s="219">
        <f>SUM(J248:J251)</f>
        <v>0</v>
      </c>
      <c r="K252" s="219">
        <f>SUM(L252:M252)</f>
        <v>0</v>
      </c>
      <c r="L252" s="219">
        <f>SUM(L248:L251)</f>
        <v>0</v>
      </c>
      <c r="M252" s="219">
        <f>SUM(M248:M251)</f>
        <v>0</v>
      </c>
      <c r="N252" s="219">
        <f>SUM(O252:P252)</f>
        <v>0</v>
      </c>
      <c r="O252" s="219">
        <f>SUM(O248:O251)</f>
        <v>0</v>
      </c>
      <c r="P252" s="219">
        <f>SUM(P248:P251)</f>
        <v>0</v>
      </c>
      <c r="Q252" s="125"/>
      <c r="R252" s="125"/>
      <c r="S252" s="125"/>
    </row>
    <row r="253" spans="1:19" ht="15" outlineLevel="1">
      <c r="A253" s="183"/>
      <c r="B253" s="165"/>
      <c r="C253" s="159"/>
      <c r="D253" s="160"/>
      <c r="E253" s="222"/>
      <c r="F253" s="223"/>
      <c r="G253" s="223"/>
      <c r="H253" s="222"/>
      <c r="I253" s="223"/>
      <c r="J253" s="223"/>
      <c r="K253" s="222"/>
      <c r="L253" s="223"/>
      <c r="M253" s="223"/>
      <c r="N253" s="222"/>
      <c r="O253" s="223"/>
      <c r="P253" s="223"/>
      <c r="Q253" s="125"/>
      <c r="R253" s="125"/>
      <c r="S253" s="125"/>
    </row>
    <row r="254" spans="1:19" ht="15" outlineLevel="2">
      <c r="A254" s="181">
        <f>HYPERLINK(CONCATENATE("[FDS Tool Version 28.xls]Line_Definitions!","a",VLOOKUP(Data!A247,Line_Definitions!$A$2:$D$401,4,FALSE)),Data!A247)</f>
        <v>96200</v>
      </c>
      <c r="B254" s="138">
        <f t="shared" si="24"/>
        <v>254</v>
      </c>
      <c r="C254" s="152" t="s">
        <v>116</v>
      </c>
      <c r="D254" s="136">
        <f t="shared" si="15"/>
        <v>0</v>
      </c>
      <c r="E254" s="221">
        <f aca="true" t="shared" si="28" ref="E254:E259">SUM(F254:G254)</f>
        <v>0</v>
      </c>
      <c r="F254" s="251"/>
      <c r="G254" s="251"/>
      <c r="H254" s="221">
        <f aca="true" t="shared" si="29" ref="H254:H261">SUM(I254:J254)</f>
        <v>0</v>
      </c>
      <c r="I254" s="251"/>
      <c r="J254" s="251"/>
      <c r="K254" s="221">
        <f aca="true" t="shared" si="30" ref="K254:K261">SUM(L254:M254)</f>
        <v>0</v>
      </c>
      <c r="L254" s="251"/>
      <c r="M254" s="251"/>
      <c r="N254" s="221">
        <f aca="true" t="shared" si="31" ref="N254:N261">SUM(O254:P254)</f>
        <v>0</v>
      </c>
      <c r="O254" s="251"/>
      <c r="P254" s="251"/>
      <c r="Q254" s="125"/>
      <c r="R254" s="125"/>
      <c r="S254" s="125"/>
    </row>
    <row r="255" spans="1:19" ht="13.5" customHeight="1" outlineLevel="2">
      <c r="A255" s="181">
        <f>HYPERLINK(CONCATENATE("[FDS Tool Version 28.xls]Line_Definitions!","a",VLOOKUP(Data!A248,Line_Definitions!$A$2:$D$401,4,FALSE)),Data!A248)</f>
        <v>96210</v>
      </c>
      <c r="B255" s="138">
        <f t="shared" si="24"/>
        <v>255</v>
      </c>
      <c r="C255" s="152" t="s">
        <v>98</v>
      </c>
      <c r="D255" s="136">
        <f t="shared" si="15"/>
        <v>0</v>
      </c>
      <c r="E255" s="221">
        <f t="shared" si="28"/>
        <v>0</v>
      </c>
      <c r="F255" s="251"/>
      <c r="G255" s="251"/>
      <c r="H255" s="221">
        <f t="shared" si="29"/>
        <v>0</v>
      </c>
      <c r="I255" s="251"/>
      <c r="J255" s="251"/>
      <c r="K255" s="221">
        <f t="shared" si="30"/>
        <v>0</v>
      </c>
      <c r="L255" s="251"/>
      <c r="M255" s="251"/>
      <c r="N255" s="221">
        <f t="shared" si="31"/>
        <v>0</v>
      </c>
      <c r="O255" s="251"/>
      <c r="P255" s="251"/>
      <c r="Q255" s="125"/>
      <c r="R255" s="125"/>
      <c r="S255" s="125"/>
    </row>
    <row r="256" spans="1:19" ht="15" outlineLevel="2">
      <c r="A256" s="181">
        <f>HYPERLINK(CONCATENATE("[FDS Tool Version 28.xls]Line_Definitions!","a",VLOOKUP(Data!A249,Line_Definitions!$A$2:$D$401,4,FALSE)),Data!A249)</f>
        <v>96300</v>
      </c>
      <c r="B256" s="138">
        <f t="shared" si="24"/>
        <v>256</v>
      </c>
      <c r="C256" s="152" t="s">
        <v>117</v>
      </c>
      <c r="D256" s="136">
        <f t="shared" si="15"/>
        <v>0</v>
      </c>
      <c r="E256" s="221">
        <f t="shared" si="28"/>
        <v>0</v>
      </c>
      <c r="F256" s="251"/>
      <c r="G256" s="251"/>
      <c r="H256" s="221">
        <f t="shared" si="29"/>
        <v>0</v>
      </c>
      <c r="I256" s="251"/>
      <c r="J256" s="251"/>
      <c r="K256" s="221">
        <f t="shared" si="30"/>
        <v>0</v>
      </c>
      <c r="L256" s="251"/>
      <c r="M256" s="251"/>
      <c r="N256" s="221">
        <f t="shared" si="31"/>
        <v>0</v>
      </c>
      <c r="O256" s="251"/>
      <c r="P256" s="251"/>
      <c r="Q256" s="125"/>
      <c r="R256" s="125"/>
      <c r="S256" s="125"/>
    </row>
    <row r="257" spans="1:19" ht="15" outlineLevel="2">
      <c r="A257" s="181">
        <f>HYPERLINK(CONCATENATE("[FDS Tool Version 28.xls]Line_Definitions!","a",VLOOKUP(Data!A250,Line_Definitions!$A$2:$D$401,4,FALSE)),Data!A250)</f>
        <v>96400</v>
      </c>
      <c r="B257" s="138">
        <f t="shared" si="24"/>
        <v>257</v>
      </c>
      <c r="C257" s="152" t="s">
        <v>118</v>
      </c>
      <c r="D257" s="136">
        <f>SUM(E257:P257)/2</f>
        <v>0</v>
      </c>
      <c r="E257" s="221">
        <f t="shared" si="28"/>
        <v>0</v>
      </c>
      <c r="F257" s="251"/>
      <c r="G257" s="251"/>
      <c r="H257" s="221">
        <f t="shared" si="29"/>
        <v>0</v>
      </c>
      <c r="I257" s="251"/>
      <c r="J257" s="251"/>
      <c r="K257" s="221">
        <f t="shared" si="30"/>
        <v>0</v>
      </c>
      <c r="L257" s="251"/>
      <c r="M257" s="251"/>
      <c r="N257" s="221">
        <f t="shared" si="31"/>
        <v>0</v>
      </c>
      <c r="O257" s="251"/>
      <c r="P257" s="251"/>
      <c r="Q257" s="125"/>
      <c r="R257" s="125"/>
      <c r="S257" s="125"/>
    </row>
    <row r="258" spans="1:19" ht="15" outlineLevel="2">
      <c r="A258" s="181">
        <f>HYPERLINK(CONCATENATE("[FDS Tool Version 28.xls]Line_Definitions!","a",VLOOKUP(Data!A251,Line_Definitions!$A$2:$D$401,4,FALSE)),Data!A251)</f>
        <v>96500</v>
      </c>
      <c r="B258" s="138">
        <f t="shared" si="24"/>
        <v>258</v>
      </c>
      <c r="C258" s="152" t="s">
        <v>119</v>
      </c>
      <c r="D258" s="136">
        <f>SUM(E258:P258)/2</f>
        <v>0</v>
      </c>
      <c r="E258" s="221">
        <f t="shared" si="28"/>
        <v>0</v>
      </c>
      <c r="F258" s="251"/>
      <c r="G258" s="251"/>
      <c r="H258" s="221">
        <f t="shared" si="29"/>
        <v>0</v>
      </c>
      <c r="I258" s="251"/>
      <c r="J258" s="251"/>
      <c r="K258" s="221">
        <f t="shared" si="30"/>
        <v>0</v>
      </c>
      <c r="L258" s="251"/>
      <c r="M258" s="251"/>
      <c r="N258" s="221">
        <f t="shared" si="31"/>
        <v>0</v>
      </c>
      <c r="O258" s="251"/>
      <c r="P258" s="251"/>
      <c r="Q258" s="125"/>
      <c r="R258" s="125"/>
      <c r="S258" s="125"/>
    </row>
    <row r="259" spans="1:19" ht="15" outlineLevel="2">
      <c r="A259" s="181">
        <f>HYPERLINK(CONCATENATE("[FDS Tool Version 28.xls]Line_Definitions!","a",VLOOKUP(Data!A252,Line_Definitions!$A$2:$D$401,4,FALSE)),Data!A252)</f>
        <v>96600</v>
      </c>
      <c r="B259" s="138">
        <f t="shared" si="24"/>
        <v>259</v>
      </c>
      <c r="C259" s="152" t="s">
        <v>120</v>
      </c>
      <c r="D259" s="136">
        <f>SUM(E259:P259)/2</f>
        <v>0</v>
      </c>
      <c r="E259" s="221">
        <f t="shared" si="28"/>
        <v>0</v>
      </c>
      <c r="F259" s="251"/>
      <c r="G259" s="251"/>
      <c r="H259" s="221">
        <f t="shared" si="29"/>
        <v>0</v>
      </c>
      <c r="I259" s="251"/>
      <c r="J259" s="251"/>
      <c r="K259" s="221">
        <f t="shared" si="30"/>
        <v>0</v>
      </c>
      <c r="L259" s="251"/>
      <c r="M259" s="251"/>
      <c r="N259" s="221">
        <f t="shared" si="31"/>
        <v>0</v>
      </c>
      <c r="O259" s="251"/>
      <c r="P259" s="251"/>
      <c r="Q259" s="125"/>
      <c r="R259" s="125"/>
      <c r="S259" s="125"/>
    </row>
    <row r="260" spans="1:19" ht="15" outlineLevel="2">
      <c r="A260" s="181">
        <f>HYPERLINK(CONCATENATE("[FDS Tool Version 28.xls]Line_Definitions!","a",VLOOKUP(Data!A253,Line_Definitions!$A$2:$D$401,4,FALSE)),Data!A253)</f>
        <v>96800</v>
      </c>
      <c r="B260" s="138">
        <f t="shared" si="24"/>
        <v>260</v>
      </c>
      <c r="C260" s="152" t="s">
        <v>121</v>
      </c>
      <c r="D260" s="136">
        <f>SUM(E260:P260)/2</f>
        <v>0</v>
      </c>
      <c r="E260" s="221">
        <f>SUM(F260:G260)</f>
        <v>0</v>
      </c>
      <c r="F260" s="251"/>
      <c r="G260" s="251"/>
      <c r="H260" s="221">
        <f t="shared" si="29"/>
        <v>0</v>
      </c>
      <c r="I260" s="251"/>
      <c r="J260" s="251"/>
      <c r="K260" s="221">
        <f t="shared" si="30"/>
        <v>0</v>
      </c>
      <c r="L260" s="251"/>
      <c r="M260" s="251"/>
      <c r="N260" s="221">
        <f t="shared" si="31"/>
        <v>0</v>
      </c>
      <c r="O260" s="251"/>
      <c r="P260" s="251"/>
      <c r="Q260" s="125"/>
      <c r="R260" s="125"/>
      <c r="S260" s="125"/>
    </row>
    <row r="261" spans="1:19" s="127" customFormat="1" ht="14.25" outlineLevel="1">
      <c r="A261" s="181">
        <f>HYPERLINK(CONCATENATE("[FDS Tool Version 28.xls]Line_Definitions!","a",VLOOKUP(Data!A254,Line_Definitions!$A$2:$D$401,4,FALSE)),Data!A254)</f>
        <v>96000</v>
      </c>
      <c r="B261" s="138">
        <f t="shared" si="24"/>
        <v>261</v>
      </c>
      <c r="C261" s="153" t="s">
        <v>231</v>
      </c>
      <c r="D261" s="140">
        <f>SUM(E261:P261)/2</f>
        <v>0</v>
      </c>
      <c r="E261" s="219">
        <f>SUM(F261:G261)</f>
        <v>0</v>
      </c>
      <c r="F261" s="219">
        <f>SUM(F254:F260)</f>
        <v>0</v>
      </c>
      <c r="G261" s="219">
        <f>SUM(G254:G260)</f>
        <v>0</v>
      </c>
      <c r="H261" s="219">
        <f t="shared" si="29"/>
        <v>0</v>
      </c>
      <c r="I261" s="219">
        <f>SUM(I254:I260)</f>
        <v>0</v>
      </c>
      <c r="J261" s="219">
        <f>SUM(J254:J260)</f>
        <v>0</v>
      </c>
      <c r="K261" s="219">
        <f t="shared" si="30"/>
        <v>0</v>
      </c>
      <c r="L261" s="219">
        <f>SUM(L254:L260)</f>
        <v>0</v>
      </c>
      <c r="M261" s="219">
        <f>SUM(M254:M260)</f>
        <v>0</v>
      </c>
      <c r="N261" s="219">
        <f t="shared" si="31"/>
        <v>0</v>
      </c>
      <c r="O261" s="219">
        <f>SUM(O254:O260)</f>
        <v>0</v>
      </c>
      <c r="P261" s="219">
        <f>SUM(P254:P260)</f>
        <v>0</v>
      </c>
      <c r="Q261" s="125"/>
      <c r="R261" s="125"/>
      <c r="S261" s="125"/>
    </row>
    <row r="262" spans="1:19" ht="15" outlineLevel="1">
      <c r="A262" s="183"/>
      <c r="B262" s="165"/>
      <c r="C262" s="159"/>
      <c r="D262" s="160"/>
      <c r="E262" s="222"/>
      <c r="F262" s="223"/>
      <c r="G262" s="223"/>
      <c r="H262" s="222"/>
      <c r="I262" s="223"/>
      <c r="J262" s="223"/>
      <c r="K262" s="222"/>
      <c r="L262" s="223"/>
      <c r="M262" s="223"/>
      <c r="N262" s="222"/>
      <c r="O262" s="223"/>
      <c r="P262" s="223"/>
      <c r="Q262" s="125"/>
      <c r="R262" s="125"/>
      <c r="S262" s="125"/>
    </row>
    <row r="263" spans="1:19" ht="15" outlineLevel="2">
      <c r="A263" s="181">
        <f>HYPERLINK(CONCATENATE("[FDS Tool Version 28.xls]Line_Definitions!","a",VLOOKUP(Data!A256,Line_Definitions!$A$2:$D$401,4,FALSE)),Data!A256)</f>
        <v>96710</v>
      </c>
      <c r="B263" s="138">
        <f t="shared" si="24"/>
        <v>263</v>
      </c>
      <c r="C263" s="152" t="s">
        <v>168</v>
      </c>
      <c r="D263" s="136">
        <f>SUM(E263:P263)/2</f>
        <v>0</v>
      </c>
      <c r="E263" s="221">
        <f>SUM(F263:G263)</f>
        <v>0</v>
      </c>
      <c r="F263" s="251"/>
      <c r="G263" s="251"/>
      <c r="H263" s="221">
        <f>SUM(I263:J263)</f>
        <v>0</v>
      </c>
      <c r="I263" s="251"/>
      <c r="J263" s="251"/>
      <c r="K263" s="221">
        <f>SUM(L263:M263)</f>
        <v>0</v>
      </c>
      <c r="L263" s="251"/>
      <c r="M263" s="251"/>
      <c r="N263" s="221">
        <f>SUM(O263:P263)</f>
        <v>0</v>
      </c>
      <c r="O263" s="251"/>
      <c r="P263" s="251"/>
      <c r="Q263" s="125"/>
      <c r="R263" s="125"/>
      <c r="S263" s="125"/>
    </row>
    <row r="264" spans="1:19" ht="15" outlineLevel="2">
      <c r="A264" s="181">
        <f>HYPERLINK(CONCATENATE("[FDS Tool Version 28.xls]Line_Definitions!","a",VLOOKUP(Data!A257,Line_Definitions!$A$2:$D$401,4,FALSE)),Data!A257)</f>
        <v>96720</v>
      </c>
      <c r="B264" s="138">
        <f t="shared" si="24"/>
        <v>264</v>
      </c>
      <c r="C264" s="152" t="s">
        <v>169</v>
      </c>
      <c r="D264" s="136">
        <f>SUM(E264:P264)/2</f>
        <v>0</v>
      </c>
      <c r="E264" s="221">
        <f>SUM(F264:G264)</f>
        <v>0</v>
      </c>
      <c r="F264" s="251"/>
      <c r="G264" s="251"/>
      <c r="H264" s="221">
        <f>SUM(I264:J264)</f>
        <v>0</v>
      </c>
      <c r="I264" s="251"/>
      <c r="J264" s="251"/>
      <c r="K264" s="221">
        <f>SUM(L264:M264)</f>
        <v>0</v>
      </c>
      <c r="L264" s="251"/>
      <c r="M264" s="251"/>
      <c r="N264" s="221">
        <f>SUM(O264:P264)</f>
        <v>0</v>
      </c>
      <c r="O264" s="251"/>
      <c r="P264" s="251"/>
      <c r="Q264" s="125"/>
      <c r="R264" s="125"/>
      <c r="S264" s="125"/>
    </row>
    <row r="265" spans="1:19" ht="11.25" customHeight="1" outlineLevel="2">
      <c r="A265" s="181">
        <f>HYPERLINK(CONCATENATE("[FDS Tool Version 28.xls]Line_Definitions!","a",VLOOKUP(Data!A258,Line_Definitions!$A$2:$D$401,4,FALSE)),Data!A258)</f>
        <v>96730</v>
      </c>
      <c r="B265" s="138">
        <f t="shared" si="24"/>
        <v>265</v>
      </c>
      <c r="C265" s="152" t="s">
        <v>172</v>
      </c>
      <c r="D265" s="136">
        <f>SUM(E265:P265)/2</f>
        <v>0</v>
      </c>
      <c r="E265" s="221">
        <f>SUM(F265:G265)</f>
        <v>0</v>
      </c>
      <c r="F265" s="251"/>
      <c r="G265" s="251"/>
      <c r="H265" s="221">
        <f>SUM(I265:J265)</f>
        <v>0</v>
      </c>
      <c r="I265" s="251"/>
      <c r="J265" s="251"/>
      <c r="K265" s="221">
        <f>SUM(L265:M265)</f>
        <v>0</v>
      </c>
      <c r="L265" s="251"/>
      <c r="M265" s="251"/>
      <c r="N265" s="221">
        <f>SUM(O265:P265)</f>
        <v>0</v>
      </c>
      <c r="O265" s="251"/>
      <c r="P265" s="251"/>
      <c r="Q265" s="125"/>
      <c r="R265" s="125"/>
      <c r="S265" s="125"/>
    </row>
    <row r="266" spans="1:19" s="127" customFormat="1" ht="14.25" outlineLevel="1">
      <c r="A266" s="181">
        <f>HYPERLINK(CONCATENATE("[FDS Tool Version 28.xls]Line_Definitions!","a",VLOOKUP(Data!A259,Line_Definitions!$A$2:$D$401,4,FALSE)),Data!A259)</f>
        <v>96700</v>
      </c>
      <c r="B266" s="138">
        <f t="shared" si="24"/>
        <v>266</v>
      </c>
      <c r="C266" s="153" t="s">
        <v>230</v>
      </c>
      <c r="D266" s="140">
        <f>SUM(E266:P266)/2</f>
        <v>0</v>
      </c>
      <c r="E266" s="219">
        <f>SUM(F266:G266)</f>
        <v>0</v>
      </c>
      <c r="F266" s="219">
        <f>SUM(F263:F265)</f>
        <v>0</v>
      </c>
      <c r="G266" s="219">
        <f>SUM(G263:G265)</f>
        <v>0</v>
      </c>
      <c r="H266" s="219">
        <f>SUM(I266:J266)</f>
        <v>0</v>
      </c>
      <c r="I266" s="219">
        <f>SUM(I263:I265)</f>
        <v>0</v>
      </c>
      <c r="J266" s="219">
        <f>SUM(J263:J265)</f>
        <v>0</v>
      </c>
      <c r="K266" s="219">
        <f>SUM(L266:M266)</f>
        <v>0</v>
      </c>
      <c r="L266" s="219">
        <f>SUM(L263:L265)</f>
        <v>0</v>
      </c>
      <c r="M266" s="219">
        <f>SUM(M263:M265)</f>
        <v>0</v>
      </c>
      <c r="N266" s="219">
        <f>SUM(O266:P266)</f>
        <v>0</v>
      </c>
      <c r="O266" s="219">
        <f>SUM(O263:O265)</f>
        <v>0</v>
      </c>
      <c r="P266" s="219">
        <f>SUM(P263:P265)</f>
        <v>0</v>
      </c>
      <c r="Q266" s="125"/>
      <c r="R266" s="125"/>
      <c r="S266" s="125"/>
    </row>
    <row r="267" spans="1:19" ht="15" outlineLevel="1">
      <c r="A267" s="183"/>
      <c r="B267" s="165"/>
      <c r="C267" s="159"/>
      <c r="D267" s="160"/>
      <c r="E267" s="222"/>
      <c r="F267" s="223"/>
      <c r="G267" s="223"/>
      <c r="H267" s="222"/>
      <c r="I267" s="223"/>
      <c r="J267" s="223"/>
      <c r="K267" s="222"/>
      <c r="L267" s="223"/>
      <c r="M267" s="223"/>
      <c r="N267" s="222"/>
      <c r="O267" s="223"/>
      <c r="P267" s="223"/>
      <c r="Q267" s="125"/>
      <c r="R267" s="125"/>
      <c r="S267" s="125"/>
    </row>
    <row r="268" spans="1:19" s="127" customFormat="1" ht="14.25">
      <c r="A268" s="181">
        <f>HYPERLINK(CONCATENATE("[FDS Tool Version 28.xls]Line_Definitions!","a",VLOOKUP(Data!A261,Line_Definitions!$A$2:$D$401,4,FALSE)),Data!A261)</f>
        <v>96900</v>
      </c>
      <c r="B268" s="138">
        <f t="shared" si="24"/>
        <v>268</v>
      </c>
      <c r="C268" s="153" t="s">
        <v>158</v>
      </c>
      <c r="D268" s="140">
        <f>SUM(E268:P268)/2</f>
        <v>0</v>
      </c>
      <c r="E268" s="219">
        <f>SUM(F268:G268)</f>
        <v>0</v>
      </c>
      <c r="F268" s="219">
        <f>F203+F205+F211+F222+F240+F246+F252+F261+F266</f>
        <v>0</v>
      </c>
      <c r="G268" s="219">
        <f>G203+G205+G211+G222+G240+G246+G252+G261+G266</f>
        <v>0</v>
      </c>
      <c r="H268" s="219">
        <f>SUM(I268:J268)</f>
        <v>0</v>
      </c>
      <c r="I268" s="219">
        <f>I203+I205+I211+I222+I240+I246+I252+I261+I266</f>
        <v>0</v>
      </c>
      <c r="J268" s="219">
        <f>J203+J205+J211+J222+J240+J246+J252+J261+J266</f>
        <v>0</v>
      </c>
      <c r="K268" s="219">
        <f>SUM(L268:M268)</f>
        <v>0</v>
      </c>
      <c r="L268" s="219">
        <f>L203+L205+L211+L222+L240+L246+L252+L261+L266</f>
        <v>0</v>
      </c>
      <c r="M268" s="219">
        <f>M203+M205+M211+M222+M240+M246+M252+M261+M266</f>
        <v>0</v>
      </c>
      <c r="N268" s="219">
        <f>SUM(O268:P268)</f>
        <v>0</v>
      </c>
      <c r="O268" s="219">
        <f>O203+O205+O211+O222+O240+O246+O252+O261+O266</f>
        <v>0</v>
      </c>
      <c r="P268" s="219">
        <f>P203+P205+P211+P222+P240+P246+P252+P261+P266</f>
        <v>0</v>
      </c>
      <c r="Q268" s="125"/>
      <c r="R268" s="125"/>
      <c r="S268" s="125"/>
    </row>
    <row r="269" spans="1:19" ht="15">
      <c r="A269" s="183"/>
      <c r="B269" s="165"/>
      <c r="C269" s="159"/>
      <c r="D269" s="160"/>
      <c r="E269" s="222"/>
      <c r="F269" s="223"/>
      <c r="G269" s="223"/>
      <c r="H269" s="222"/>
      <c r="I269" s="223"/>
      <c r="J269" s="223"/>
      <c r="K269" s="222"/>
      <c r="L269" s="223"/>
      <c r="M269" s="223"/>
      <c r="N269" s="222"/>
      <c r="O269" s="223"/>
      <c r="P269" s="223"/>
      <c r="Q269" s="125"/>
      <c r="R269" s="125"/>
      <c r="S269" s="125"/>
    </row>
    <row r="270" spans="1:19" s="127" customFormat="1" ht="14.25">
      <c r="A270" s="181">
        <f>HYPERLINK(CONCATENATE("[FDS Tool Version 28.xls]Line_Definitions!","a",VLOOKUP(Data!A263,Line_Definitions!$A$2:$D$401,4,FALSE)),Data!A263)</f>
        <v>97000</v>
      </c>
      <c r="B270" s="138">
        <f t="shared" si="24"/>
        <v>270</v>
      </c>
      <c r="C270" s="153" t="s">
        <v>249</v>
      </c>
      <c r="D270" s="140">
        <f>SUM(E270:P270)/2</f>
        <v>0</v>
      </c>
      <c r="E270" s="219">
        <f>SUM(F270:G270)</f>
        <v>0</v>
      </c>
      <c r="F270" s="219">
        <f>F190-F268</f>
        <v>0</v>
      </c>
      <c r="G270" s="219">
        <f>G190-G268</f>
        <v>0</v>
      </c>
      <c r="H270" s="219">
        <f>SUM(I270:J270)</f>
        <v>0</v>
      </c>
      <c r="I270" s="219">
        <f>I190-I268</f>
        <v>0</v>
      </c>
      <c r="J270" s="219">
        <f>J190-J268</f>
        <v>0</v>
      </c>
      <c r="K270" s="219">
        <f>SUM(L270:M270)</f>
        <v>0</v>
      </c>
      <c r="L270" s="219">
        <f>L190-L268</f>
        <v>0</v>
      </c>
      <c r="M270" s="219">
        <f>M190-M268</f>
        <v>0</v>
      </c>
      <c r="N270" s="219">
        <f>SUM(O270:P270)</f>
        <v>0</v>
      </c>
      <c r="O270" s="219">
        <f>O190-O268</f>
        <v>0</v>
      </c>
      <c r="P270" s="219">
        <f>P190-P268</f>
        <v>0</v>
      </c>
      <c r="Q270" s="125"/>
      <c r="R270" s="125"/>
      <c r="S270" s="125"/>
    </row>
    <row r="271" spans="1:19" ht="15">
      <c r="A271" s="183"/>
      <c r="B271" s="165"/>
      <c r="C271" s="159"/>
      <c r="D271" s="160"/>
      <c r="E271" s="222"/>
      <c r="F271" s="223"/>
      <c r="G271" s="223"/>
      <c r="H271" s="222"/>
      <c r="I271" s="223"/>
      <c r="J271" s="223"/>
      <c r="K271" s="222"/>
      <c r="L271" s="223"/>
      <c r="M271" s="223"/>
      <c r="N271" s="222"/>
      <c r="O271" s="223"/>
      <c r="P271" s="223"/>
      <c r="Q271" s="125"/>
      <c r="R271" s="125"/>
      <c r="S271" s="125"/>
    </row>
    <row r="272" spans="1:19" ht="15" outlineLevel="1">
      <c r="A272" s="181">
        <f>HYPERLINK(CONCATENATE("[FDS Tool Version 28.xls]Line_Definitions!","a",VLOOKUP(Data!A265,Line_Definitions!$A$2:$D$401,4,FALSE)),Data!A265)</f>
        <v>97100</v>
      </c>
      <c r="B272" s="138">
        <f t="shared" si="24"/>
        <v>272</v>
      </c>
      <c r="C272" s="152" t="s">
        <v>122</v>
      </c>
      <c r="D272" s="136">
        <f aca="true" t="shared" si="32" ref="D272:D288">SUM(E272:P272)/2</f>
        <v>0</v>
      </c>
      <c r="E272" s="221">
        <f aca="true" t="shared" si="33" ref="E272:E287">SUM(F272:G272)</f>
        <v>0</v>
      </c>
      <c r="F272" s="251"/>
      <c r="G272" s="251"/>
      <c r="H272" s="221">
        <f aca="true" t="shared" si="34" ref="H272:H287">SUM(I272:J272)</f>
        <v>0</v>
      </c>
      <c r="I272" s="251"/>
      <c r="J272" s="251"/>
      <c r="K272" s="221">
        <f aca="true" t="shared" si="35" ref="K272:K287">SUM(L272:M272)</f>
        <v>0</v>
      </c>
      <c r="L272" s="251"/>
      <c r="M272" s="251"/>
      <c r="N272" s="221">
        <f aca="true" t="shared" si="36" ref="N272:N287">SUM(O272:P272)</f>
        <v>0</v>
      </c>
      <c r="O272" s="251"/>
      <c r="P272" s="251"/>
      <c r="Q272" s="125"/>
      <c r="R272" s="125"/>
      <c r="S272" s="125"/>
    </row>
    <row r="273" spans="1:19" ht="15" outlineLevel="1">
      <c r="A273" s="181">
        <f>HYPERLINK(CONCATENATE("[FDS Tool Version 28.xls]Line_Definitions!","a",VLOOKUP(Data!A266,Line_Definitions!$A$2:$D$401,4,FALSE)),Data!A266)</f>
        <v>97200</v>
      </c>
      <c r="B273" s="138">
        <f t="shared" si="24"/>
        <v>273</v>
      </c>
      <c r="C273" s="152" t="s">
        <v>179</v>
      </c>
      <c r="D273" s="136">
        <f t="shared" si="32"/>
        <v>0</v>
      </c>
      <c r="E273" s="221">
        <f t="shared" si="33"/>
        <v>0</v>
      </c>
      <c r="F273" s="251"/>
      <c r="G273" s="251"/>
      <c r="H273" s="221">
        <f t="shared" si="34"/>
        <v>0</v>
      </c>
      <c r="I273" s="251"/>
      <c r="J273" s="251"/>
      <c r="K273" s="221">
        <f t="shared" si="35"/>
        <v>0</v>
      </c>
      <c r="L273" s="251"/>
      <c r="M273" s="251"/>
      <c r="N273" s="221">
        <f t="shared" si="36"/>
        <v>0</v>
      </c>
      <c r="O273" s="251"/>
      <c r="P273" s="251"/>
      <c r="Q273" s="125"/>
      <c r="R273" s="125"/>
      <c r="S273" s="125"/>
    </row>
    <row r="274" spans="1:19" ht="15" outlineLevel="1">
      <c r="A274" s="328" t="s">
        <v>305</v>
      </c>
      <c r="B274" s="332">
        <f t="shared" si="24"/>
        <v>274</v>
      </c>
      <c r="C274" s="330" t="s">
        <v>306</v>
      </c>
      <c r="D274" s="136">
        <f t="shared" si="32"/>
        <v>0</v>
      </c>
      <c r="E274" s="221">
        <f t="shared" si="33"/>
        <v>0</v>
      </c>
      <c r="F274" s="225"/>
      <c r="G274" s="225"/>
      <c r="H274" s="221">
        <f t="shared" si="34"/>
        <v>0</v>
      </c>
      <c r="I274" s="225"/>
      <c r="J274" s="225"/>
      <c r="K274" s="221">
        <f t="shared" si="35"/>
        <v>0</v>
      </c>
      <c r="L274" s="225"/>
      <c r="M274" s="225"/>
      <c r="N274" s="221">
        <f t="shared" si="36"/>
        <v>0</v>
      </c>
      <c r="O274" s="225"/>
      <c r="P274" s="225"/>
      <c r="Q274" s="125"/>
      <c r="R274" s="125"/>
      <c r="S274" s="125"/>
    </row>
    <row r="275" spans="1:19" ht="15" outlineLevel="1">
      <c r="A275" s="328" t="s">
        <v>505</v>
      </c>
      <c r="B275" s="332">
        <f t="shared" si="24"/>
        <v>275</v>
      </c>
      <c r="C275" s="333" t="s">
        <v>307</v>
      </c>
      <c r="D275" s="136">
        <f t="shared" si="32"/>
        <v>0</v>
      </c>
      <c r="E275" s="221">
        <f t="shared" si="33"/>
        <v>0</v>
      </c>
      <c r="F275" s="225"/>
      <c r="G275" s="225"/>
      <c r="H275" s="221">
        <f t="shared" si="34"/>
        <v>0</v>
      </c>
      <c r="I275" s="225"/>
      <c r="J275" s="225"/>
      <c r="K275" s="221">
        <f t="shared" si="35"/>
        <v>0</v>
      </c>
      <c r="L275" s="225"/>
      <c r="M275" s="225"/>
      <c r="N275" s="221">
        <f t="shared" si="36"/>
        <v>0</v>
      </c>
      <c r="O275" s="225"/>
      <c r="P275" s="225"/>
      <c r="Q275" s="125"/>
      <c r="R275" s="125"/>
      <c r="S275" s="125"/>
    </row>
    <row r="276" spans="1:19" ht="15" outlineLevel="1">
      <c r="A276" s="328" t="s">
        <v>506</v>
      </c>
      <c r="B276" s="332">
        <f t="shared" si="24"/>
        <v>276</v>
      </c>
      <c r="C276" s="333" t="s">
        <v>208</v>
      </c>
      <c r="D276" s="136">
        <f t="shared" si="32"/>
        <v>0</v>
      </c>
      <c r="E276" s="221">
        <f t="shared" si="33"/>
        <v>0</v>
      </c>
      <c r="F276" s="225"/>
      <c r="G276" s="225"/>
      <c r="H276" s="221">
        <f t="shared" si="34"/>
        <v>0</v>
      </c>
      <c r="I276" s="225"/>
      <c r="J276" s="225"/>
      <c r="K276" s="221">
        <f t="shared" si="35"/>
        <v>0</v>
      </c>
      <c r="L276" s="225"/>
      <c r="M276" s="225"/>
      <c r="N276" s="221">
        <f t="shared" si="36"/>
        <v>0</v>
      </c>
      <c r="O276" s="225"/>
      <c r="P276" s="225"/>
      <c r="Q276" s="125"/>
      <c r="R276" s="125"/>
      <c r="S276" s="125"/>
    </row>
    <row r="277" spans="1:19" ht="15" outlineLevel="1">
      <c r="A277" s="328" t="s">
        <v>507</v>
      </c>
      <c r="B277" s="332">
        <f t="shared" si="24"/>
        <v>277</v>
      </c>
      <c r="C277" s="333" t="s">
        <v>308</v>
      </c>
      <c r="D277" s="136">
        <f t="shared" si="32"/>
        <v>0</v>
      </c>
      <c r="E277" s="221">
        <f t="shared" si="33"/>
        <v>0</v>
      </c>
      <c r="F277" s="225"/>
      <c r="G277" s="225"/>
      <c r="H277" s="221">
        <f t="shared" si="34"/>
        <v>0</v>
      </c>
      <c r="I277" s="225"/>
      <c r="J277" s="225"/>
      <c r="K277" s="221">
        <f t="shared" si="35"/>
        <v>0</v>
      </c>
      <c r="L277" s="225"/>
      <c r="M277" s="225"/>
      <c r="N277" s="221">
        <f t="shared" si="36"/>
        <v>0</v>
      </c>
      <c r="O277" s="225"/>
      <c r="P277" s="225"/>
      <c r="Q277" s="125"/>
      <c r="R277" s="125"/>
      <c r="S277" s="125"/>
    </row>
    <row r="278" spans="1:19" ht="15" outlineLevel="1">
      <c r="A278" s="328" t="s">
        <v>508</v>
      </c>
      <c r="B278" s="332">
        <f t="shared" si="24"/>
        <v>278</v>
      </c>
      <c r="C278" s="333" t="s">
        <v>309</v>
      </c>
      <c r="D278" s="136">
        <f t="shared" si="32"/>
        <v>0</v>
      </c>
      <c r="E278" s="221">
        <f t="shared" si="33"/>
        <v>0</v>
      </c>
      <c r="F278" s="225"/>
      <c r="G278" s="225"/>
      <c r="H278" s="221">
        <f t="shared" si="34"/>
        <v>0</v>
      </c>
      <c r="I278" s="225"/>
      <c r="J278" s="225"/>
      <c r="K278" s="221">
        <f t="shared" si="35"/>
        <v>0</v>
      </c>
      <c r="L278" s="225"/>
      <c r="M278" s="225"/>
      <c r="N278" s="221">
        <f t="shared" si="36"/>
        <v>0</v>
      </c>
      <c r="O278" s="225"/>
      <c r="P278" s="225"/>
      <c r="Q278" s="125"/>
      <c r="R278" s="125"/>
      <c r="S278" s="125"/>
    </row>
    <row r="279" spans="1:19" ht="15" outlineLevel="1">
      <c r="A279" s="328" t="s">
        <v>509</v>
      </c>
      <c r="B279" s="332">
        <f t="shared" si="24"/>
        <v>279</v>
      </c>
      <c r="C279" s="333" t="s">
        <v>310</v>
      </c>
      <c r="D279" s="136">
        <f t="shared" si="32"/>
        <v>0</v>
      </c>
      <c r="E279" s="221">
        <f t="shared" si="33"/>
        <v>0</v>
      </c>
      <c r="F279" s="225"/>
      <c r="G279" s="225"/>
      <c r="H279" s="221">
        <f t="shared" si="34"/>
        <v>0</v>
      </c>
      <c r="I279" s="225"/>
      <c r="J279" s="225"/>
      <c r="K279" s="221">
        <f t="shared" si="35"/>
        <v>0</v>
      </c>
      <c r="L279" s="225"/>
      <c r="M279" s="225"/>
      <c r="N279" s="221">
        <f t="shared" si="36"/>
        <v>0</v>
      </c>
      <c r="O279" s="225"/>
      <c r="P279" s="225"/>
      <c r="Q279" s="125"/>
      <c r="R279" s="125"/>
      <c r="S279" s="125"/>
    </row>
    <row r="280" spans="1:19" ht="15" outlineLevel="1">
      <c r="A280" s="328" t="s">
        <v>510</v>
      </c>
      <c r="B280" s="332">
        <f t="shared" si="24"/>
        <v>280</v>
      </c>
      <c r="C280" s="333" t="s">
        <v>311</v>
      </c>
      <c r="D280" s="136">
        <f t="shared" si="32"/>
        <v>0</v>
      </c>
      <c r="E280" s="221">
        <f t="shared" si="33"/>
        <v>0</v>
      </c>
      <c r="F280" s="225"/>
      <c r="G280" s="225"/>
      <c r="H280" s="221">
        <f t="shared" si="34"/>
        <v>0</v>
      </c>
      <c r="I280" s="225"/>
      <c r="J280" s="225"/>
      <c r="K280" s="221">
        <f t="shared" si="35"/>
        <v>0</v>
      </c>
      <c r="L280" s="225"/>
      <c r="M280" s="225"/>
      <c r="N280" s="221">
        <f t="shared" si="36"/>
        <v>0</v>
      </c>
      <c r="O280" s="225"/>
      <c r="P280" s="225"/>
      <c r="Q280" s="125"/>
      <c r="R280" s="125"/>
      <c r="S280" s="125"/>
    </row>
    <row r="281" spans="1:19" ht="15" outlineLevel="1">
      <c r="A281" s="328" t="s">
        <v>511</v>
      </c>
      <c r="B281" s="332">
        <f t="shared" si="24"/>
        <v>281</v>
      </c>
      <c r="C281" s="333" t="s">
        <v>312</v>
      </c>
      <c r="D281" s="136">
        <f t="shared" si="32"/>
        <v>0</v>
      </c>
      <c r="E281" s="221">
        <f t="shared" si="33"/>
        <v>0</v>
      </c>
      <c r="F281" s="225"/>
      <c r="G281" s="225"/>
      <c r="H281" s="221">
        <f t="shared" si="34"/>
        <v>0</v>
      </c>
      <c r="I281" s="225"/>
      <c r="J281" s="225"/>
      <c r="K281" s="221">
        <f t="shared" si="35"/>
        <v>0</v>
      </c>
      <c r="L281" s="225"/>
      <c r="M281" s="225"/>
      <c r="N281" s="221">
        <f t="shared" si="36"/>
        <v>0</v>
      </c>
      <c r="O281" s="225"/>
      <c r="P281" s="225"/>
      <c r="Q281" s="125"/>
      <c r="R281" s="125"/>
      <c r="S281" s="125"/>
    </row>
    <row r="282" spans="1:19" ht="15" outlineLevel="1">
      <c r="A282" s="328" t="s">
        <v>512</v>
      </c>
      <c r="B282" s="332">
        <f t="shared" si="24"/>
        <v>282</v>
      </c>
      <c r="C282" s="333" t="s">
        <v>313</v>
      </c>
      <c r="D282" s="136">
        <f t="shared" si="32"/>
        <v>0</v>
      </c>
      <c r="E282" s="221">
        <f t="shared" si="33"/>
        <v>0</v>
      </c>
      <c r="F282" s="225"/>
      <c r="G282" s="225"/>
      <c r="H282" s="221">
        <f t="shared" si="34"/>
        <v>0</v>
      </c>
      <c r="I282" s="225"/>
      <c r="J282" s="225"/>
      <c r="K282" s="221">
        <f t="shared" si="35"/>
        <v>0</v>
      </c>
      <c r="L282" s="225"/>
      <c r="M282" s="225"/>
      <c r="N282" s="221">
        <f t="shared" si="36"/>
        <v>0</v>
      </c>
      <c r="O282" s="225"/>
      <c r="P282" s="225"/>
      <c r="Q282" s="125"/>
      <c r="R282" s="125"/>
      <c r="S282" s="125"/>
    </row>
    <row r="283" spans="1:19" ht="15" outlineLevel="1">
      <c r="A283" s="328" t="s">
        <v>513</v>
      </c>
      <c r="B283" s="332">
        <f t="shared" si="24"/>
        <v>283</v>
      </c>
      <c r="C283" s="333" t="s">
        <v>314</v>
      </c>
      <c r="D283" s="136">
        <f t="shared" si="32"/>
        <v>0</v>
      </c>
      <c r="E283" s="221">
        <f t="shared" si="33"/>
        <v>0</v>
      </c>
      <c r="F283" s="230"/>
      <c r="G283" s="230"/>
      <c r="H283" s="221">
        <f t="shared" si="34"/>
        <v>0</v>
      </c>
      <c r="I283" s="230"/>
      <c r="J283" s="230"/>
      <c r="K283" s="221">
        <f t="shared" si="35"/>
        <v>0</v>
      </c>
      <c r="L283" s="230"/>
      <c r="M283" s="230"/>
      <c r="N283" s="221">
        <f t="shared" si="36"/>
        <v>0</v>
      </c>
      <c r="O283" s="230"/>
      <c r="P283" s="230"/>
      <c r="Q283" s="125"/>
      <c r="R283" s="125"/>
      <c r="S283" s="125"/>
    </row>
    <row r="284" spans="1:19" ht="15" outlineLevel="1">
      <c r="A284" s="181">
        <f>HYPERLINK(CONCATENATE("[FDS Tool Version 28.xls]Line_Definitions!","a",VLOOKUP(Data!A277,Line_Definitions!$A$2:$D$401,4,FALSE)),Data!A277)</f>
        <v>97300</v>
      </c>
      <c r="B284" s="138">
        <f t="shared" si="24"/>
        <v>284</v>
      </c>
      <c r="C284" s="153" t="s">
        <v>123</v>
      </c>
      <c r="D284" s="136">
        <f t="shared" si="32"/>
        <v>0</v>
      </c>
      <c r="E284" s="221">
        <f t="shared" si="33"/>
        <v>0</v>
      </c>
      <c r="F284" s="253"/>
      <c r="G284" s="253"/>
      <c r="H284" s="221">
        <f t="shared" si="34"/>
        <v>0</v>
      </c>
      <c r="I284" s="253"/>
      <c r="J284" s="253"/>
      <c r="K284" s="221">
        <f t="shared" si="35"/>
        <v>0</v>
      </c>
      <c r="L284" s="253"/>
      <c r="M284" s="253"/>
      <c r="N284" s="221">
        <f t="shared" si="36"/>
        <v>0</v>
      </c>
      <c r="O284" s="253"/>
      <c r="P284" s="253"/>
      <c r="Q284" s="125"/>
      <c r="R284" s="125"/>
      <c r="S284" s="125"/>
    </row>
    <row r="285" spans="1:19" ht="15" outlineLevel="1">
      <c r="A285" s="181">
        <f>HYPERLINK(CONCATENATE("[FDS Tool Version 28.xls]Line_Definitions!","a",VLOOKUP(Data!A278,Line_Definitions!$A$2:$D$401,4,FALSE)),Data!A278)</f>
        <v>97400</v>
      </c>
      <c r="B285" s="138">
        <f t="shared" si="24"/>
        <v>285</v>
      </c>
      <c r="C285" s="152" t="s">
        <v>124</v>
      </c>
      <c r="D285" s="136">
        <f t="shared" si="32"/>
        <v>0</v>
      </c>
      <c r="E285" s="221">
        <f t="shared" si="33"/>
        <v>0</v>
      </c>
      <c r="F285" s="251"/>
      <c r="G285" s="251"/>
      <c r="H285" s="221">
        <f t="shared" si="34"/>
        <v>0</v>
      </c>
      <c r="I285" s="251"/>
      <c r="J285" s="251"/>
      <c r="K285" s="221">
        <f t="shared" si="35"/>
        <v>0</v>
      </c>
      <c r="L285" s="251"/>
      <c r="M285" s="251"/>
      <c r="N285" s="221">
        <f t="shared" si="36"/>
        <v>0</v>
      </c>
      <c r="O285" s="251"/>
      <c r="P285" s="251"/>
      <c r="Q285" s="125"/>
      <c r="R285" s="125"/>
      <c r="S285" s="125"/>
    </row>
    <row r="286" spans="1:19" ht="15" outlineLevel="1">
      <c r="A286" s="181">
        <f>HYPERLINK(CONCATENATE("[FDS Tool Version 28.xls]Line_Definitions!","a",VLOOKUP(Data!A279,Line_Definitions!$A$2:$D$401,4,FALSE)),Data!A279)</f>
        <v>97500</v>
      </c>
      <c r="B286" s="138">
        <f aca="true" t="shared" si="37" ref="B286:B350">ROW(A286)</f>
        <v>286</v>
      </c>
      <c r="C286" s="152" t="s">
        <v>125</v>
      </c>
      <c r="D286" s="136">
        <f t="shared" si="32"/>
        <v>0</v>
      </c>
      <c r="E286" s="221">
        <f t="shared" si="33"/>
        <v>0</v>
      </c>
      <c r="F286" s="251"/>
      <c r="G286" s="251"/>
      <c r="H286" s="221">
        <f t="shared" si="34"/>
        <v>0</v>
      </c>
      <c r="I286" s="251"/>
      <c r="J286" s="251"/>
      <c r="K286" s="221">
        <f t="shared" si="35"/>
        <v>0</v>
      </c>
      <c r="L286" s="251"/>
      <c r="M286" s="251"/>
      <c r="N286" s="221">
        <f t="shared" si="36"/>
        <v>0</v>
      </c>
      <c r="O286" s="251"/>
      <c r="P286" s="251"/>
      <c r="Q286" s="125"/>
      <c r="R286" s="125"/>
      <c r="S286" s="125"/>
    </row>
    <row r="287" spans="1:19" ht="15" outlineLevel="1">
      <c r="A287" s="181">
        <f>HYPERLINK(CONCATENATE("[FDS Tool Version 28.xls]Line_Definitions!","a",VLOOKUP(Data!A280,Line_Definitions!$A$2:$D$401,4,FALSE)),Data!A280)</f>
        <v>97800</v>
      </c>
      <c r="B287" s="138">
        <f t="shared" si="37"/>
        <v>287</v>
      </c>
      <c r="C287" s="152" t="s">
        <v>126</v>
      </c>
      <c r="D287" s="136">
        <f t="shared" si="32"/>
        <v>0</v>
      </c>
      <c r="E287" s="221">
        <f t="shared" si="33"/>
        <v>0</v>
      </c>
      <c r="F287" s="251"/>
      <c r="G287" s="251"/>
      <c r="H287" s="221">
        <f t="shared" si="34"/>
        <v>0</v>
      </c>
      <c r="I287" s="251"/>
      <c r="J287" s="251"/>
      <c r="K287" s="221">
        <f t="shared" si="35"/>
        <v>0</v>
      </c>
      <c r="L287" s="251"/>
      <c r="M287" s="251"/>
      <c r="N287" s="221">
        <f t="shared" si="36"/>
        <v>0</v>
      </c>
      <c r="O287" s="251"/>
      <c r="P287" s="251"/>
      <c r="Q287" s="125"/>
      <c r="R287" s="125"/>
      <c r="S287" s="125"/>
    </row>
    <row r="288" spans="1:19" s="127" customFormat="1" ht="14.25">
      <c r="A288" s="181">
        <f>HYPERLINK(CONCATENATE("[FDS Tool Version 28.xls]Line_Definitions!","a",VLOOKUP(Data!A281,Line_Definitions!$A$2:$D$401,4,FALSE)),Data!A281)</f>
        <v>90000</v>
      </c>
      <c r="B288" s="138">
        <f t="shared" si="37"/>
        <v>288</v>
      </c>
      <c r="C288" s="153" t="s">
        <v>155</v>
      </c>
      <c r="D288" s="140">
        <f t="shared" si="32"/>
        <v>0</v>
      </c>
      <c r="E288" s="219">
        <f>SUM(F288:G288)</f>
        <v>0</v>
      </c>
      <c r="F288" s="219">
        <f>F268+SUM(F272:F273)+SUM(F284:F287)</f>
        <v>0</v>
      </c>
      <c r="G288" s="219">
        <f>G268+SUM(G272:G273)+SUM(G284:G287)</f>
        <v>0</v>
      </c>
      <c r="H288" s="219">
        <f>SUM(I288:J288)</f>
        <v>0</v>
      </c>
      <c r="I288" s="219">
        <f>I268+SUM(I272:I273)+SUM(I284:I287)</f>
        <v>0</v>
      </c>
      <c r="J288" s="219">
        <f>J268+SUM(J272:J273)+SUM(J284:J287)</f>
        <v>0</v>
      </c>
      <c r="K288" s="219">
        <f>SUM(L288:M288)</f>
        <v>0</v>
      </c>
      <c r="L288" s="219">
        <f>L268+SUM(L272:L273)+SUM(L284:L287)</f>
        <v>0</v>
      </c>
      <c r="M288" s="219">
        <f>M268+SUM(M272:M273)+SUM(M284:M287)</f>
        <v>0</v>
      </c>
      <c r="N288" s="219">
        <f>SUM(O288:P288)</f>
        <v>0</v>
      </c>
      <c r="O288" s="219">
        <f>O268+SUM(O272:O273)+SUM(O284:O287)</f>
        <v>0</v>
      </c>
      <c r="P288" s="219">
        <f>P268+SUM(P272:P273)+SUM(P284:P287)</f>
        <v>0</v>
      </c>
      <c r="Q288" s="125"/>
      <c r="R288" s="125"/>
      <c r="S288" s="125"/>
    </row>
    <row r="289" spans="1:19" ht="15">
      <c r="A289" s="183"/>
      <c r="B289" s="165"/>
      <c r="C289" s="159"/>
      <c r="D289" s="160"/>
      <c r="E289" s="222"/>
      <c r="F289" s="223"/>
      <c r="G289" s="223"/>
      <c r="H289" s="222"/>
      <c r="I289" s="223"/>
      <c r="J289" s="223"/>
      <c r="K289" s="222"/>
      <c r="L289" s="223"/>
      <c r="M289" s="223"/>
      <c r="N289" s="222"/>
      <c r="O289" s="223"/>
      <c r="P289" s="223"/>
      <c r="Q289" s="125"/>
      <c r="R289" s="125"/>
      <c r="S289" s="125"/>
    </row>
    <row r="290" spans="1:19" ht="15" outlineLevel="1">
      <c r="A290" s="181">
        <f>HYPERLINK(CONCATENATE("[FDS Tool Version 28.xls]Line_Definitions!","a",VLOOKUP(Data!A283,Line_Definitions!$A$2:$D$401,4,FALSE)),Data!A283)</f>
        <v>10010</v>
      </c>
      <c r="B290" s="138">
        <f t="shared" si="37"/>
        <v>290</v>
      </c>
      <c r="C290" s="152" t="s">
        <v>159</v>
      </c>
      <c r="D290" s="136">
        <f aca="true" t="shared" si="38" ref="D290:D306">SUM(E290:P290)/2</f>
        <v>0</v>
      </c>
      <c r="E290" s="221">
        <f aca="true" t="shared" si="39" ref="E290:E305">SUM(F290:G290)</f>
        <v>0</v>
      </c>
      <c r="F290" s="251"/>
      <c r="G290" s="251"/>
      <c r="H290" s="221">
        <f aca="true" t="shared" si="40" ref="H290:H305">SUM(I290:J290)</f>
        <v>0</v>
      </c>
      <c r="I290" s="251"/>
      <c r="J290" s="251"/>
      <c r="K290" s="221">
        <f aca="true" t="shared" si="41" ref="K290:K305">SUM(L290:M290)</f>
        <v>0</v>
      </c>
      <c r="L290" s="251"/>
      <c r="M290" s="251"/>
      <c r="N290" s="221">
        <f aca="true" t="shared" si="42" ref="N290:N305">SUM(O290:P290)</f>
        <v>0</v>
      </c>
      <c r="O290" s="251"/>
      <c r="P290" s="251"/>
      <c r="Q290" s="125"/>
      <c r="R290" s="125"/>
      <c r="S290" s="125"/>
    </row>
    <row r="291" spans="1:19" ht="15" outlineLevel="1">
      <c r="A291" s="181">
        <f>HYPERLINK(CONCATENATE("[FDS Tool Version 28.xls]Line_Definitions!","a",VLOOKUP(Data!A284,Line_Definitions!$A$2:$D$401,4,FALSE)),Data!A284)</f>
        <v>10020</v>
      </c>
      <c r="B291" s="138">
        <f t="shared" si="37"/>
        <v>291</v>
      </c>
      <c r="C291" s="152" t="s">
        <v>160</v>
      </c>
      <c r="D291" s="136">
        <f t="shared" si="38"/>
        <v>0</v>
      </c>
      <c r="E291" s="221">
        <f t="shared" si="39"/>
        <v>0</v>
      </c>
      <c r="F291" s="251"/>
      <c r="G291" s="251"/>
      <c r="H291" s="221">
        <f t="shared" si="40"/>
        <v>0</v>
      </c>
      <c r="I291" s="251"/>
      <c r="J291" s="251"/>
      <c r="K291" s="221">
        <f t="shared" si="41"/>
        <v>0</v>
      </c>
      <c r="L291" s="251"/>
      <c r="M291" s="251"/>
      <c r="N291" s="221">
        <f t="shared" si="42"/>
        <v>0</v>
      </c>
      <c r="O291" s="251"/>
      <c r="P291" s="251"/>
      <c r="Q291" s="125"/>
      <c r="R291" s="125"/>
      <c r="S291" s="125"/>
    </row>
    <row r="292" spans="1:19" ht="15" outlineLevel="2">
      <c r="A292" s="328" t="s">
        <v>514</v>
      </c>
      <c r="B292" s="332">
        <f t="shared" si="37"/>
        <v>292</v>
      </c>
      <c r="C292" s="330" t="s">
        <v>238</v>
      </c>
      <c r="D292" s="136">
        <f t="shared" si="38"/>
        <v>0</v>
      </c>
      <c r="E292" s="221">
        <f t="shared" si="39"/>
        <v>0</v>
      </c>
      <c r="F292" s="251"/>
      <c r="G292" s="251"/>
      <c r="H292" s="221">
        <f t="shared" si="40"/>
        <v>0</v>
      </c>
      <c r="I292" s="251"/>
      <c r="J292" s="251"/>
      <c r="K292" s="221">
        <f t="shared" si="41"/>
        <v>0</v>
      </c>
      <c r="L292" s="251"/>
      <c r="M292" s="251"/>
      <c r="N292" s="221">
        <f t="shared" si="42"/>
        <v>0</v>
      </c>
      <c r="O292" s="251"/>
      <c r="P292" s="251"/>
      <c r="Q292" s="125"/>
      <c r="R292" s="125"/>
      <c r="S292" s="125"/>
    </row>
    <row r="293" spans="1:19" ht="15" outlineLevel="2">
      <c r="A293" s="328" t="s">
        <v>515</v>
      </c>
      <c r="B293" s="332">
        <f t="shared" si="37"/>
        <v>293</v>
      </c>
      <c r="C293" s="330" t="s">
        <v>239</v>
      </c>
      <c r="D293" s="136">
        <f t="shared" si="38"/>
        <v>0</v>
      </c>
      <c r="E293" s="221">
        <f t="shared" si="39"/>
        <v>0</v>
      </c>
      <c r="F293" s="251"/>
      <c r="G293" s="251"/>
      <c r="H293" s="221">
        <f t="shared" si="40"/>
        <v>0</v>
      </c>
      <c r="I293" s="251"/>
      <c r="J293" s="251"/>
      <c r="K293" s="221">
        <f t="shared" si="41"/>
        <v>0</v>
      </c>
      <c r="L293" s="251"/>
      <c r="M293" s="251"/>
      <c r="N293" s="221">
        <f t="shared" si="42"/>
        <v>0</v>
      </c>
      <c r="O293" s="251"/>
      <c r="P293" s="251"/>
      <c r="Q293" s="125"/>
      <c r="R293" s="125"/>
      <c r="S293" s="125"/>
    </row>
    <row r="294" spans="1:19" ht="15" outlineLevel="2">
      <c r="A294" s="328" t="s">
        <v>516</v>
      </c>
      <c r="B294" s="332">
        <f t="shared" si="37"/>
        <v>294</v>
      </c>
      <c r="C294" s="330" t="s">
        <v>240</v>
      </c>
      <c r="D294" s="136">
        <f t="shared" si="38"/>
        <v>0</v>
      </c>
      <c r="E294" s="221">
        <f t="shared" si="39"/>
        <v>0</v>
      </c>
      <c r="F294" s="251"/>
      <c r="G294" s="251"/>
      <c r="H294" s="221">
        <f t="shared" si="40"/>
        <v>0</v>
      </c>
      <c r="I294" s="251"/>
      <c r="J294" s="251"/>
      <c r="K294" s="221">
        <f t="shared" si="41"/>
        <v>0</v>
      </c>
      <c r="L294" s="251"/>
      <c r="M294" s="251"/>
      <c r="N294" s="221">
        <f t="shared" si="42"/>
        <v>0</v>
      </c>
      <c r="O294" s="251"/>
      <c r="P294" s="251"/>
      <c r="Q294" s="125"/>
      <c r="R294" s="125"/>
      <c r="S294" s="125"/>
    </row>
    <row r="295" spans="1:19" ht="15" outlineLevel="2">
      <c r="A295" s="328" t="s">
        <v>517</v>
      </c>
      <c r="B295" s="332">
        <f t="shared" si="37"/>
        <v>295</v>
      </c>
      <c r="C295" s="330" t="s">
        <v>241</v>
      </c>
      <c r="D295" s="136">
        <f t="shared" si="38"/>
        <v>0</v>
      </c>
      <c r="E295" s="221">
        <f t="shared" si="39"/>
        <v>0</v>
      </c>
      <c r="F295" s="251"/>
      <c r="G295" s="251"/>
      <c r="H295" s="221">
        <f t="shared" si="40"/>
        <v>0</v>
      </c>
      <c r="I295" s="251"/>
      <c r="J295" s="251"/>
      <c r="K295" s="221">
        <f t="shared" si="41"/>
        <v>0</v>
      </c>
      <c r="L295" s="251"/>
      <c r="M295" s="251"/>
      <c r="N295" s="221">
        <f t="shared" si="42"/>
        <v>0</v>
      </c>
      <c r="O295" s="251"/>
      <c r="P295" s="251"/>
      <c r="Q295" s="125"/>
      <c r="R295" s="125"/>
      <c r="S295" s="125"/>
    </row>
    <row r="296" spans="1:19" ht="15" outlineLevel="2">
      <c r="A296" s="328" t="s">
        <v>518</v>
      </c>
      <c r="B296" s="332">
        <f t="shared" si="37"/>
        <v>296</v>
      </c>
      <c r="C296" s="330" t="s">
        <v>187</v>
      </c>
      <c r="D296" s="136">
        <f t="shared" si="38"/>
        <v>0</v>
      </c>
      <c r="E296" s="221">
        <f t="shared" si="39"/>
        <v>0</v>
      </c>
      <c r="F296" s="251"/>
      <c r="G296" s="251"/>
      <c r="H296" s="221">
        <f t="shared" si="40"/>
        <v>0</v>
      </c>
      <c r="I296" s="251"/>
      <c r="J296" s="251"/>
      <c r="K296" s="221">
        <f t="shared" si="41"/>
        <v>0</v>
      </c>
      <c r="L296" s="251"/>
      <c r="M296" s="251"/>
      <c r="N296" s="221">
        <f t="shared" si="42"/>
        <v>0</v>
      </c>
      <c r="O296" s="251"/>
      <c r="P296" s="251"/>
      <c r="Q296" s="125"/>
      <c r="R296" s="125"/>
      <c r="S296" s="125"/>
    </row>
    <row r="297" spans="1:19" ht="15" customHeight="1" outlineLevel="2">
      <c r="A297" s="328"/>
      <c r="B297" s="332"/>
      <c r="C297" s="330" t="s">
        <v>700</v>
      </c>
      <c r="D297" s="358"/>
      <c r="E297" s="359"/>
      <c r="F297" s="359"/>
      <c r="G297" s="359"/>
      <c r="H297" s="359"/>
      <c r="I297" s="359"/>
      <c r="J297" s="359"/>
      <c r="K297" s="359"/>
      <c r="L297" s="359"/>
      <c r="M297" s="359"/>
      <c r="N297" s="359"/>
      <c r="O297" s="359"/>
      <c r="P297" s="360"/>
      <c r="Q297" s="125"/>
      <c r="R297" s="125"/>
      <c r="S297" s="125"/>
    </row>
    <row r="298" spans="1:19" s="127" customFormat="1" ht="13.5" customHeight="1" outlineLevel="1">
      <c r="A298" s="181">
        <f>HYPERLINK(CONCATENATE("[FDS Tool Version 28.xls]Line_Definitions!","a",VLOOKUP(Data!A290,Line_Definitions!$A$2:$D$401,4,FALSE)),Data!A290)</f>
        <v>10030</v>
      </c>
      <c r="B298" s="138">
        <f t="shared" si="37"/>
        <v>298</v>
      </c>
      <c r="C298" s="153" t="s">
        <v>161</v>
      </c>
      <c r="D298" s="136">
        <f t="shared" si="38"/>
        <v>0</v>
      </c>
      <c r="E298" s="221">
        <f t="shared" si="39"/>
        <v>0</v>
      </c>
      <c r="F298" s="219">
        <f>SUM(F292:F296)</f>
        <v>0</v>
      </c>
      <c r="G298" s="219">
        <f>SUM(G292:G296)</f>
        <v>0</v>
      </c>
      <c r="H298" s="221">
        <f t="shared" si="40"/>
        <v>0</v>
      </c>
      <c r="I298" s="219">
        <f>SUM(I292:I296)</f>
        <v>0</v>
      </c>
      <c r="J298" s="219">
        <f>SUM(J292:J296)</f>
        <v>0</v>
      </c>
      <c r="K298" s="221">
        <f t="shared" si="41"/>
        <v>0</v>
      </c>
      <c r="L298" s="219">
        <f>SUM(L292:L296)</f>
        <v>0</v>
      </c>
      <c r="M298" s="219">
        <f>SUM(M292:M296)</f>
        <v>0</v>
      </c>
      <c r="N298" s="221">
        <f t="shared" si="42"/>
        <v>0</v>
      </c>
      <c r="O298" s="219">
        <f>SUM(O292:O296)</f>
        <v>0</v>
      </c>
      <c r="P298" s="219">
        <f>SUM(P292:P296)</f>
        <v>0</v>
      </c>
      <c r="Q298" s="125"/>
      <c r="R298" s="125"/>
      <c r="S298" s="125"/>
    </row>
    <row r="299" spans="1:19" ht="15" outlineLevel="1">
      <c r="A299" s="181">
        <f>HYPERLINK(CONCATENATE("[FDS Tool Version 28.xls]Line_Definitions!","a",VLOOKUP(Data!A291,Line_Definitions!$A$2:$D$401,4,FALSE)),Data!A291)</f>
        <v>10040</v>
      </c>
      <c r="B299" s="138">
        <f t="shared" si="37"/>
        <v>299</v>
      </c>
      <c r="C299" s="152" t="s">
        <v>162</v>
      </c>
      <c r="D299" s="136">
        <f t="shared" si="38"/>
        <v>0</v>
      </c>
      <c r="E299" s="221">
        <f t="shared" si="39"/>
        <v>0</v>
      </c>
      <c r="F299" s="251"/>
      <c r="G299" s="251"/>
      <c r="H299" s="221">
        <f t="shared" si="40"/>
        <v>0</v>
      </c>
      <c r="I299" s="251"/>
      <c r="J299" s="251"/>
      <c r="K299" s="221">
        <f t="shared" si="41"/>
        <v>0</v>
      </c>
      <c r="L299" s="251"/>
      <c r="M299" s="251"/>
      <c r="N299" s="221">
        <f t="shared" si="42"/>
        <v>0</v>
      </c>
      <c r="O299" s="251"/>
      <c r="P299" s="251"/>
      <c r="Q299" s="125"/>
      <c r="R299" s="125"/>
      <c r="S299" s="125"/>
    </row>
    <row r="300" spans="1:19" ht="15" outlineLevel="1">
      <c r="A300" s="181">
        <f>HYPERLINK(CONCATENATE("[FDS Tool Version 28.xls]Line_Definitions!","a",VLOOKUP(Data!A292,Line_Definitions!$A$2:$D$401,4,FALSE)),Data!A292)</f>
        <v>10070</v>
      </c>
      <c r="B300" s="138">
        <f t="shared" si="37"/>
        <v>300</v>
      </c>
      <c r="C300" s="152" t="s">
        <v>163</v>
      </c>
      <c r="D300" s="136">
        <f t="shared" si="38"/>
        <v>0</v>
      </c>
      <c r="E300" s="221">
        <f t="shared" si="39"/>
        <v>0</v>
      </c>
      <c r="F300" s="251"/>
      <c r="G300" s="251"/>
      <c r="H300" s="221">
        <f t="shared" si="40"/>
        <v>0</v>
      </c>
      <c r="I300" s="251"/>
      <c r="J300" s="251"/>
      <c r="K300" s="221">
        <f t="shared" si="41"/>
        <v>0</v>
      </c>
      <c r="L300" s="251"/>
      <c r="M300" s="251"/>
      <c r="N300" s="221">
        <f t="shared" si="42"/>
        <v>0</v>
      </c>
      <c r="O300" s="251"/>
      <c r="P300" s="251"/>
      <c r="Q300" s="125"/>
      <c r="R300" s="125"/>
      <c r="S300" s="125"/>
    </row>
    <row r="301" spans="1:19" ht="15" outlineLevel="1">
      <c r="A301" s="181">
        <f>HYPERLINK(CONCATENATE("[FDS Tool Version 28.xls]Line_Definitions!","a",VLOOKUP(Data!A293,Line_Definitions!$A$2:$D$401,4,FALSE)),Data!A293)</f>
        <v>10080</v>
      </c>
      <c r="B301" s="138">
        <f t="shared" si="37"/>
        <v>301</v>
      </c>
      <c r="C301" s="152" t="s">
        <v>127</v>
      </c>
      <c r="D301" s="136">
        <f t="shared" si="38"/>
        <v>0</v>
      </c>
      <c r="E301" s="221">
        <f t="shared" si="39"/>
        <v>0</v>
      </c>
      <c r="F301" s="251"/>
      <c r="G301" s="251"/>
      <c r="H301" s="221">
        <f t="shared" si="40"/>
        <v>0</v>
      </c>
      <c r="I301" s="251"/>
      <c r="J301" s="251"/>
      <c r="K301" s="221">
        <f t="shared" si="41"/>
        <v>0</v>
      </c>
      <c r="L301" s="251"/>
      <c r="M301" s="251"/>
      <c r="N301" s="221">
        <f t="shared" si="42"/>
        <v>0</v>
      </c>
      <c r="O301" s="251"/>
      <c r="P301" s="251"/>
      <c r="Q301" s="125"/>
      <c r="R301" s="125"/>
      <c r="S301" s="125"/>
    </row>
    <row r="302" spans="1:19" ht="15" outlineLevel="1">
      <c r="A302" s="181">
        <f>HYPERLINK(CONCATENATE("[FDS Tool Version 28.xls]Line_Definitions!","a",VLOOKUP(Data!A294,Line_Definitions!$A$2:$D$401,4,FALSE)),Data!A294)</f>
        <v>10091</v>
      </c>
      <c r="B302" s="138">
        <f t="shared" si="37"/>
        <v>302</v>
      </c>
      <c r="C302" s="152" t="s">
        <v>175</v>
      </c>
      <c r="D302" s="136">
        <f t="shared" si="38"/>
        <v>0</v>
      </c>
      <c r="E302" s="221">
        <f t="shared" si="39"/>
        <v>0</v>
      </c>
      <c r="F302" s="251"/>
      <c r="G302" s="251"/>
      <c r="H302" s="221">
        <f t="shared" si="40"/>
        <v>0</v>
      </c>
      <c r="I302" s="251"/>
      <c r="J302" s="251"/>
      <c r="K302" s="221">
        <f t="shared" si="41"/>
        <v>0</v>
      </c>
      <c r="L302" s="251"/>
      <c r="M302" s="251"/>
      <c r="N302" s="221">
        <f t="shared" si="42"/>
        <v>0</v>
      </c>
      <c r="O302" s="251"/>
      <c r="P302" s="251"/>
      <c r="Q302" s="125"/>
      <c r="R302" s="125"/>
      <c r="S302" s="125"/>
    </row>
    <row r="303" spans="1:19" ht="15" outlineLevel="1">
      <c r="A303" s="181">
        <f>HYPERLINK(CONCATENATE("[FDS Tool Version 28.xls]Line_Definitions!","a",VLOOKUP(Data!A295,Line_Definitions!$A$2:$D$401,4,FALSE)),Data!A295)</f>
        <v>10092</v>
      </c>
      <c r="B303" s="138">
        <f t="shared" si="37"/>
        <v>303</v>
      </c>
      <c r="C303" s="152" t="s">
        <v>759</v>
      </c>
      <c r="D303" s="136">
        <f t="shared" si="38"/>
        <v>0</v>
      </c>
      <c r="E303" s="221">
        <f t="shared" si="39"/>
        <v>0</v>
      </c>
      <c r="F303" s="251"/>
      <c r="G303" s="251"/>
      <c r="H303" s="221">
        <f t="shared" si="40"/>
        <v>0</v>
      </c>
      <c r="I303" s="251"/>
      <c r="J303" s="251"/>
      <c r="K303" s="221">
        <f t="shared" si="41"/>
        <v>0</v>
      </c>
      <c r="L303" s="251"/>
      <c r="M303" s="251"/>
      <c r="N303" s="221">
        <f t="shared" si="42"/>
        <v>0</v>
      </c>
      <c r="O303" s="251"/>
      <c r="P303" s="251"/>
      <c r="Q303" s="125"/>
      <c r="R303" s="125"/>
      <c r="S303" s="125"/>
    </row>
    <row r="304" spans="1:19" ht="15" outlineLevel="1">
      <c r="A304" s="181">
        <f>HYPERLINK(CONCATENATE("[FDS Tool Version 28.xls]Line_Definitions!","a",VLOOKUP(Data!A296,Line_Definitions!$A$2:$D$401,4,FALSE)),Data!A296)</f>
        <v>10093</v>
      </c>
      <c r="B304" s="138">
        <f t="shared" si="37"/>
        <v>304</v>
      </c>
      <c r="C304" s="152" t="s">
        <v>176</v>
      </c>
      <c r="D304" s="136">
        <f t="shared" si="38"/>
        <v>0</v>
      </c>
      <c r="E304" s="221">
        <f t="shared" si="39"/>
        <v>0</v>
      </c>
      <c r="F304" s="254"/>
      <c r="G304" s="254"/>
      <c r="H304" s="221">
        <f t="shared" si="40"/>
        <v>0</v>
      </c>
      <c r="I304" s="254"/>
      <c r="J304" s="254"/>
      <c r="K304" s="221">
        <f t="shared" si="41"/>
        <v>0</v>
      </c>
      <c r="L304" s="254"/>
      <c r="M304" s="254"/>
      <c r="N304" s="221">
        <f t="shared" si="42"/>
        <v>0</v>
      </c>
      <c r="O304" s="254"/>
      <c r="P304" s="254"/>
      <c r="Q304" s="125"/>
      <c r="R304" s="125"/>
      <c r="S304" s="125"/>
    </row>
    <row r="305" spans="1:19" ht="15" outlineLevel="1">
      <c r="A305" s="181">
        <f>HYPERLINK(CONCATENATE("[FDS Tool Version 28.xls]Line_Definitions!","a",VLOOKUP(Data!A297,Line_Definitions!$A$2:$D$401,4,FALSE)),Data!A297)</f>
        <v>10094</v>
      </c>
      <c r="B305" s="138">
        <f t="shared" si="37"/>
        <v>305</v>
      </c>
      <c r="C305" s="152" t="s">
        <v>177</v>
      </c>
      <c r="D305" s="136">
        <f t="shared" si="38"/>
        <v>0</v>
      </c>
      <c r="E305" s="221">
        <f t="shared" si="39"/>
        <v>0</v>
      </c>
      <c r="F305" s="251"/>
      <c r="G305" s="251"/>
      <c r="H305" s="221">
        <f t="shared" si="40"/>
        <v>0</v>
      </c>
      <c r="I305" s="251"/>
      <c r="J305" s="251"/>
      <c r="K305" s="221">
        <f t="shared" si="41"/>
        <v>0</v>
      </c>
      <c r="L305" s="251"/>
      <c r="M305" s="251"/>
      <c r="N305" s="221">
        <f t="shared" si="42"/>
        <v>0</v>
      </c>
      <c r="O305" s="251"/>
      <c r="P305" s="251"/>
      <c r="Q305" s="125"/>
      <c r="R305" s="125"/>
      <c r="S305" s="125"/>
    </row>
    <row r="306" spans="1:19" s="127" customFormat="1" ht="14.25">
      <c r="A306" s="181">
        <f>HYPERLINK(CONCATENATE("[FDS Tool Version 28.xls]Line_Definitions!","a",VLOOKUP(Data!A298,Line_Definitions!$A$2:$D$401,4,FALSE)),Data!A298)</f>
        <v>10100</v>
      </c>
      <c r="B306" s="138">
        <f t="shared" si="37"/>
        <v>306</v>
      </c>
      <c r="C306" s="153" t="s">
        <v>166</v>
      </c>
      <c r="D306" s="140">
        <f t="shared" si="38"/>
        <v>0</v>
      </c>
      <c r="E306" s="219">
        <f>SUM(F306:G306)</f>
        <v>0</v>
      </c>
      <c r="F306" s="219">
        <f>SUM(F290:F291)+SUM(F298:F305)</f>
        <v>0</v>
      </c>
      <c r="G306" s="219">
        <f>SUM(G290:G291)+SUM(G298:G305)</f>
        <v>0</v>
      </c>
      <c r="H306" s="219">
        <f>SUM(I306:J306)</f>
        <v>0</v>
      </c>
      <c r="I306" s="219">
        <f>SUM(I290:I291)+SUM(I298:I305)</f>
        <v>0</v>
      </c>
      <c r="J306" s="219">
        <f>SUM(J290:J291)+SUM(J298:J305)</f>
        <v>0</v>
      </c>
      <c r="K306" s="219">
        <f>SUM(L306:M306)</f>
        <v>0</v>
      </c>
      <c r="L306" s="219">
        <f>SUM(L290:L291)+SUM(L298:L305)</f>
        <v>0</v>
      </c>
      <c r="M306" s="219">
        <f>SUM(M290:M291)+SUM(M298:M305)</f>
        <v>0</v>
      </c>
      <c r="N306" s="219">
        <f>SUM(O306:P306)</f>
        <v>0</v>
      </c>
      <c r="O306" s="219">
        <f>SUM(O290:O291)+SUM(O298:O305)</f>
        <v>0</v>
      </c>
      <c r="P306" s="219">
        <f>SUM(P290:P291)+SUM(P298:P305)</f>
        <v>0</v>
      </c>
      <c r="Q306" s="125"/>
      <c r="R306" s="125"/>
      <c r="S306" s="125"/>
    </row>
    <row r="307" spans="1:19" ht="15">
      <c r="A307" s="183"/>
      <c r="B307" s="165"/>
      <c r="C307" s="159"/>
      <c r="D307" s="160"/>
      <c r="E307" s="222"/>
      <c r="F307" s="223"/>
      <c r="G307" s="223"/>
      <c r="H307" s="222"/>
      <c r="I307" s="223"/>
      <c r="J307" s="223"/>
      <c r="K307" s="222"/>
      <c r="L307" s="223"/>
      <c r="M307" s="223"/>
      <c r="N307" s="222"/>
      <c r="O307" s="223"/>
      <c r="P307" s="223"/>
      <c r="Q307" s="125"/>
      <c r="R307" s="125"/>
      <c r="S307" s="125"/>
    </row>
    <row r="308" spans="1:19" s="127" customFormat="1" ht="14.25">
      <c r="A308" s="181">
        <f>HYPERLINK(CONCATENATE("[FDS Tool Version 28.xls]Line_Definitions!","a",VLOOKUP(Data!A300,Line_Definitions!$A$2:$D$401,4,FALSE)),Data!A300)</f>
        <v>10000</v>
      </c>
      <c r="B308" s="138">
        <f t="shared" si="37"/>
        <v>308</v>
      </c>
      <c r="C308" s="153" t="s">
        <v>248</v>
      </c>
      <c r="D308" s="140">
        <f>SUM(E308:P308)/2</f>
        <v>0</v>
      </c>
      <c r="E308" s="219">
        <f>SUM(F308:G308)</f>
        <v>0</v>
      </c>
      <c r="F308" s="219">
        <f>F190+F306-F288</f>
        <v>0</v>
      </c>
      <c r="G308" s="219">
        <f>G190+G306-G288</f>
        <v>0</v>
      </c>
      <c r="H308" s="219">
        <f>SUM(I308:J308)</f>
        <v>0</v>
      </c>
      <c r="I308" s="219">
        <f>I190+I306-I288</f>
        <v>0</v>
      </c>
      <c r="J308" s="219">
        <f>J190+J306-J288</f>
        <v>0</v>
      </c>
      <c r="K308" s="219">
        <f>SUM(L308:M308)</f>
        <v>0</v>
      </c>
      <c r="L308" s="219">
        <f>L190+L306-L288</f>
        <v>0</v>
      </c>
      <c r="M308" s="219">
        <f>M190+M306-M288</f>
        <v>0</v>
      </c>
      <c r="N308" s="219">
        <f>SUM(O308:P308)</f>
        <v>0</v>
      </c>
      <c r="O308" s="219">
        <f>O190+O306-O288</f>
        <v>0</v>
      </c>
      <c r="P308" s="219">
        <f>P190+P306-P288</f>
        <v>0</v>
      </c>
      <c r="Q308" s="125"/>
      <c r="R308" s="125"/>
      <c r="S308" s="125"/>
    </row>
    <row r="309" spans="1:19" ht="15">
      <c r="A309" s="183"/>
      <c r="B309" s="165"/>
      <c r="C309" s="159"/>
      <c r="D309" s="160"/>
      <c r="E309" s="222"/>
      <c r="F309" s="223"/>
      <c r="G309" s="223"/>
      <c r="H309" s="222"/>
      <c r="I309" s="223"/>
      <c r="J309" s="223"/>
      <c r="K309" s="222"/>
      <c r="L309" s="223"/>
      <c r="M309" s="223"/>
      <c r="N309" s="222"/>
      <c r="O309" s="223"/>
      <c r="P309" s="223"/>
      <c r="Q309" s="125"/>
      <c r="R309" s="125"/>
      <c r="S309" s="125"/>
    </row>
    <row r="310" spans="1:19" ht="15">
      <c r="A310" s="181">
        <f>HYPERLINK(CONCATENATE("[FDS Tool Version 28.xls]Line_Definitions!","a",VLOOKUP(Data!A302,Line_Definitions!$A$2:$D$401,4,FALSE)),Data!A302)</f>
        <v>11020</v>
      </c>
      <c r="B310" s="138">
        <f t="shared" si="37"/>
        <v>310</v>
      </c>
      <c r="C310" s="152" t="s">
        <v>247</v>
      </c>
      <c r="D310" s="136">
        <f>SUM(E310:P310)/2</f>
        <v>0</v>
      </c>
      <c r="E310" s="221">
        <f>SUM(F310:G310)</f>
        <v>0</v>
      </c>
      <c r="F310" s="251"/>
      <c r="G310" s="251"/>
      <c r="H310" s="221">
        <f>SUM(I310:J310)</f>
        <v>0</v>
      </c>
      <c r="I310" s="251"/>
      <c r="J310" s="251"/>
      <c r="K310" s="221">
        <f>SUM(L310:M310)</f>
        <v>0</v>
      </c>
      <c r="L310" s="251"/>
      <c r="M310" s="251"/>
      <c r="N310" s="221">
        <f>SUM(O310:P310)</f>
        <v>0</v>
      </c>
      <c r="O310" s="251"/>
      <c r="P310" s="251"/>
      <c r="Q310" s="125"/>
      <c r="R310" s="125"/>
      <c r="S310" s="125"/>
    </row>
    <row r="311" spans="1:19" ht="15">
      <c r="A311" s="183"/>
      <c r="B311" s="165"/>
      <c r="C311" s="159"/>
      <c r="D311" s="160"/>
      <c r="E311" s="222"/>
      <c r="F311" s="223"/>
      <c r="G311" s="223"/>
      <c r="H311" s="222"/>
      <c r="I311" s="223"/>
      <c r="J311" s="223"/>
      <c r="K311" s="222"/>
      <c r="L311" s="223"/>
      <c r="M311" s="223"/>
      <c r="N311" s="222"/>
      <c r="O311" s="223"/>
      <c r="P311" s="223"/>
      <c r="Q311" s="125"/>
      <c r="R311" s="125"/>
      <c r="S311" s="125"/>
    </row>
    <row r="312" spans="1:19" ht="15">
      <c r="A312" s="181">
        <f>HYPERLINK(CONCATENATE("[FDS Tool Version 28.xls]Line_Definitions!","a",VLOOKUP(Data!A304,Line_Definitions!$A$2:$D$401,4,FALSE)),Data!A304)</f>
        <v>11030</v>
      </c>
      <c r="B312" s="138">
        <f t="shared" si="37"/>
        <v>312</v>
      </c>
      <c r="C312" s="152" t="s">
        <v>128</v>
      </c>
      <c r="D312" s="136">
        <f>SUM(E312:P312)/2</f>
        <v>0</v>
      </c>
      <c r="E312" s="221">
        <f>SUM(F312:G312)</f>
        <v>0</v>
      </c>
      <c r="F312" s="251"/>
      <c r="G312" s="230"/>
      <c r="H312" s="221">
        <f>SUM(I312:J312)</f>
        <v>0</v>
      </c>
      <c r="I312" s="251"/>
      <c r="J312" s="230"/>
      <c r="K312" s="221">
        <f>SUM(L312:M312)</f>
        <v>0</v>
      </c>
      <c r="L312" s="251"/>
      <c r="M312" s="230"/>
      <c r="N312" s="221">
        <f>SUM(O312:P312)</f>
        <v>0</v>
      </c>
      <c r="O312" s="251"/>
      <c r="P312" s="230"/>
      <c r="Q312" s="125"/>
      <c r="R312" s="125"/>
      <c r="S312" s="125"/>
    </row>
    <row r="313" spans="1:19" ht="15">
      <c r="A313" s="183"/>
      <c r="B313" s="165"/>
      <c r="C313" s="159"/>
      <c r="D313" s="160"/>
      <c r="E313" s="222"/>
      <c r="F313" s="222"/>
      <c r="G313" s="222"/>
      <c r="H313" s="222"/>
      <c r="I313" s="222"/>
      <c r="J313" s="222"/>
      <c r="K313" s="222"/>
      <c r="L313" s="222"/>
      <c r="M313" s="222"/>
      <c r="N313" s="222"/>
      <c r="O313" s="222"/>
      <c r="P313" s="222"/>
      <c r="Q313" s="125"/>
      <c r="R313" s="125"/>
      <c r="S313" s="125"/>
    </row>
    <row r="314" spans="1:19" ht="15" outlineLevel="1">
      <c r="A314" s="328" t="s">
        <v>218</v>
      </c>
      <c r="B314" s="332">
        <f t="shared" si="37"/>
        <v>314</v>
      </c>
      <c r="C314" s="330" t="s">
        <v>556</v>
      </c>
      <c r="D314" s="136">
        <f aca="true" t="shared" si="43" ref="D314:D325">SUM(E314:P314)/2</f>
        <v>0</v>
      </c>
      <c r="E314" s="221">
        <f aca="true" t="shared" si="44" ref="E314:E324">F314</f>
        <v>0</v>
      </c>
      <c r="F314" s="346"/>
      <c r="G314" s="230"/>
      <c r="H314" s="221">
        <f aca="true" t="shared" si="45" ref="H314:H324">I314</f>
        <v>0</v>
      </c>
      <c r="I314" s="346"/>
      <c r="J314" s="230"/>
      <c r="K314" s="221">
        <f aca="true" t="shared" si="46" ref="K314:K324">L314</f>
        <v>0</v>
      </c>
      <c r="L314" s="346"/>
      <c r="M314" s="230"/>
      <c r="N314" s="221">
        <f aca="true" t="shared" si="47" ref="N314:N324">O314</f>
        <v>0</v>
      </c>
      <c r="O314" s="346"/>
      <c r="P314" s="230"/>
      <c r="Q314" s="125"/>
      <c r="R314" s="125"/>
      <c r="S314" s="125"/>
    </row>
    <row r="315" spans="1:19" ht="15" outlineLevel="1">
      <c r="A315" s="328" t="s">
        <v>219</v>
      </c>
      <c r="B315" s="332">
        <f t="shared" si="37"/>
        <v>315</v>
      </c>
      <c r="C315" s="330" t="s">
        <v>556</v>
      </c>
      <c r="D315" s="136">
        <f t="shared" si="43"/>
        <v>0</v>
      </c>
      <c r="E315" s="221">
        <f t="shared" si="44"/>
        <v>0</v>
      </c>
      <c r="F315" s="346"/>
      <c r="G315" s="230"/>
      <c r="H315" s="221">
        <f t="shared" si="45"/>
        <v>0</v>
      </c>
      <c r="I315" s="346"/>
      <c r="J315" s="230"/>
      <c r="K315" s="221">
        <f t="shared" si="46"/>
        <v>0</v>
      </c>
      <c r="L315" s="346"/>
      <c r="M315" s="230"/>
      <c r="N315" s="221">
        <f t="shared" si="47"/>
        <v>0</v>
      </c>
      <c r="O315" s="346"/>
      <c r="P315" s="230"/>
      <c r="Q315" s="125"/>
      <c r="R315" s="125"/>
      <c r="S315" s="125"/>
    </row>
    <row r="316" spans="1:19" ht="15" outlineLevel="1">
      <c r="A316" s="328" t="s">
        <v>220</v>
      </c>
      <c r="B316" s="332">
        <f t="shared" si="37"/>
        <v>316</v>
      </c>
      <c r="C316" s="330" t="s">
        <v>556</v>
      </c>
      <c r="D316" s="136">
        <f t="shared" si="43"/>
        <v>0</v>
      </c>
      <c r="E316" s="221">
        <f t="shared" si="44"/>
        <v>0</v>
      </c>
      <c r="F316" s="346"/>
      <c r="G316" s="230"/>
      <c r="H316" s="221">
        <f t="shared" si="45"/>
        <v>0</v>
      </c>
      <c r="I316" s="346"/>
      <c r="J316" s="230"/>
      <c r="K316" s="221">
        <f t="shared" si="46"/>
        <v>0</v>
      </c>
      <c r="L316" s="346"/>
      <c r="M316" s="230"/>
      <c r="N316" s="221">
        <f t="shared" si="47"/>
        <v>0</v>
      </c>
      <c r="O316" s="346"/>
      <c r="P316" s="230"/>
      <c r="Q316" s="125"/>
      <c r="R316" s="125"/>
      <c r="S316" s="125"/>
    </row>
    <row r="317" spans="1:19" ht="15" outlineLevel="1">
      <c r="A317" s="328" t="s">
        <v>221</v>
      </c>
      <c r="B317" s="332">
        <f t="shared" si="37"/>
        <v>317</v>
      </c>
      <c r="C317" s="330" t="s">
        <v>556</v>
      </c>
      <c r="D317" s="136">
        <f t="shared" si="43"/>
        <v>0</v>
      </c>
      <c r="E317" s="221">
        <f t="shared" si="44"/>
        <v>0</v>
      </c>
      <c r="F317" s="346"/>
      <c r="G317" s="230"/>
      <c r="H317" s="221">
        <f t="shared" si="45"/>
        <v>0</v>
      </c>
      <c r="I317" s="346"/>
      <c r="J317" s="230"/>
      <c r="K317" s="221">
        <f t="shared" si="46"/>
        <v>0</v>
      </c>
      <c r="L317" s="346"/>
      <c r="M317" s="230"/>
      <c r="N317" s="221">
        <f t="shared" si="47"/>
        <v>0</v>
      </c>
      <c r="O317" s="346"/>
      <c r="P317" s="230"/>
      <c r="Q317" s="125"/>
      <c r="R317" s="125"/>
      <c r="S317" s="125"/>
    </row>
    <row r="318" spans="1:19" ht="15" outlineLevel="1">
      <c r="A318" s="328" t="s">
        <v>222</v>
      </c>
      <c r="B318" s="332">
        <f t="shared" si="37"/>
        <v>318</v>
      </c>
      <c r="C318" s="330" t="s">
        <v>556</v>
      </c>
      <c r="D318" s="136">
        <f t="shared" si="43"/>
        <v>0</v>
      </c>
      <c r="E318" s="221">
        <f t="shared" si="44"/>
        <v>0</v>
      </c>
      <c r="F318" s="346"/>
      <c r="G318" s="230"/>
      <c r="H318" s="221">
        <f t="shared" si="45"/>
        <v>0</v>
      </c>
      <c r="I318" s="346"/>
      <c r="J318" s="230"/>
      <c r="K318" s="221">
        <f t="shared" si="46"/>
        <v>0</v>
      </c>
      <c r="L318" s="346"/>
      <c r="M318" s="230"/>
      <c r="N318" s="221">
        <f t="shared" si="47"/>
        <v>0</v>
      </c>
      <c r="O318" s="346"/>
      <c r="P318" s="230"/>
      <c r="Q318" s="125"/>
      <c r="R318" s="125"/>
      <c r="S318" s="125"/>
    </row>
    <row r="319" spans="1:19" ht="15" outlineLevel="1">
      <c r="A319" s="328" t="s">
        <v>223</v>
      </c>
      <c r="B319" s="332">
        <f t="shared" si="37"/>
        <v>319</v>
      </c>
      <c r="C319" s="330" t="s">
        <v>556</v>
      </c>
      <c r="D319" s="136">
        <f t="shared" si="43"/>
        <v>0</v>
      </c>
      <c r="E319" s="221">
        <f t="shared" si="44"/>
        <v>0</v>
      </c>
      <c r="F319" s="346"/>
      <c r="G319" s="230"/>
      <c r="H319" s="221">
        <f t="shared" si="45"/>
        <v>0</v>
      </c>
      <c r="I319" s="346"/>
      <c r="J319" s="230"/>
      <c r="K319" s="221">
        <f t="shared" si="46"/>
        <v>0</v>
      </c>
      <c r="L319" s="346"/>
      <c r="M319" s="230"/>
      <c r="N319" s="221">
        <f t="shared" si="47"/>
        <v>0</v>
      </c>
      <c r="O319" s="346"/>
      <c r="P319" s="230"/>
      <c r="Q319" s="125"/>
      <c r="R319" s="125"/>
      <c r="S319" s="125"/>
    </row>
    <row r="320" spans="1:19" ht="15" outlineLevel="1">
      <c r="A320" s="328" t="s">
        <v>224</v>
      </c>
      <c r="B320" s="332">
        <f t="shared" si="37"/>
        <v>320</v>
      </c>
      <c r="C320" s="330" t="s">
        <v>232</v>
      </c>
      <c r="D320" s="136">
        <f t="shared" si="43"/>
        <v>0</v>
      </c>
      <c r="E320" s="221">
        <f t="shared" si="44"/>
        <v>0</v>
      </c>
      <c r="F320" s="346"/>
      <c r="G320" s="230"/>
      <c r="H320" s="221">
        <f t="shared" si="45"/>
        <v>0</v>
      </c>
      <c r="I320" s="346"/>
      <c r="J320" s="230"/>
      <c r="K320" s="221">
        <f t="shared" si="46"/>
        <v>0</v>
      </c>
      <c r="L320" s="346"/>
      <c r="M320" s="230"/>
      <c r="N320" s="221">
        <f t="shared" si="47"/>
        <v>0</v>
      </c>
      <c r="O320" s="346"/>
      <c r="P320" s="230"/>
      <c r="Q320" s="125"/>
      <c r="R320" s="125"/>
      <c r="S320" s="125"/>
    </row>
    <row r="321" spans="1:19" ht="15" outlineLevel="1">
      <c r="A321" s="328" t="s">
        <v>225</v>
      </c>
      <c r="B321" s="332">
        <f t="shared" si="37"/>
        <v>321</v>
      </c>
      <c r="C321" s="330" t="s">
        <v>232</v>
      </c>
      <c r="D321" s="136">
        <f t="shared" si="43"/>
        <v>0</v>
      </c>
      <c r="E321" s="221">
        <f t="shared" si="44"/>
        <v>0</v>
      </c>
      <c r="F321" s="346"/>
      <c r="G321" s="230"/>
      <c r="H321" s="221">
        <f t="shared" si="45"/>
        <v>0</v>
      </c>
      <c r="I321" s="346"/>
      <c r="J321" s="230"/>
      <c r="K321" s="221">
        <f t="shared" si="46"/>
        <v>0</v>
      </c>
      <c r="L321" s="346"/>
      <c r="M321" s="230"/>
      <c r="N321" s="221">
        <f t="shared" si="47"/>
        <v>0</v>
      </c>
      <c r="O321" s="346"/>
      <c r="P321" s="230"/>
      <c r="Q321" s="125"/>
      <c r="R321" s="125"/>
      <c r="S321" s="125"/>
    </row>
    <row r="322" spans="1:19" ht="15" outlineLevel="1">
      <c r="A322" s="328" t="s">
        <v>226</v>
      </c>
      <c r="B322" s="332">
        <f t="shared" si="37"/>
        <v>322</v>
      </c>
      <c r="C322" s="330" t="s">
        <v>232</v>
      </c>
      <c r="D322" s="136">
        <f t="shared" si="43"/>
        <v>0</v>
      </c>
      <c r="E322" s="221">
        <f t="shared" si="44"/>
        <v>0</v>
      </c>
      <c r="F322" s="346"/>
      <c r="G322" s="230"/>
      <c r="H322" s="221">
        <f t="shared" si="45"/>
        <v>0</v>
      </c>
      <c r="I322" s="346"/>
      <c r="J322" s="230"/>
      <c r="K322" s="221">
        <f t="shared" si="46"/>
        <v>0</v>
      </c>
      <c r="L322" s="346"/>
      <c r="M322" s="230"/>
      <c r="N322" s="221">
        <f t="shared" si="47"/>
        <v>0</v>
      </c>
      <c r="O322" s="346"/>
      <c r="P322" s="230"/>
      <c r="Q322" s="125"/>
      <c r="R322" s="125"/>
      <c r="S322" s="125"/>
    </row>
    <row r="323" spans="1:19" ht="15" outlineLevel="1">
      <c r="A323" s="328" t="s">
        <v>227</v>
      </c>
      <c r="B323" s="332">
        <f t="shared" si="37"/>
        <v>323</v>
      </c>
      <c r="C323" s="330" t="s">
        <v>232</v>
      </c>
      <c r="D323" s="136">
        <f t="shared" si="43"/>
        <v>0</v>
      </c>
      <c r="E323" s="221">
        <f t="shared" si="44"/>
        <v>0</v>
      </c>
      <c r="F323" s="346"/>
      <c r="G323" s="230"/>
      <c r="H323" s="221">
        <f t="shared" si="45"/>
        <v>0</v>
      </c>
      <c r="I323" s="346"/>
      <c r="J323" s="230"/>
      <c r="K323" s="221">
        <f t="shared" si="46"/>
        <v>0</v>
      </c>
      <c r="L323" s="346"/>
      <c r="M323" s="230"/>
      <c r="N323" s="221">
        <f t="shared" si="47"/>
        <v>0</v>
      </c>
      <c r="O323" s="346"/>
      <c r="P323" s="230"/>
      <c r="Q323" s="125"/>
      <c r="R323" s="125"/>
      <c r="S323" s="125"/>
    </row>
    <row r="324" spans="1:19" ht="15" outlineLevel="1">
      <c r="A324" s="328" t="s">
        <v>228</v>
      </c>
      <c r="B324" s="332">
        <f t="shared" si="37"/>
        <v>324</v>
      </c>
      <c r="C324" s="330" t="s">
        <v>232</v>
      </c>
      <c r="D324" s="136">
        <f t="shared" si="43"/>
        <v>0</v>
      </c>
      <c r="E324" s="221">
        <f t="shared" si="44"/>
        <v>0</v>
      </c>
      <c r="F324" s="346"/>
      <c r="G324" s="230"/>
      <c r="H324" s="221">
        <f t="shared" si="45"/>
        <v>0</v>
      </c>
      <c r="I324" s="346"/>
      <c r="J324" s="230"/>
      <c r="K324" s="221">
        <f t="shared" si="46"/>
        <v>0</v>
      </c>
      <c r="L324" s="346"/>
      <c r="M324" s="230"/>
      <c r="N324" s="221">
        <f t="shared" si="47"/>
        <v>0</v>
      </c>
      <c r="O324" s="346"/>
      <c r="P324" s="230"/>
      <c r="Q324" s="125"/>
      <c r="R324" s="125"/>
      <c r="S324" s="125"/>
    </row>
    <row r="325" spans="1:19" s="127" customFormat="1" ht="15">
      <c r="A325" s="181">
        <f>HYPERLINK(CONCATENATE("[FDS Tool Version 28.xls]Line_Definitions!","a",VLOOKUP(Data!A317,Line_Definitions!$A$2:$D$401,4,FALSE)),Data!A317)</f>
        <v>11040</v>
      </c>
      <c r="B325" s="138">
        <f t="shared" si="37"/>
        <v>325</v>
      </c>
      <c r="C325" s="153" t="s">
        <v>129</v>
      </c>
      <c r="D325" s="140">
        <f t="shared" si="43"/>
        <v>0</v>
      </c>
      <c r="E325" s="219">
        <f>SUM(F325:G325)</f>
        <v>0</v>
      </c>
      <c r="F325" s="219">
        <f>SUM(F314:F324)</f>
        <v>0</v>
      </c>
      <c r="G325" s="230"/>
      <c r="H325" s="219">
        <f>SUM(I325:J325)</f>
        <v>0</v>
      </c>
      <c r="I325" s="219">
        <f>SUM(I314:I324)</f>
        <v>0</v>
      </c>
      <c r="J325" s="230"/>
      <c r="K325" s="219">
        <f>SUM(L325:M325)</f>
        <v>0</v>
      </c>
      <c r="L325" s="219">
        <f>SUM(L314:L324)</f>
        <v>0</v>
      </c>
      <c r="M325" s="230"/>
      <c r="N325" s="219">
        <f>SUM(O325:P325)</f>
        <v>0</v>
      </c>
      <c r="O325" s="219">
        <f>SUM(O314:O324)</f>
        <v>0</v>
      </c>
      <c r="P325" s="230"/>
      <c r="Q325" s="125"/>
      <c r="R325" s="125"/>
      <c r="S325" s="125"/>
    </row>
    <row r="326" spans="1:19" ht="15">
      <c r="A326" s="183"/>
      <c r="B326" s="138"/>
      <c r="C326" s="161"/>
      <c r="D326" s="160"/>
      <c r="E326" s="223"/>
      <c r="F326" s="223"/>
      <c r="G326" s="223"/>
      <c r="H326" s="223"/>
      <c r="I326" s="223"/>
      <c r="J326" s="223"/>
      <c r="K326" s="223"/>
      <c r="L326" s="223"/>
      <c r="M326" s="223"/>
      <c r="N326" s="223"/>
      <c r="O326" s="223"/>
      <c r="P326" s="223"/>
      <c r="Q326" s="125"/>
      <c r="R326" s="125"/>
      <c r="S326" s="125"/>
    </row>
    <row r="327" spans="1:19" ht="15" outlineLevel="1">
      <c r="A327" s="328" t="s">
        <v>521</v>
      </c>
      <c r="B327" s="332">
        <f t="shared" si="37"/>
        <v>327</v>
      </c>
      <c r="C327" s="330" t="s">
        <v>261</v>
      </c>
      <c r="D327" s="136">
        <f aca="true" t="shared" si="48" ref="D327:D343">SUM(E327:P327)/2</f>
        <v>0</v>
      </c>
      <c r="E327" s="225"/>
      <c r="F327" s="225"/>
      <c r="G327" s="225"/>
      <c r="H327" s="225"/>
      <c r="I327" s="225"/>
      <c r="J327" s="225"/>
      <c r="K327" s="225"/>
      <c r="L327" s="225"/>
      <c r="M327" s="225"/>
      <c r="N327" s="225"/>
      <c r="O327" s="225"/>
      <c r="P327" s="225"/>
      <c r="Q327" s="125"/>
      <c r="R327" s="125"/>
      <c r="S327" s="125"/>
    </row>
    <row r="328" spans="1:19" ht="15" outlineLevel="1">
      <c r="A328" s="328" t="s">
        <v>522</v>
      </c>
      <c r="B328" s="332">
        <f t="shared" si="37"/>
        <v>328</v>
      </c>
      <c r="C328" s="330" t="s">
        <v>262</v>
      </c>
      <c r="D328" s="136">
        <f t="shared" si="48"/>
        <v>0</v>
      </c>
      <c r="E328" s="225"/>
      <c r="F328" s="225"/>
      <c r="G328" s="225"/>
      <c r="H328" s="225"/>
      <c r="I328" s="225"/>
      <c r="J328" s="225"/>
      <c r="K328" s="225"/>
      <c r="L328" s="225"/>
      <c r="M328" s="225"/>
      <c r="N328" s="225"/>
      <c r="O328" s="225"/>
      <c r="P328" s="225"/>
      <c r="Q328" s="125"/>
      <c r="R328" s="125"/>
      <c r="S328" s="125"/>
    </row>
    <row r="329" spans="1:19" ht="15" outlineLevel="1">
      <c r="A329" s="328" t="s">
        <v>523</v>
      </c>
      <c r="B329" s="332">
        <f t="shared" si="37"/>
        <v>329</v>
      </c>
      <c r="C329" s="330" t="s">
        <v>263</v>
      </c>
      <c r="D329" s="136">
        <f t="shared" si="48"/>
        <v>0</v>
      </c>
      <c r="E329" s="225"/>
      <c r="F329" s="225"/>
      <c r="G329" s="225"/>
      <c r="H329" s="225"/>
      <c r="I329" s="225"/>
      <c r="J329" s="225"/>
      <c r="K329" s="225"/>
      <c r="L329" s="225"/>
      <c r="M329" s="225"/>
      <c r="N329" s="225"/>
      <c r="O329" s="225"/>
      <c r="P329" s="225"/>
      <c r="Q329" s="125"/>
      <c r="R329" s="125"/>
      <c r="S329" s="125"/>
    </row>
    <row r="330" spans="1:19" ht="15" outlineLevel="1">
      <c r="A330" s="328" t="s">
        <v>524</v>
      </c>
      <c r="B330" s="332">
        <f t="shared" si="37"/>
        <v>330</v>
      </c>
      <c r="C330" s="330" t="s">
        <v>264</v>
      </c>
      <c r="D330" s="136">
        <f t="shared" si="48"/>
        <v>0</v>
      </c>
      <c r="E330" s="225"/>
      <c r="F330" s="225"/>
      <c r="G330" s="225"/>
      <c r="H330" s="225"/>
      <c r="I330" s="225"/>
      <c r="J330" s="225"/>
      <c r="K330" s="225"/>
      <c r="L330" s="225"/>
      <c r="M330" s="225"/>
      <c r="N330" s="225"/>
      <c r="O330" s="225"/>
      <c r="P330" s="225"/>
      <c r="Q330" s="125"/>
      <c r="R330" s="125"/>
      <c r="S330" s="125"/>
    </row>
    <row r="331" spans="1:19" ht="15" outlineLevel="1">
      <c r="A331" s="328" t="s">
        <v>525</v>
      </c>
      <c r="B331" s="332">
        <f t="shared" si="37"/>
        <v>331</v>
      </c>
      <c r="C331" s="330" t="s">
        <v>255</v>
      </c>
      <c r="D331" s="136">
        <f t="shared" si="48"/>
        <v>0</v>
      </c>
      <c r="E331" s="225"/>
      <c r="F331" s="225"/>
      <c r="G331" s="225"/>
      <c r="H331" s="225"/>
      <c r="I331" s="225"/>
      <c r="J331" s="225"/>
      <c r="K331" s="225"/>
      <c r="L331" s="225"/>
      <c r="M331" s="225"/>
      <c r="N331" s="225"/>
      <c r="O331" s="225"/>
      <c r="P331" s="225"/>
      <c r="Q331" s="125"/>
      <c r="R331" s="125"/>
      <c r="S331" s="125"/>
    </row>
    <row r="332" spans="1:19" ht="15" outlineLevel="1">
      <c r="A332" s="328" t="s">
        <v>526</v>
      </c>
      <c r="B332" s="332">
        <f t="shared" si="37"/>
        <v>332</v>
      </c>
      <c r="C332" s="330" t="s">
        <v>252</v>
      </c>
      <c r="D332" s="136">
        <f t="shared" si="48"/>
        <v>0</v>
      </c>
      <c r="E332" s="225"/>
      <c r="F332" s="225"/>
      <c r="G332" s="225"/>
      <c r="H332" s="225"/>
      <c r="I332" s="225"/>
      <c r="J332" s="225"/>
      <c r="K332" s="225"/>
      <c r="L332" s="225"/>
      <c r="M332" s="225"/>
      <c r="N332" s="225"/>
      <c r="O332" s="225"/>
      <c r="P332" s="225"/>
      <c r="Q332" s="125"/>
      <c r="R332" s="125"/>
      <c r="S332" s="125"/>
    </row>
    <row r="333" spans="1:19" ht="15" outlineLevel="1">
      <c r="A333" s="328" t="s">
        <v>527</v>
      </c>
      <c r="B333" s="332">
        <f t="shared" si="37"/>
        <v>333</v>
      </c>
      <c r="C333" s="330" t="s">
        <v>253</v>
      </c>
      <c r="D333" s="136">
        <f t="shared" si="48"/>
        <v>0</v>
      </c>
      <c r="E333" s="225"/>
      <c r="F333" s="225"/>
      <c r="G333" s="225"/>
      <c r="H333" s="225"/>
      <c r="I333" s="225"/>
      <c r="J333" s="225"/>
      <c r="K333" s="225"/>
      <c r="L333" s="225"/>
      <c r="M333" s="225"/>
      <c r="N333" s="225"/>
      <c r="O333" s="225"/>
      <c r="P333" s="225"/>
      <c r="Q333" s="125"/>
      <c r="R333" s="125"/>
      <c r="S333" s="125"/>
    </row>
    <row r="334" spans="1:19" ht="15" outlineLevel="1">
      <c r="A334" s="328" t="s">
        <v>528</v>
      </c>
      <c r="B334" s="332">
        <f t="shared" si="37"/>
        <v>334</v>
      </c>
      <c r="C334" s="330" t="s">
        <v>254</v>
      </c>
      <c r="D334" s="136">
        <f t="shared" si="48"/>
        <v>0</v>
      </c>
      <c r="E334" s="225"/>
      <c r="F334" s="225"/>
      <c r="G334" s="225"/>
      <c r="H334" s="225"/>
      <c r="I334" s="225"/>
      <c r="J334" s="225"/>
      <c r="K334" s="225"/>
      <c r="L334" s="225"/>
      <c r="M334" s="225"/>
      <c r="N334" s="225"/>
      <c r="O334" s="225"/>
      <c r="P334" s="225"/>
      <c r="Q334" s="125"/>
      <c r="R334" s="125"/>
      <c r="S334" s="125"/>
    </row>
    <row r="335" spans="1:19" ht="15" outlineLevel="1">
      <c r="A335" s="328" t="s">
        <v>529</v>
      </c>
      <c r="B335" s="332">
        <f t="shared" si="37"/>
        <v>335</v>
      </c>
      <c r="C335" s="330" t="s">
        <v>265</v>
      </c>
      <c r="D335" s="136">
        <f t="shared" si="48"/>
        <v>0</v>
      </c>
      <c r="E335" s="225"/>
      <c r="F335" s="225"/>
      <c r="G335" s="225"/>
      <c r="H335" s="225"/>
      <c r="I335" s="225"/>
      <c r="J335" s="225"/>
      <c r="K335" s="225"/>
      <c r="L335" s="225"/>
      <c r="M335" s="225"/>
      <c r="N335" s="225"/>
      <c r="O335" s="225"/>
      <c r="P335" s="225"/>
      <c r="Q335" s="125"/>
      <c r="R335" s="125"/>
      <c r="S335" s="125"/>
    </row>
    <row r="336" spans="1:19" ht="15" outlineLevel="1">
      <c r="A336" s="328" t="s">
        <v>530</v>
      </c>
      <c r="B336" s="332">
        <f t="shared" si="37"/>
        <v>336</v>
      </c>
      <c r="C336" s="330" t="s">
        <v>158</v>
      </c>
      <c r="D336" s="136">
        <f t="shared" si="48"/>
        <v>0</v>
      </c>
      <c r="E336" s="225"/>
      <c r="F336" s="225"/>
      <c r="G336" s="225"/>
      <c r="H336" s="225"/>
      <c r="I336" s="225"/>
      <c r="J336" s="225"/>
      <c r="K336" s="225"/>
      <c r="L336" s="225"/>
      <c r="M336" s="225"/>
      <c r="N336" s="225"/>
      <c r="O336" s="225"/>
      <c r="P336" s="225"/>
      <c r="Q336" s="125"/>
      <c r="R336" s="125"/>
      <c r="S336" s="125"/>
    </row>
    <row r="337" spans="1:19" ht="15" outlineLevel="1">
      <c r="A337" s="328" t="s">
        <v>531</v>
      </c>
      <c r="B337" s="332">
        <f t="shared" si="37"/>
        <v>337</v>
      </c>
      <c r="C337" s="330" t="s">
        <v>266</v>
      </c>
      <c r="D337" s="136">
        <f t="shared" si="48"/>
        <v>0</v>
      </c>
      <c r="E337" s="225"/>
      <c r="F337" s="225"/>
      <c r="G337" s="225"/>
      <c r="H337" s="225"/>
      <c r="I337" s="225"/>
      <c r="J337" s="225"/>
      <c r="K337" s="225"/>
      <c r="L337" s="225"/>
      <c r="M337" s="225"/>
      <c r="N337" s="225"/>
      <c r="O337" s="225"/>
      <c r="P337" s="225"/>
      <c r="Q337" s="125"/>
      <c r="R337" s="125"/>
      <c r="S337" s="125"/>
    </row>
    <row r="338" spans="1:19" ht="15" outlineLevel="1">
      <c r="A338" s="328" t="s">
        <v>532</v>
      </c>
      <c r="B338" s="332">
        <f t="shared" si="37"/>
        <v>338</v>
      </c>
      <c r="C338" s="330" t="s">
        <v>257</v>
      </c>
      <c r="D338" s="136">
        <f t="shared" si="48"/>
        <v>0</v>
      </c>
      <c r="E338" s="225"/>
      <c r="F338" s="225"/>
      <c r="G338" s="225"/>
      <c r="H338" s="225"/>
      <c r="I338" s="225"/>
      <c r="J338" s="225"/>
      <c r="K338" s="225"/>
      <c r="L338" s="225"/>
      <c r="M338" s="225"/>
      <c r="N338" s="225"/>
      <c r="O338" s="225"/>
      <c r="P338" s="225"/>
      <c r="Q338" s="125"/>
      <c r="R338" s="125"/>
      <c r="S338" s="125"/>
    </row>
    <row r="339" spans="1:19" ht="15" outlineLevel="1">
      <c r="A339" s="328" t="s">
        <v>533</v>
      </c>
      <c r="B339" s="332">
        <f t="shared" si="37"/>
        <v>339</v>
      </c>
      <c r="C339" s="330" t="s">
        <v>258</v>
      </c>
      <c r="D339" s="136">
        <f t="shared" si="48"/>
        <v>0</v>
      </c>
      <c r="E339" s="225"/>
      <c r="F339" s="225"/>
      <c r="G339" s="225"/>
      <c r="H339" s="225"/>
      <c r="I339" s="225"/>
      <c r="J339" s="225"/>
      <c r="K339" s="225"/>
      <c r="L339" s="225"/>
      <c r="M339" s="225"/>
      <c r="N339" s="225"/>
      <c r="O339" s="225"/>
      <c r="P339" s="225"/>
      <c r="Q339" s="125"/>
      <c r="R339" s="125"/>
      <c r="S339" s="125"/>
    </row>
    <row r="340" spans="1:19" ht="15" outlineLevel="1">
      <c r="A340" s="328" t="s">
        <v>535</v>
      </c>
      <c r="B340" s="332">
        <f t="shared" si="37"/>
        <v>340</v>
      </c>
      <c r="C340" s="330" t="s">
        <v>155</v>
      </c>
      <c r="D340" s="136">
        <f t="shared" si="48"/>
        <v>0</v>
      </c>
      <c r="E340" s="225"/>
      <c r="F340" s="225"/>
      <c r="G340" s="225"/>
      <c r="H340" s="225"/>
      <c r="I340" s="225"/>
      <c r="J340" s="225"/>
      <c r="K340" s="225"/>
      <c r="L340" s="225"/>
      <c r="M340" s="225"/>
      <c r="N340" s="225"/>
      <c r="O340" s="225"/>
      <c r="P340" s="225"/>
      <c r="Q340" s="125"/>
      <c r="R340" s="125"/>
      <c r="S340" s="125"/>
    </row>
    <row r="341" spans="1:19" ht="15" outlineLevel="1">
      <c r="A341" s="328" t="s">
        <v>536</v>
      </c>
      <c r="B341" s="332">
        <f t="shared" si="37"/>
        <v>341</v>
      </c>
      <c r="C341" s="330" t="s">
        <v>267</v>
      </c>
      <c r="D341" s="136">
        <f t="shared" si="48"/>
        <v>0</v>
      </c>
      <c r="E341" s="225"/>
      <c r="F341" s="225"/>
      <c r="G341" s="225"/>
      <c r="H341" s="225"/>
      <c r="I341" s="225"/>
      <c r="J341" s="225"/>
      <c r="K341" s="225"/>
      <c r="L341" s="225"/>
      <c r="M341" s="225"/>
      <c r="N341" s="225"/>
      <c r="O341" s="225"/>
      <c r="P341" s="225"/>
      <c r="Q341" s="125"/>
      <c r="R341" s="125"/>
      <c r="S341" s="125"/>
    </row>
    <row r="342" spans="1:19" ht="15" outlineLevel="1">
      <c r="A342" s="328" t="s">
        <v>537</v>
      </c>
      <c r="B342" s="332">
        <f t="shared" si="37"/>
        <v>342</v>
      </c>
      <c r="C342" s="330" t="s">
        <v>268</v>
      </c>
      <c r="D342" s="136">
        <f t="shared" si="48"/>
        <v>0</v>
      </c>
      <c r="E342" s="225"/>
      <c r="F342" s="225"/>
      <c r="G342" s="225"/>
      <c r="H342" s="225"/>
      <c r="I342" s="225"/>
      <c r="J342" s="225"/>
      <c r="K342" s="225"/>
      <c r="L342" s="225"/>
      <c r="M342" s="225"/>
      <c r="N342" s="225"/>
      <c r="O342" s="225"/>
      <c r="P342" s="225"/>
      <c r="Q342" s="125"/>
      <c r="R342" s="125"/>
      <c r="S342" s="125"/>
    </row>
    <row r="343" spans="1:19" s="127" customFormat="1" ht="14.25">
      <c r="A343" s="181">
        <f>HYPERLINK(CONCATENATE("[FDS Tool Version 28.xls]Line_Definitions!","a",VLOOKUP(Data!A335,Line_Definitions!$A$2:$D$401,4,FALSE)),Data!A335)</f>
        <v>11170</v>
      </c>
      <c r="B343" s="138">
        <f t="shared" si="37"/>
        <v>343</v>
      </c>
      <c r="C343" s="153" t="s">
        <v>233</v>
      </c>
      <c r="D343" s="140">
        <f t="shared" si="48"/>
        <v>0</v>
      </c>
      <c r="E343" s="231"/>
      <c r="F343" s="231"/>
      <c r="G343" s="231"/>
      <c r="H343" s="231"/>
      <c r="I343" s="231"/>
      <c r="J343" s="231"/>
      <c r="K343" s="231"/>
      <c r="L343" s="231"/>
      <c r="M343" s="231"/>
      <c r="N343" s="231"/>
      <c r="O343" s="231"/>
      <c r="P343" s="231"/>
      <c r="Q343" s="125"/>
      <c r="R343" s="125"/>
      <c r="S343" s="125"/>
    </row>
    <row r="344" spans="1:19" ht="15">
      <c r="A344" s="183"/>
      <c r="B344" s="165"/>
      <c r="C344" s="161"/>
      <c r="D344" s="160"/>
      <c r="E344" s="223"/>
      <c r="F344" s="223"/>
      <c r="G344" s="223"/>
      <c r="H344" s="223"/>
      <c r="I344" s="223"/>
      <c r="J344" s="223"/>
      <c r="K344" s="223"/>
      <c r="L344" s="223"/>
      <c r="M344" s="223"/>
      <c r="N344" s="223"/>
      <c r="O344" s="223"/>
      <c r="P344" s="223"/>
      <c r="Q344" s="125"/>
      <c r="R344" s="125"/>
      <c r="S344" s="125"/>
    </row>
    <row r="345" spans="1:19" ht="15" outlineLevel="1">
      <c r="A345" s="334" t="s">
        <v>542</v>
      </c>
      <c r="B345" s="332">
        <f t="shared" si="37"/>
        <v>345</v>
      </c>
      <c r="C345" s="330" t="s">
        <v>250</v>
      </c>
      <c r="D345" s="136">
        <f aca="true" t="shared" si="49" ref="D345:D358">SUM(E345:P345)/2</f>
        <v>0</v>
      </c>
      <c r="E345" s="225"/>
      <c r="F345" s="225"/>
      <c r="G345" s="225"/>
      <c r="H345" s="225"/>
      <c r="I345" s="225"/>
      <c r="J345" s="225"/>
      <c r="K345" s="225"/>
      <c r="L345" s="225"/>
      <c r="M345" s="225"/>
      <c r="N345" s="225"/>
      <c r="O345" s="225"/>
      <c r="P345" s="225"/>
      <c r="Q345" s="125"/>
      <c r="R345" s="125"/>
      <c r="S345" s="125"/>
    </row>
    <row r="346" spans="1:19" ht="15" outlineLevel="1">
      <c r="A346" s="334" t="s">
        <v>543</v>
      </c>
      <c r="B346" s="332">
        <f t="shared" si="37"/>
        <v>346</v>
      </c>
      <c r="C346" s="330" t="s">
        <v>260</v>
      </c>
      <c r="D346" s="136">
        <f t="shared" si="49"/>
        <v>0</v>
      </c>
      <c r="E346" s="225"/>
      <c r="F346" s="225"/>
      <c r="G346" s="225"/>
      <c r="H346" s="225"/>
      <c r="I346" s="225"/>
      <c r="J346" s="225"/>
      <c r="K346" s="225"/>
      <c r="L346" s="225"/>
      <c r="M346" s="225"/>
      <c r="N346" s="225"/>
      <c r="O346" s="225"/>
      <c r="P346" s="225"/>
      <c r="Q346" s="125"/>
      <c r="R346" s="125"/>
      <c r="S346" s="125"/>
    </row>
    <row r="347" spans="1:19" ht="15" outlineLevel="1">
      <c r="A347" s="334" t="s">
        <v>544</v>
      </c>
      <c r="B347" s="332">
        <f t="shared" si="37"/>
        <v>347</v>
      </c>
      <c r="C347" s="330" t="s">
        <v>269</v>
      </c>
      <c r="D347" s="136">
        <f t="shared" si="49"/>
        <v>0</v>
      </c>
      <c r="E347" s="225"/>
      <c r="F347" s="225"/>
      <c r="G347" s="225"/>
      <c r="H347" s="225"/>
      <c r="I347" s="225"/>
      <c r="J347" s="225"/>
      <c r="K347" s="225"/>
      <c r="L347" s="225"/>
      <c r="M347" s="225"/>
      <c r="N347" s="225"/>
      <c r="O347" s="225"/>
      <c r="P347" s="225"/>
      <c r="Q347" s="125"/>
      <c r="R347" s="125"/>
      <c r="S347" s="125"/>
    </row>
    <row r="348" spans="1:19" ht="15" outlineLevel="1">
      <c r="A348" s="334" t="s">
        <v>426</v>
      </c>
      <c r="B348" s="332">
        <f t="shared" si="37"/>
        <v>348</v>
      </c>
      <c r="C348" s="330" t="s">
        <v>251</v>
      </c>
      <c r="D348" s="136">
        <f t="shared" si="49"/>
        <v>0</v>
      </c>
      <c r="E348" s="225"/>
      <c r="F348" s="225"/>
      <c r="G348" s="225"/>
      <c r="H348" s="225"/>
      <c r="I348" s="225"/>
      <c r="J348" s="225"/>
      <c r="K348" s="225"/>
      <c r="L348" s="225"/>
      <c r="M348" s="225"/>
      <c r="N348" s="225"/>
      <c r="O348" s="225"/>
      <c r="P348" s="225"/>
      <c r="Q348" s="125"/>
      <c r="R348" s="125"/>
      <c r="S348" s="125"/>
    </row>
    <row r="349" spans="1:19" ht="15" outlineLevel="1">
      <c r="A349" s="334" t="s">
        <v>427</v>
      </c>
      <c r="B349" s="332">
        <f t="shared" si="37"/>
        <v>349</v>
      </c>
      <c r="C349" s="330" t="s">
        <v>252</v>
      </c>
      <c r="D349" s="136">
        <f t="shared" si="49"/>
        <v>0</v>
      </c>
      <c r="E349" s="225"/>
      <c r="F349" s="225"/>
      <c r="G349" s="225"/>
      <c r="H349" s="225"/>
      <c r="I349" s="225"/>
      <c r="J349" s="225"/>
      <c r="K349" s="225"/>
      <c r="L349" s="225"/>
      <c r="M349" s="225"/>
      <c r="N349" s="225"/>
      <c r="O349" s="225"/>
      <c r="P349" s="225"/>
      <c r="Q349" s="125"/>
      <c r="R349" s="125"/>
      <c r="S349" s="125"/>
    </row>
    <row r="350" spans="1:19" ht="15" outlineLevel="1">
      <c r="A350" s="334" t="s">
        <v>428</v>
      </c>
      <c r="B350" s="332">
        <f t="shared" si="37"/>
        <v>350</v>
      </c>
      <c r="C350" s="330" t="s">
        <v>253</v>
      </c>
      <c r="D350" s="136">
        <f t="shared" si="49"/>
        <v>0</v>
      </c>
      <c r="E350" s="225"/>
      <c r="F350" s="225"/>
      <c r="G350" s="225"/>
      <c r="H350" s="225"/>
      <c r="I350" s="225"/>
      <c r="J350" s="225"/>
      <c r="K350" s="225"/>
      <c r="L350" s="225"/>
      <c r="M350" s="225"/>
      <c r="N350" s="225"/>
      <c r="O350" s="225"/>
      <c r="P350" s="225"/>
      <c r="Q350" s="125"/>
      <c r="R350" s="125"/>
      <c r="S350" s="125"/>
    </row>
    <row r="351" spans="1:19" ht="15" outlineLevel="1">
      <c r="A351" s="334" t="s">
        <v>429</v>
      </c>
      <c r="B351" s="332">
        <f aca="true" t="shared" si="50" ref="B351:B372">ROW(A351)</f>
        <v>351</v>
      </c>
      <c r="C351" s="330" t="s">
        <v>270</v>
      </c>
      <c r="D351" s="136">
        <f t="shared" si="49"/>
        <v>0</v>
      </c>
      <c r="E351" s="225"/>
      <c r="F351" s="225"/>
      <c r="G351" s="225"/>
      <c r="H351" s="225"/>
      <c r="I351" s="225"/>
      <c r="J351" s="225"/>
      <c r="K351" s="225"/>
      <c r="L351" s="225"/>
      <c r="M351" s="225"/>
      <c r="N351" s="225"/>
      <c r="O351" s="225"/>
      <c r="P351" s="225"/>
      <c r="Q351" s="125"/>
      <c r="R351" s="125"/>
      <c r="S351" s="125"/>
    </row>
    <row r="352" spans="1:19" ht="15" outlineLevel="1">
      <c r="A352" s="334" t="s">
        <v>545</v>
      </c>
      <c r="B352" s="332">
        <f t="shared" si="50"/>
        <v>352</v>
      </c>
      <c r="C352" s="330" t="s">
        <v>255</v>
      </c>
      <c r="D352" s="136">
        <f t="shared" si="49"/>
        <v>0</v>
      </c>
      <c r="E352" s="225"/>
      <c r="F352" s="225"/>
      <c r="G352" s="225"/>
      <c r="H352" s="225"/>
      <c r="I352" s="225"/>
      <c r="J352" s="225"/>
      <c r="K352" s="225"/>
      <c r="L352" s="225"/>
      <c r="M352" s="225"/>
      <c r="N352" s="225"/>
      <c r="O352" s="225"/>
      <c r="P352" s="225"/>
      <c r="Q352" s="125"/>
      <c r="R352" s="125"/>
      <c r="S352" s="125"/>
    </row>
    <row r="353" spans="1:19" ht="15" outlineLevel="1">
      <c r="A353" s="334" t="s">
        <v>546</v>
      </c>
      <c r="B353" s="332">
        <f t="shared" si="50"/>
        <v>353</v>
      </c>
      <c r="C353" s="330" t="s">
        <v>256</v>
      </c>
      <c r="D353" s="136">
        <f t="shared" si="49"/>
        <v>0</v>
      </c>
      <c r="E353" s="225"/>
      <c r="F353" s="225"/>
      <c r="G353" s="225"/>
      <c r="H353" s="225"/>
      <c r="I353" s="225"/>
      <c r="J353" s="225"/>
      <c r="K353" s="225"/>
      <c r="L353" s="225"/>
      <c r="M353" s="225"/>
      <c r="N353" s="225"/>
      <c r="O353" s="225"/>
      <c r="P353" s="225"/>
      <c r="Q353" s="125"/>
      <c r="R353" s="125"/>
      <c r="S353" s="125"/>
    </row>
    <row r="354" spans="1:19" ht="15" outlineLevel="1">
      <c r="A354" s="334" t="s">
        <v>547</v>
      </c>
      <c r="B354" s="332">
        <f t="shared" si="50"/>
        <v>354</v>
      </c>
      <c r="C354" s="330" t="s">
        <v>234</v>
      </c>
      <c r="D354" s="136">
        <f t="shared" si="49"/>
        <v>0</v>
      </c>
      <c r="E354" s="225"/>
      <c r="F354" s="225"/>
      <c r="G354" s="225"/>
      <c r="H354" s="225"/>
      <c r="I354" s="225"/>
      <c r="J354" s="225"/>
      <c r="K354" s="225"/>
      <c r="L354" s="225"/>
      <c r="M354" s="225"/>
      <c r="N354" s="225"/>
      <c r="O354" s="225"/>
      <c r="P354" s="225"/>
      <c r="Q354" s="125"/>
      <c r="R354" s="125"/>
      <c r="S354" s="125"/>
    </row>
    <row r="355" spans="1:19" ht="15" outlineLevel="1">
      <c r="A355" s="334" t="s">
        <v>430</v>
      </c>
      <c r="B355" s="332">
        <f t="shared" si="50"/>
        <v>355</v>
      </c>
      <c r="C355" s="330" t="s">
        <v>257</v>
      </c>
      <c r="D355" s="136">
        <f t="shared" si="49"/>
        <v>0</v>
      </c>
      <c r="E355" s="225"/>
      <c r="F355" s="225"/>
      <c r="G355" s="225"/>
      <c r="H355" s="225"/>
      <c r="I355" s="225"/>
      <c r="J355" s="225"/>
      <c r="K355" s="225"/>
      <c r="L355" s="225"/>
      <c r="M355" s="225"/>
      <c r="N355" s="225"/>
      <c r="O355" s="225"/>
      <c r="P355" s="225"/>
      <c r="Q355" s="125"/>
      <c r="R355" s="125"/>
      <c r="S355" s="125"/>
    </row>
    <row r="356" spans="1:19" ht="15" outlineLevel="1">
      <c r="A356" s="334" t="s">
        <v>431</v>
      </c>
      <c r="B356" s="332">
        <f t="shared" si="50"/>
        <v>356</v>
      </c>
      <c r="C356" s="330" t="s">
        <v>270</v>
      </c>
      <c r="D356" s="136">
        <f t="shared" si="49"/>
        <v>0</v>
      </c>
      <c r="E356" s="225"/>
      <c r="F356" s="225"/>
      <c r="G356" s="225"/>
      <c r="H356" s="225"/>
      <c r="I356" s="225"/>
      <c r="J356" s="225"/>
      <c r="K356" s="225"/>
      <c r="L356" s="225"/>
      <c r="M356" s="225"/>
      <c r="N356" s="225"/>
      <c r="O356" s="225"/>
      <c r="P356" s="225"/>
      <c r="Q356" s="125"/>
      <c r="R356" s="125"/>
      <c r="S356" s="125"/>
    </row>
    <row r="357" spans="1:19" ht="15" outlineLevel="1">
      <c r="A357" s="334" t="s">
        <v>432</v>
      </c>
      <c r="B357" s="332">
        <f t="shared" si="50"/>
        <v>357</v>
      </c>
      <c r="C357" s="330" t="s">
        <v>259</v>
      </c>
      <c r="D357" s="136">
        <f t="shared" si="49"/>
        <v>0</v>
      </c>
      <c r="E357" s="225"/>
      <c r="F357" s="225"/>
      <c r="G357" s="225"/>
      <c r="H357" s="225"/>
      <c r="I357" s="225"/>
      <c r="J357" s="225"/>
      <c r="K357" s="225"/>
      <c r="L357" s="225"/>
      <c r="M357" s="225"/>
      <c r="N357" s="225"/>
      <c r="O357" s="225"/>
      <c r="P357" s="225"/>
      <c r="Q357" s="125"/>
      <c r="R357" s="125"/>
      <c r="S357" s="125"/>
    </row>
    <row r="358" spans="1:19" s="127" customFormat="1" ht="14.25">
      <c r="A358" s="181">
        <f>HYPERLINK(CONCATENATE("[FDS Tool Version 28.xls]Line_Definitions!","a",VLOOKUP(Data!A350,Line_Definitions!$A$2:$D$401,4,FALSE)),Data!A350)</f>
        <v>11180</v>
      </c>
      <c r="B358" s="138">
        <f t="shared" si="50"/>
        <v>358</v>
      </c>
      <c r="C358" s="153" t="s">
        <v>234</v>
      </c>
      <c r="D358" s="140">
        <f t="shared" si="49"/>
        <v>0</v>
      </c>
      <c r="E358" s="231"/>
      <c r="F358" s="231"/>
      <c r="G358" s="231"/>
      <c r="H358" s="231"/>
      <c r="I358" s="231"/>
      <c r="J358" s="231"/>
      <c r="K358" s="231"/>
      <c r="L358" s="231"/>
      <c r="M358" s="231"/>
      <c r="N358" s="231"/>
      <c r="O358" s="231"/>
      <c r="P358" s="231"/>
      <c r="Q358" s="125"/>
      <c r="R358" s="125"/>
      <c r="S358" s="125"/>
    </row>
    <row r="359" spans="1:19" ht="15">
      <c r="A359" s="183"/>
      <c r="B359" s="165"/>
      <c r="C359" s="161"/>
      <c r="D359" s="160"/>
      <c r="E359" s="223"/>
      <c r="F359" s="223"/>
      <c r="G359" s="223"/>
      <c r="H359" s="223"/>
      <c r="I359" s="223"/>
      <c r="J359" s="223"/>
      <c r="K359" s="223"/>
      <c r="L359" s="223"/>
      <c r="M359" s="223"/>
      <c r="N359" s="223"/>
      <c r="O359" s="223"/>
      <c r="P359" s="223"/>
      <c r="Q359" s="125"/>
      <c r="R359" s="125"/>
      <c r="S359" s="125"/>
    </row>
    <row r="360" spans="1:19" s="127" customFormat="1" ht="15">
      <c r="A360" s="181">
        <f>HYPERLINK(CONCATENATE("[FDS Tool Version 28.xls]Line_Definitions!","a",VLOOKUP(Data!A352,Line_Definitions!$A$2:$D$401,4,FALSE)),Data!A352)</f>
        <v>11190</v>
      </c>
      <c r="B360" s="138">
        <f t="shared" si="50"/>
        <v>360</v>
      </c>
      <c r="C360" s="153" t="s">
        <v>558</v>
      </c>
      <c r="D360" s="140">
        <f>SUM(E360:P360)/2</f>
        <v>0</v>
      </c>
      <c r="E360" s="219">
        <f>SUM(F360:G360)</f>
        <v>0</v>
      </c>
      <c r="F360" s="255"/>
      <c r="G360" s="251"/>
      <c r="H360" s="219">
        <f>SUM(I360:J360)</f>
        <v>0</v>
      </c>
      <c r="I360" s="255"/>
      <c r="J360" s="251"/>
      <c r="K360" s="219">
        <f>SUM(L360:M360)</f>
        <v>0</v>
      </c>
      <c r="L360" s="255"/>
      <c r="M360" s="251"/>
      <c r="N360" s="219">
        <f>SUM(O360:P360)</f>
        <v>0</v>
      </c>
      <c r="O360" s="255"/>
      <c r="P360" s="251"/>
      <c r="Q360" s="125"/>
      <c r="R360" s="125"/>
      <c r="S360" s="125"/>
    </row>
    <row r="361" spans="1:19" s="127" customFormat="1" ht="15">
      <c r="A361" s="181">
        <f>HYPERLINK(CONCATENATE("[FDS Tool Version 28.xls]Line_Definitions!","a",VLOOKUP(Data!A353,Line_Definitions!$A$2:$D$401,4,FALSE)),Data!A353)</f>
        <v>11210</v>
      </c>
      <c r="B361" s="138">
        <f>ROW(A361)</f>
        <v>361</v>
      </c>
      <c r="C361" s="153" t="s">
        <v>642</v>
      </c>
      <c r="D361" s="140">
        <f>SUM(E361:P361)/2</f>
        <v>0</v>
      </c>
      <c r="E361" s="219">
        <f>SUM(F361:G361)</f>
        <v>0</v>
      </c>
      <c r="F361" s="255"/>
      <c r="G361" s="251"/>
      <c r="H361" s="219">
        <f>SUM(I361:J361)</f>
        <v>0</v>
      </c>
      <c r="I361" s="255"/>
      <c r="J361" s="251"/>
      <c r="K361" s="219">
        <f>SUM(L361:M361)</f>
        <v>0</v>
      </c>
      <c r="L361" s="255"/>
      <c r="M361" s="251"/>
      <c r="N361" s="219">
        <f>SUM(O361:P361)</f>
        <v>0</v>
      </c>
      <c r="O361" s="255"/>
      <c r="P361" s="251"/>
      <c r="Q361" s="125"/>
      <c r="R361" s="125"/>
      <c r="S361" s="125"/>
    </row>
    <row r="362" spans="1:19" ht="15">
      <c r="A362" s="183"/>
      <c r="B362" s="165"/>
      <c r="C362" s="159"/>
      <c r="D362" s="175"/>
      <c r="E362" s="222"/>
      <c r="F362" s="222"/>
      <c r="G362" s="222"/>
      <c r="H362" s="222"/>
      <c r="I362" s="222"/>
      <c r="J362" s="222"/>
      <c r="K362" s="222"/>
      <c r="L362" s="222"/>
      <c r="M362" s="222"/>
      <c r="N362" s="222"/>
      <c r="O362" s="222"/>
      <c r="P362" s="222"/>
      <c r="Q362" s="125"/>
      <c r="R362" s="125"/>
      <c r="S362" s="125"/>
    </row>
    <row r="363" spans="1:19" ht="15">
      <c r="A363" s="181">
        <f>HYPERLINK(CONCATENATE("[FDS Tool Version 28.xls]Line_Definitions!","a",VLOOKUP(Data!A355,Line_Definitions!$A$2:$D$401,4,FALSE)),Data!A355)</f>
        <v>11270</v>
      </c>
      <c r="B363" s="138">
        <f t="shared" si="50"/>
        <v>363</v>
      </c>
      <c r="C363" s="153" t="s">
        <v>541</v>
      </c>
      <c r="D363" s="140">
        <f>SUM(E363:P363)/2</f>
        <v>0</v>
      </c>
      <c r="E363" s="219">
        <f>SUM(F363:G363)</f>
        <v>0</v>
      </c>
      <c r="F363" s="221">
        <f>LOOKUP(C146,'Excess Cash Calc'!$C$4:$F$4,'Excess Cash Calc'!$C$19:$F$19)</f>
        <v>0</v>
      </c>
      <c r="G363" s="225"/>
      <c r="H363" s="219">
        <f>'Excess Cash Calc'!D19</f>
        <v>0</v>
      </c>
      <c r="I363" s="221">
        <f>H363</f>
        <v>0</v>
      </c>
      <c r="J363" s="225"/>
      <c r="K363" s="219">
        <f>'Excess Cash Calc'!E19</f>
        <v>0</v>
      </c>
      <c r="L363" s="221">
        <f>K363</f>
        <v>0</v>
      </c>
      <c r="M363" s="225"/>
      <c r="N363" s="219">
        <f>'Excess Cash Calc'!F19</f>
        <v>0</v>
      </c>
      <c r="O363" s="221">
        <f>N363</f>
        <v>0</v>
      </c>
      <c r="P363" s="225"/>
      <c r="Q363" s="125"/>
      <c r="R363" s="125"/>
      <c r="S363" s="125"/>
    </row>
    <row r="364" spans="1:19" ht="15">
      <c r="A364" s="183"/>
      <c r="B364" s="165"/>
      <c r="C364" s="159"/>
      <c r="D364" s="176"/>
      <c r="E364" s="222"/>
      <c r="F364" s="222"/>
      <c r="G364" s="222"/>
      <c r="H364" s="222"/>
      <c r="I364" s="222"/>
      <c r="J364" s="222"/>
      <c r="K364" s="222"/>
      <c r="L364" s="222"/>
      <c r="M364" s="222"/>
      <c r="N364" s="222"/>
      <c r="O364" s="222"/>
      <c r="P364" s="222"/>
      <c r="Q364" s="125"/>
      <c r="R364" s="125"/>
      <c r="S364" s="125"/>
    </row>
    <row r="365" spans="1:19" ht="15">
      <c r="A365" s="181">
        <f>HYPERLINK(CONCATENATE("[FDS Tool Version 28.xls]Line_Definitions!","a",VLOOKUP(Data!A357,Line_Definitions!$A$2:$D$401,4,FALSE)),Data!A357)</f>
        <v>11610</v>
      </c>
      <c r="B365" s="138">
        <f t="shared" si="50"/>
        <v>365</v>
      </c>
      <c r="C365" s="152" t="s">
        <v>201</v>
      </c>
      <c r="D365" s="136">
        <f aca="true" t="shared" si="51" ref="D365:D372">SUM(E365:P365)/2</f>
        <v>0</v>
      </c>
      <c r="E365" s="221">
        <f aca="true" t="shared" si="52" ref="E365:E372">SUM(F365:G365)</f>
        <v>0</v>
      </c>
      <c r="F365" s="255"/>
      <c r="G365" s="251"/>
      <c r="H365" s="221">
        <f aca="true" t="shared" si="53" ref="H365:H372">SUM(I365:J365)</f>
        <v>0</v>
      </c>
      <c r="I365" s="255"/>
      <c r="J365" s="251"/>
      <c r="K365" s="221">
        <f aca="true" t="shared" si="54" ref="K365:K372">SUM(L365:M365)</f>
        <v>0</v>
      </c>
      <c r="L365" s="255"/>
      <c r="M365" s="251"/>
      <c r="N365" s="221">
        <f aca="true" t="shared" si="55" ref="N365:N372">SUM(O365:P365)</f>
        <v>0</v>
      </c>
      <c r="O365" s="255"/>
      <c r="P365" s="251"/>
      <c r="Q365" s="125"/>
      <c r="R365" s="125"/>
      <c r="S365" s="125"/>
    </row>
    <row r="366" spans="1:19" ht="15">
      <c r="A366" s="181">
        <f>HYPERLINK(CONCATENATE("[FDS Tool Version 28.xls]Line_Definitions!","a",VLOOKUP(Data!A358,Line_Definitions!$A$2:$D$401,4,FALSE)),Data!A358)</f>
        <v>11620</v>
      </c>
      <c r="B366" s="138">
        <f t="shared" si="50"/>
        <v>366</v>
      </c>
      <c r="C366" s="152" t="s">
        <v>229</v>
      </c>
      <c r="D366" s="136">
        <f t="shared" si="51"/>
        <v>0</v>
      </c>
      <c r="E366" s="221">
        <f t="shared" si="52"/>
        <v>0</v>
      </c>
      <c r="F366" s="255"/>
      <c r="G366" s="251"/>
      <c r="H366" s="221">
        <f t="shared" si="53"/>
        <v>0</v>
      </c>
      <c r="I366" s="255"/>
      <c r="J366" s="251"/>
      <c r="K366" s="221">
        <f t="shared" si="54"/>
        <v>0</v>
      </c>
      <c r="L366" s="255"/>
      <c r="M366" s="251"/>
      <c r="N366" s="221">
        <f t="shared" si="55"/>
        <v>0</v>
      </c>
      <c r="O366" s="255"/>
      <c r="P366" s="251"/>
      <c r="Q366" s="125"/>
      <c r="R366" s="125"/>
      <c r="S366" s="125"/>
    </row>
    <row r="367" spans="1:19" ht="15">
      <c r="A367" s="181">
        <f>HYPERLINK(CONCATENATE("[FDS Tool Version 28.xls]Line_Definitions!","a",VLOOKUP(Data!A359,Line_Definitions!$A$2:$D$401,4,FALSE)),Data!A359)</f>
        <v>11630</v>
      </c>
      <c r="B367" s="138">
        <f t="shared" si="50"/>
        <v>367</v>
      </c>
      <c r="C367" s="152" t="s">
        <v>202</v>
      </c>
      <c r="D367" s="136">
        <f t="shared" si="51"/>
        <v>0</v>
      </c>
      <c r="E367" s="221">
        <f t="shared" si="52"/>
        <v>0</v>
      </c>
      <c r="F367" s="255"/>
      <c r="G367" s="251"/>
      <c r="H367" s="221">
        <f t="shared" si="53"/>
        <v>0</v>
      </c>
      <c r="I367" s="255"/>
      <c r="J367" s="251"/>
      <c r="K367" s="221">
        <f t="shared" si="54"/>
        <v>0</v>
      </c>
      <c r="L367" s="255"/>
      <c r="M367" s="251"/>
      <c r="N367" s="221">
        <f t="shared" si="55"/>
        <v>0</v>
      </c>
      <c r="O367" s="255"/>
      <c r="P367" s="251"/>
      <c r="Q367" s="125"/>
      <c r="R367" s="125"/>
      <c r="S367" s="125"/>
    </row>
    <row r="368" spans="1:19" ht="15">
      <c r="A368" s="181">
        <f>HYPERLINK(CONCATENATE("[FDS Tool Version 28.xls]Line_Definitions!","a",VLOOKUP(Data!A360,Line_Definitions!$A$2:$D$401,4,FALSE)),Data!A360)</f>
        <v>11640</v>
      </c>
      <c r="B368" s="138">
        <f t="shared" si="50"/>
        <v>368</v>
      </c>
      <c r="C368" s="152" t="s">
        <v>203</v>
      </c>
      <c r="D368" s="136">
        <f t="shared" si="51"/>
        <v>0</v>
      </c>
      <c r="E368" s="221">
        <f t="shared" si="52"/>
        <v>0</v>
      </c>
      <c r="F368" s="255"/>
      <c r="G368" s="251"/>
      <c r="H368" s="221">
        <f t="shared" si="53"/>
        <v>0</v>
      </c>
      <c r="I368" s="255"/>
      <c r="J368" s="251"/>
      <c r="K368" s="221">
        <f t="shared" si="54"/>
        <v>0</v>
      </c>
      <c r="L368" s="255"/>
      <c r="M368" s="251"/>
      <c r="N368" s="221">
        <f t="shared" si="55"/>
        <v>0</v>
      </c>
      <c r="O368" s="255"/>
      <c r="P368" s="251"/>
      <c r="Q368" s="125"/>
      <c r="R368" s="125"/>
      <c r="S368" s="125"/>
    </row>
    <row r="369" spans="1:19" ht="15">
      <c r="A369" s="181">
        <f>HYPERLINK(CONCATENATE("[FDS Tool Version 28.xls]Line_Definitions!","a",VLOOKUP(Data!A361,Line_Definitions!$A$2:$D$401,4,FALSE)),Data!A361)</f>
        <v>11650</v>
      </c>
      <c r="B369" s="138">
        <f t="shared" si="50"/>
        <v>369</v>
      </c>
      <c r="C369" s="152" t="s">
        <v>204</v>
      </c>
      <c r="D369" s="136">
        <f t="shared" si="51"/>
        <v>0</v>
      </c>
      <c r="E369" s="221">
        <f t="shared" si="52"/>
        <v>0</v>
      </c>
      <c r="F369" s="255"/>
      <c r="G369" s="251"/>
      <c r="H369" s="221">
        <f t="shared" si="53"/>
        <v>0</v>
      </c>
      <c r="I369" s="255"/>
      <c r="J369" s="251"/>
      <c r="K369" s="221">
        <f t="shared" si="54"/>
        <v>0</v>
      </c>
      <c r="L369" s="255"/>
      <c r="M369" s="251"/>
      <c r="N369" s="221">
        <f t="shared" si="55"/>
        <v>0</v>
      </c>
      <c r="O369" s="255"/>
      <c r="P369" s="251"/>
      <c r="Q369" s="125"/>
      <c r="R369" s="125"/>
      <c r="S369" s="125"/>
    </row>
    <row r="370" spans="1:19" ht="15">
      <c r="A370" s="181">
        <f>HYPERLINK(CONCATENATE("[FDS Tool Version 28.xls]Line_Definitions!","a",VLOOKUP(Data!A362,Line_Definitions!$A$2:$D$401,4,FALSE)),Data!A362)</f>
        <v>11660</v>
      </c>
      <c r="B370" s="138">
        <f t="shared" si="50"/>
        <v>370</v>
      </c>
      <c r="C370" s="152" t="s">
        <v>205</v>
      </c>
      <c r="D370" s="136">
        <f t="shared" si="51"/>
        <v>0</v>
      </c>
      <c r="E370" s="221">
        <f t="shared" si="52"/>
        <v>0</v>
      </c>
      <c r="F370" s="255"/>
      <c r="G370" s="251"/>
      <c r="H370" s="221">
        <f t="shared" si="53"/>
        <v>0</v>
      </c>
      <c r="I370" s="255"/>
      <c r="J370" s="251"/>
      <c r="K370" s="221">
        <f t="shared" si="54"/>
        <v>0</v>
      </c>
      <c r="L370" s="255"/>
      <c r="M370" s="251"/>
      <c r="N370" s="221">
        <f t="shared" si="55"/>
        <v>0</v>
      </c>
      <c r="O370" s="255"/>
      <c r="P370" s="251"/>
      <c r="Q370" s="125"/>
      <c r="R370" s="125"/>
      <c r="S370" s="125"/>
    </row>
    <row r="371" spans="1:19" ht="15">
      <c r="A371" s="181">
        <f>HYPERLINK(CONCATENATE("[FDS Tool Version 28.xls]Line_Definitions!","a",VLOOKUP(Data!A363,Line_Definitions!$A$2:$D$401,4,FALSE)),Data!A363)</f>
        <v>13510</v>
      </c>
      <c r="B371" s="138">
        <f t="shared" si="50"/>
        <v>371</v>
      </c>
      <c r="C371" s="152" t="s">
        <v>206</v>
      </c>
      <c r="D371" s="136">
        <f t="shared" si="51"/>
        <v>0</v>
      </c>
      <c r="E371" s="221">
        <f t="shared" si="52"/>
        <v>0</v>
      </c>
      <c r="F371" s="225"/>
      <c r="G371" s="255"/>
      <c r="H371" s="221">
        <f t="shared" si="53"/>
        <v>0</v>
      </c>
      <c r="I371" s="225"/>
      <c r="J371" s="255"/>
      <c r="K371" s="221">
        <f t="shared" si="54"/>
        <v>0</v>
      </c>
      <c r="L371" s="225"/>
      <c r="M371" s="255"/>
      <c r="N371" s="221">
        <f t="shared" si="55"/>
        <v>0</v>
      </c>
      <c r="O371" s="225"/>
      <c r="P371" s="255"/>
      <c r="Q371" s="125"/>
      <c r="R371" s="125"/>
      <c r="S371" s="125"/>
    </row>
    <row r="372" spans="1:19" ht="15">
      <c r="A372" s="181">
        <f>HYPERLINK(CONCATENATE("[FDS Tool Version 28.xls]Line_Definitions!","a",VLOOKUP(Data!A364,Line_Definitions!$A$2:$D$401,4,FALSE)),Data!A364)</f>
        <v>13901</v>
      </c>
      <c r="B372" s="138">
        <f t="shared" si="50"/>
        <v>372</v>
      </c>
      <c r="C372" s="135" t="s">
        <v>237</v>
      </c>
      <c r="D372" s="136">
        <f t="shared" si="51"/>
        <v>0</v>
      </c>
      <c r="E372" s="221">
        <f t="shared" si="52"/>
        <v>0</v>
      </c>
      <c r="F372" s="225"/>
      <c r="G372" s="255"/>
      <c r="H372" s="221">
        <f t="shared" si="53"/>
        <v>0</v>
      </c>
      <c r="I372" s="225"/>
      <c r="J372" s="255"/>
      <c r="K372" s="221">
        <f t="shared" si="54"/>
        <v>0</v>
      </c>
      <c r="L372" s="225"/>
      <c r="M372" s="255"/>
      <c r="N372" s="221">
        <f t="shared" si="55"/>
        <v>0</v>
      </c>
      <c r="O372" s="225"/>
      <c r="P372" s="255"/>
      <c r="Q372" s="125"/>
      <c r="R372" s="125"/>
      <c r="S372" s="125"/>
    </row>
    <row r="373" spans="1:16" ht="15">
      <c r="A373" s="184"/>
      <c r="B373" s="125"/>
      <c r="C373" s="125"/>
      <c r="I373" s="217"/>
      <c r="J373" s="217"/>
      <c r="K373" s="217"/>
      <c r="L373" s="217"/>
      <c r="M373" s="217"/>
      <c r="N373" s="217"/>
      <c r="O373" s="217"/>
      <c r="P373" s="217"/>
    </row>
    <row r="374" spans="1:16" ht="15">
      <c r="A374" s="184"/>
      <c r="B374" s="125"/>
      <c r="C374" s="125"/>
      <c r="I374" s="217"/>
      <c r="J374" s="217"/>
      <c r="K374" s="217"/>
      <c r="L374" s="217"/>
      <c r="M374" s="217"/>
      <c r="N374" s="217"/>
      <c r="O374" s="217"/>
      <c r="P374" s="217"/>
    </row>
    <row r="375" spans="1:16" ht="15">
      <c r="A375" s="184"/>
      <c r="B375" s="125"/>
      <c r="C375" s="125"/>
      <c r="I375" s="217"/>
      <c r="J375" s="217"/>
      <c r="K375" s="217"/>
      <c r="L375" s="217"/>
      <c r="M375" s="217"/>
      <c r="N375" s="217"/>
      <c r="O375" s="217"/>
      <c r="P375" s="217"/>
    </row>
    <row r="376" spans="1:16" ht="15">
      <c r="A376" s="184"/>
      <c r="B376" s="125"/>
      <c r="C376" s="125"/>
      <c r="I376" s="217"/>
      <c r="J376" s="217"/>
      <c r="K376" s="217"/>
      <c r="L376" s="217"/>
      <c r="M376" s="217"/>
      <c r="N376" s="217"/>
      <c r="O376" s="217"/>
      <c r="P376" s="217"/>
    </row>
    <row r="377" spans="1:16" ht="15">
      <c r="A377" s="184"/>
      <c r="B377" s="125"/>
      <c r="C377" s="125"/>
      <c r="I377" s="217"/>
      <c r="J377" s="217"/>
      <c r="K377" s="217"/>
      <c r="L377" s="217"/>
      <c r="M377" s="217"/>
      <c r="N377" s="217"/>
      <c r="O377" s="217"/>
      <c r="P377" s="217"/>
    </row>
    <row r="378" spans="1:16" ht="15">
      <c r="A378" s="184"/>
      <c r="B378" s="125"/>
      <c r="C378" s="125"/>
      <c r="I378" s="217"/>
      <c r="J378" s="217"/>
      <c r="K378" s="217"/>
      <c r="L378" s="217"/>
      <c r="M378" s="217"/>
      <c r="N378" s="217"/>
      <c r="O378" s="217"/>
      <c r="P378" s="217"/>
    </row>
    <row r="379" spans="1:16" ht="15">
      <c r="A379" s="184"/>
      <c r="B379" s="125"/>
      <c r="C379" s="125"/>
      <c r="I379" s="217"/>
      <c r="J379" s="217"/>
      <c r="K379" s="217"/>
      <c r="L379" s="217"/>
      <c r="M379" s="217"/>
      <c r="N379" s="217"/>
      <c r="O379" s="217"/>
      <c r="P379" s="217"/>
    </row>
    <row r="380" spans="1:16" ht="15">
      <c r="A380" s="184"/>
      <c r="B380" s="125"/>
      <c r="C380" s="125"/>
      <c r="I380" s="217"/>
      <c r="J380" s="217"/>
      <c r="K380" s="217"/>
      <c r="L380" s="217"/>
      <c r="M380" s="217"/>
      <c r="N380" s="217"/>
      <c r="O380" s="217"/>
      <c r="P380" s="217"/>
    </row>
    <row r="381" spans="1:16" ht="15">
      <c r="A381" s="184"/>
      <c r="B381" s="125"/>
      <c r="C381" s="125"/>
      <c r="I381" s="217"/>
      <c r="J381" s="217"/>
      <c r="K381" s="217"/>
      <c r="L381" s="217"/>
      <c r="M381" s="217"/>
      <c r="N381" s="217"/>
      <c r="O381" s="217"/>
      <c r="P381" s="217"/>
    </row>
    <row r="382" spans="1:16" ht="15">
      <c r="A382" s="184"/>
      <c r="B382" s="125"/>
      <c r="C382" s="125"/>
      <c r="I382" s="217"/>
      <c r="J382" s="217"/>
      <c r="K382" s="217"/>
      <c r="L382" s="217"/>
      <c r="M382" s="217"/>
      <c r="N382" s="217"/>
      <c r="O382" s="217"/>
      <c r="P382" s="217"/>
    </row>
    <row r="383" spans="1:16" ht="15">
      <c r="A383" s="184"/>
      <c r="B383" s="125"/>
      <c r="C383" s="125"/>
      <c r="I383" s="217"/>
      <c r="J383" s="217"/>
      <c r="K383" s="217"/>
      <c r="L383" s="217"/>
      <c r="M383" s="217"/>
      <c r="N383" s="217"/>
      <c r="O383" s="217"/>
      <c r="P383" s="217"/>
    </row>
    <row r="384" spans="1:16" ht="15">
      <c r="A384" s="184"/>
      <c r="B384" s="125"/>
      <c r="C384" s="125"/>
      <c r="I384" s="217"/>
      <c r="J384" s="217"/>
      <c r="K384" s="217"/>
      <c r="L384" s="217"/>
      <c r="M384" s="217"/>
      <c r="N384" s="217"/>
      <c r="O384" s="217"/>
      <c r="P384" s="217"/>
    </row>
    <row r="385" spans="1:16" ht="15">
      <c r="A385" s="184"/>
      <c r="B385" s="125"/>
      <c r="C385" s="125"/>
      <c r="I385" s="217"/>
      <c r="J385" s="217"/>
      <c r="K385" s="217"/>
      <c r="L385" s="217"/>
      <c r="M385" s="217"/>
      <c r="N385" s="217"/>
      <c r="O385" s="217"/>
      <c r="P385" s="217"/>
    </row>
    <row r="386" spans="1:16" ht="15">
      <c r="A386" s="184"/>
      <c r="B386" s="125"/>
      <c r="C386" s="125"/>
      <c r="I386" s="217"/>
      <c r="J386" s="217"/>
      <c r="K386" s="217"/>
      <c r="L386" s="217"/>
      <c r="M386" s="217"/>
      <c r="N386" s="217"/>
      <c r="O386" s="217"/>
      <c r="P386" s="217"/>
    </row>
    <row r="387" spans="1:16" ht="15">
      <c r="A387" s="184"/>
      <c r="B387" s="125"/>
      <c r="C387" s="125"/>
      <c r="I387" s="217"/>
      <c r="J387" s="217"/>
      <c r="K387" s="217"/>
      <c r="L387" s="217"/>
      <c r="M387" s="217"/>
      <c r="N387" s="217"/>
      <c r="O387" s="217"/>
      <c r="P387" s="217"/>
    </row>
    <row r="388" spans="1:16" ht="15">
      <c r="A388" s="184"/>
      <c r="B388" s="125"/>
      <c r="C388" s="125"/>
      <c r="I388" s="217"/>
      <c r="J388" s="217"/>
      <c r="K388" s="217"/>
      <c r="L388" s="217"/>
      <c r="M388" s="217"/>
      <c r="N388" s="217"/>
      <c r="O388" s="217"/>
      <c r="P388" s="217"/>
    </row>
    <row r="389" spans="1:16" ht="15">
      <c r="A389" s="184"/>
      <c r="B389" s="125"/>
      <c r="C389" s="125"/>
      <c r="I389" s="217"/>
      <c r="J389" s="217"/>
      <c r="K389" s="217"/>
      <c r="L389" s="217"/>
      <c r="M389" s="217"/>
      <c r="N389" s="217"/>
      <c r="O389" s="217"/>
      <c r="P389" s="217"/>
    </row>
    <row r="390" spans="1:16" ht="15">
      <c r="A390" s="184"/>
      <c r="B390" s="125"/>
      <c r="C390" s="125"/>
      <c r="I390" s="217"/>
      <c r="J390" s="217"/>
      <c r="K390" s="217"/>
      <c r="L390" s="217"/>
      <c r="M390" s="217"/>
      <c r="N390" s="217"/>
      <c r="O390" s="217"/>
      <c r="P390" s="217"/>
    </row>
    <row r="391" spans="1:16" ht="15">
      <c r="A391" s="184"/>
      <c r="B391" s="125"/>
      <c r="C391" s="125"/>
      <c r="I391" s="217"/>
      <c r="J391" s="217"/>
      <c r="K391" s="217"/>
      <c r="L391" s="217"/>
      <c r="M391" s="217"/>
      <c r="N391" s="217"/>
      <c r="O391" s="217"/>
      <c r="P391" s="217"/>
    </row>
    <row r="392" spans="1:16" ht="15">
      <c r="A392" s="184"/>
      <c r="B392" s="125"/>
      <c r="C392" s="125"/>
      <c r="I392" s="217"/>
      <c r="J392" s="217"/>
      <c r="K392" s="217"/>
      <c r="L392" s="217"/>
      <c r="M392" s="217"/>
      <c r="N392" s="217"/>
      <c r="O392" s="217"/>
      <c r="P392" s="217"/>
    </row>
    <row r="393" spans="1:12" ht="15">
      <c r="A393" s="184"/>
      <c r="B393" s="125"/>
      <c r="C393" s="125"/>
      <c r="J393" s="125"/>
      <c r="K393" s="125"/>
      <c r="L393" s="125"/>
    </row>
    <row r="394" spans="1:12" ht="15">
      <c r="A394" s="184"/>
      <c r="B394" s="125"/>
      <c r="C394" s="125"/>
      <c r="J394" s="125"/>
      <c r="K394" s="125"/>
      <c r="L394" s="125"/>
    </row>
    <row r="395" spans="1:12" ht="15">
      <c r="A395" s="184"/>
      <c r="B395" s="125"/>
      <c r="C395" s="125"/>
      <c r="J395" s="125"/>
      <c r="K395" s="125"/>
      <c r="L395" s="125"/>
    </row>
    <row r="396" spans="1:12" ht="15">
      <c r="A396" s="184"/>
      <c r="B396" s="125"/>
      <c r="C396" s="125"/>
      <c r="J396" s="125"/>
      <c r="K396" s="125"/>
      <c r="L396" s="125"/>
    </row>
    <row r="397" spans="1:12" ht="15">
      <c r="A397" s="184"/>
      <c r="B397" s="125"/>
      <c r="C397" s="125"/>
      <c r="J397" s="125"/>
      <c r="K397" s="125"/>
      <c r="L397" s="125"/>
    </row>
    <row r="398" spans="1:12" ht="15">
      <c r="A398" s="184"/>
      <c r="B398" s="125"/>
      <c r="C398" s="125"/>
      <c r="J398" s="125"/>
      <c r="K398" s="125"/>
      <c r="L398" s="125"/>
    </row>
    <row r="399" spans="1:12" ht="15">
      <c r="A399" s="184"/>
      <c r="B399" s="125"/>
      <c r="C399" s="125"/>
      <c r="J399" s="125"/>
      <c r="K399" s="125"/>
      <c r="L399" s="125"/>
    </row>
    <row r="400" spans="1:12" ht="15">
      <c r="A400" s="184"/>
      <c r="B400" s="125"/>
      <c r="C400" s="125"/>
      <c r="J400" s="125"/>
      <c r="K400" s="125"/>
      <c r="L400" s="125"/>
    </row>
    <row r="401" spans="1:12" ht="15">
      <c r="A401" s="184"/>
      <c r="B401" s="125"/>
      <c r="C401" s="125"/>
      <c r="J401" s="125"/>
      <c r="K401" s="125"/>
      <c r="L401" s="125"/>
    </row>
    <row r="402" spans="1:12" ht="15">
      <c r="A402" s="184"/>
      <c r="B402" s="125"/>
      <c r="C402" s="125"/>
      <c r="J402" s="125"/>
      <c r="K402" s="125"/>
      <c r="L402" s="125"/>
    </row>
    <row r="403" spans="1:12" ht="15">
      <c r="A403" s="184"/>
      <c r="B403" s="125"/>
      <c r="C403" s="125"/>
      <c r="J403" s="125"/>
      <c r="K403" s="125"/>
      <c r="L403" s="125"/>
    </row>
    <row r="404" spans="1:12" ht="15">
      <c r="A404" s="184"/>
      <c r="B404" s="125"/>
      <c r="C404" s="125"/>
      <c r="J404" s="125"/>
      <c r="K404" s="125"/>
      <c r="L404" s="125"/>
    </row>
    <row r="405" spans="1:12" ht="15">
      <c r="A405" s="184"/>
      <c r="B405" s="125"/>
      <c r="C405" s="125"/>
      <c r="J405" s="125"/>
      <c r="K405" s="125"/>
      <c r="L405" s="125"/>
    </row>
    <row r="406" spans="1:12" ht="15">
      <c r="A406" s="184"/>
      <c r="B406" s="125"/>
      <c r="C406" s="125"/>
      <c r="J406" s="125"/>
      <c r="K406" s="125"/>
      <c r="L406" s="125"/>
    </row>
    <row r="407" spans="1:12" ht="15">
      <c r="A407" s="184"/>
      <c r="B407" s="125"/>
      <c r="C407" s="125"/>
      <c r="J407" s="125"/>
      <c r="K407" s="125"/>
      <c r="L407" s="125"/>
    </row>
    <row r="408" spans="1:12" ht="15">
      <c r="A408" s="184"/>
      <c r="B408" s="125"/>
      <c r="C408" s="125"/>
      <c r="J408" s="125"/>
      <c r="K408" s="125"/>
      <c r="L408" s="125"/>
    </row>
    <row r="409" spans="1:12" ht="15">
      <c r="A409" s="184"/>
      <c r="B409" s="125"/>
      <c r="C409" s="125"/>
      <c r="J409" s="125"/>
      <c r="K409" s="125"/>
      <c r="L409" s="125"/>
    </row>
    <row r="410" spans="1:12" ht="15">
      <c r="A410" s="184"/>
      <c r="B410" s="125"/>
      <c r="C410" s="125"/>
      <c r="J410" s="125"/>
      <c r="K410" s="125"/>
      <c r="L410" s="125"/>
    </row>
    <row r="411" spans="1:12" ht="15">
      <c r="A411" s="184"/>
      <c r="B411" s="125"/>
      <c r="C411" s="125"/>
      <c r="J411" s="125"/>
      <c r="K411" s="125"/>
      <c r="L411" s="125"/>
    </row>
    <row r="412" spans="1:12" ht="15">
      <c r="A412" s="184"/>
      <c r="B412" s="125"/>
      <c r="C412" s="125"/>
      <c r="J412" s="125"/>
      <c r="K412" s="125"/>
      <c r="L412" s="125"/>
    </row>
    <row r="413" spans="1:12" ht="15">
      <c r="A413" s="184"/>
      <c r="B413" s="125"/>
      <c r="C413" s="125"/>
      <c r="J413" s="125"/>
      <c r="K413" s="125"/>
      <c r="L413" s="125"/>
    </row>
    <row r="414" spans="1:12" ht="15">
      <c r="A414" s="184"/>
      <c r="B414" s="125"/>
      <c r="C414" s="125"/>
      <c r="J414" s="125"/>
      <c r="K414" s="125"/>
      <c r="L414" s="125"/>
    </row>
    <row r="415" spans="1:12" ht="15">
      <c r="A415" s="184"/>
      <c r="B415" s="125"/>
      <c r="C415" s="125"/>
      <c r="J415" s="125"/>
      <c r="K415" s="125"/>
      <c r="L415" s="125"/>
    </row>
    <row r="416" spans="1:12" ht="15">
      <c r="A416" s="184"/>
      <c r="B416" s="125"/>
      <c r="C416" s="125"/>
      <c r="J416" s="125"/>
      <c r="K416" s="125"/>
      <c r="L416" s="125"/>
    </row>
    <row r="417" spans="1:12" ht="15">
      <c r="A417" s="184"/>
      <c r="B417" s="125"/>
      <c r="C417" s="125"/>
      <c r="J417" s="125"/>
      <c r="K417" s="125"/>
      <c r="L417" s="125"/>
    </row>
    <row r="418" spans="1:12" ht="15">
      <c r="A418" s="184"/>
      <c r="B418" s="125"/>
      <c r="C418" s="125"/>
      <c r="J418" s="125"/>
      <c r="K418" s="125"/>
      <c r="L418" s="125"/>
    </row>
    <row r="419" spans="1:12" ht="15">
      <c r="A419" s="184"/>
      <c r="B419" s="125"/>
      <c r="C419" s="125"/>
      <c r="J419" s="125"/>
      <c r="K419" s="125"/>
      <c r="L419" s="125"/>
    </row>
    <row r="420" spans="1:12" ht="15">
      <c r="A420" s="184"/>
      <c r="B420" s="125"/>
      <c r="C420" s="125"/>
      <c r="J420" s="125"/>
      <c r="K420" s="125"/>
      <c r="L420" s="125"/>
    </row>
    <row r="421" spans="1:12" ht="15">
      <c r="A421" s="184"/>
      <c r="B421" s="125"/>
      <c r="C421" s="125"/>
      <c r="J421" s="125"/>
      <c r="K421" s="125"/>
      <c r="L421" s="125"/>
    </row>
    <row r="422" spans="1:12" ht="15">
      <c r="A422" s="184"/>
      <c r="B422" s="125"/>
      <c r="C422" s="125"/>
      <c r="J422" s="125"/>
      <c r="K422" s="125"/>
      <c r="L422" s="125"/>
    </row>
    <row r="423" spans="1:12" ht="15">
      <c r="A423" s="184"/>
      <c r="B423" s="125"/>
      <c r="C423" s="125"/>
      <c r="J423" s="125"/>
      <c r="K423" s="125"/>
      <c r="L423" s="125"/>
    </row>
    <row r="424" spans="1:12" ht="15">
      <c r="A424" s="184"/>
      <c r="B424" s="125"/>
      <c r="C424" s="125"/>
      <c r="J424" s="125"/>
      <c r="K424" s="125"/>
      <c r="L424" s="125"/>
    </row>
    <row r="425" spans="1:12" ht="15">
      <c r="A425" s="184"/>
      <c r="B425" s="125"/>
      <c r="C425" s="125"/>
      <c r="J425" s="125"/>
      <c r="K425" s="125"/>
      <c r="L425" s="125"/>
    </row>
    <row r="426" spans="1:12" ht="15">
      <c r="A426" s="184"/>
      <c r="B426" s="125"/>
      <c r="C426" s="125"/>
      <c r="J426" s="125"/>
      <c r="K426" s="125"/>
      <c r="L426" s="125"/>
    </row>
    <row r="427" spans="1:12" ht="15">
      <c r="A427" s="184"/>
      <c r="B427" s="125"/>
      <c r="C427" s="125"/>
      <c r="J427" s="125"/>
      <c r="K427" s="125"/>
      <c r="L427" s="125"/>
    </row>
    <row r="428" spans="1:12" ht="15">
      <c r="A428" s="184"/>
      <c r="B428" s="125"/>
      <c r="C428" s="125"/>
      <c r="J428" s="125"/>
      <c r="K428" s="125"/>
      <c r="L428" s="125"/>
    </row>
    <row r="429" spans="1:12" ht="15">
      <c r="A429" s="184"/>
      <c r="B429" s="125"/>
      <c r="C429" s="125"/>
      <c r="J429" s="125"/>
      <c r="K429" s="125"/>
      <c r="L429" s="125"/>
    </row>
    <row r="430" spans="1:12" ht="15">
      <c r="A430" s="184"/>
      <c r="B430" s="125"/>
      <c r="C430" s="125"/>
      <c r="J430" s="125"/>
      <c r="K430" s="125"/>
      <c r="L430" s="125"/>
    </row>
    <row r="431" spans="1:12" ht="15">
      <c r="A431" s="184"/>
      <c r="B431" s="125"/>
      <c r="C431" s="125"/>
      <c r="J431" s="125"/>
      <c r="K431" s="125"/>
      <c r="L431" s="125"/>
    </row>
    <row r="432" spans="1:12" ht="15">
      <c r="A432" s="184"/>
      <c r="B432" s="125"/>
      <c r="C432" s="125"/>
      <c r="J432" s="125"/>
      <c r="K432" s="125"/>
      <c r="L432" s="125"/>
    </row>
    <row r="433" spans="1:12" ht="15">
      <c r="A433" s="184"/>
      <c r="B433" s="125"/>
      <c r="C433" s="125"/>
      <c r="J433" s="125"/>
      <c r="K433" s="125"/>
      <c r="L433" s="125"/>
    </row>
    <row r="434" spans="1:12" ht="15">
      <c r="A434" s="184"/>
      <c r="B434" s="125"/>
      <c r="C434" s="125"/>
      <c r="J434" s="125"/>
      <c r="K434" s="125"/>
      <c r="L434" s="125"/>
    </row>
    <row r="435" spans="1:12" ht="15">
      <c r="A435" s="184"/>
      <c r="B435" s="125"/>
      <c r="C435" s="125"/>
      <c r="J435" s="125"/>
      <c r="K435" s="125"/>
      <c r="L435" s="125"/>
    </row>
    <row r="436" spans="1:12" ht="15">
      <c r="A436" s="184"/>
      <c r="B436" s="125"/>
      <c r="C436" s="125"/>
      <c r="J436" s="125"/>
      <c r="K436" s="125"/>
      <c r="L436" s="125"/>
    </row>
    <row r="437" spans="1:12" ht="15">
      <c r="A437" s="184"/>
      <c r="B437" s="125"/>
      <c r="C437" s="125"/>
      <c r="J437" s="125"/>
      <c r="K437" s="125"/>
      <c r="L437" s="125"/>
    </row>
    <row r="438" spans="1:12" ht="15">
      <c r="A438" s="184"/>
      <c r="B438" s="125"/>
      <c r="C438" s="125"/>
      <c r="J438" s="125"/>
      <c r="K438" s="125"/>
      <c r="L438" s="125"/>
    </row>
    <row r="439" spans="1:12" ht="15">
      <c r="A439" s="184"/>
      <c r="B439" s="125"/>
      <c r="C439" s="125"/>
      <c r="J439" s="125"/>
      <c r="K439" s="125"/>
      <c r="L439" s="125"/>
    </row>
    <row r="440" spans="1:12" ht="15">
      <c r="A440" s="184"/>
      <c r="B440" s="125"/>
      <c r="C440" s="125"/>
      <c r="J440" s="125"/>
      <c r="K440" s="125"/>
      <c r="L440" s="125"/>
    </row>
    <row r="441" spans="1:12" ht="15">
      <c r="A441" s="184"/>
      <c r="B441" s="125"/>
      <c r="C441" s="125"/>
      <c r="J441" s="125"/>
      <c r="K441" s="125"/>
      <c r="L441" s="125"/>
    </row>
    <row r="442" spans="1:12" ht="15">
      <c r="A442" s="184"/>
      <c r="B442" s="125"/>
      <c r="C442" s="125"/>
      <c r="J442" s="125"/>
      <c r="K442" s="125"/>
      <c r="L442" s="125"/>
    </row>
    <row r="443" spans="1:12" ht="15">
      <c r="A443" s="184"/>
      <c r="B443" s="125"/>
      <c r="C443" s="125"/>
      <c r="J443" s="125"/>
      <c r="K443" s="125"/>
      <c r="L443" s="125"/>
    </row>
    <row r="444" spans="1:12" ht="15">
      <c r="A444" s="184"/>
      <c r="B444" s="125"/>
      <c r="C444" s="125"/>
      <c r="J444" s="125"/>
      <c r="K444" s="125"/>
      <c r="L444" s="125"/>
    </row>
    <row r="445" spans="1:12" ht="15">
      <c r="A445" s="184"/>
      <c r="B445" s="125"/>
      <c r="C445" s="125"/>
      <c r="J445" s="125"/>
      <c r="K445" s="125"/>
      <c r="L445" s="125"/>
    </row>
    <row r="446" spans="1:12" ht="15">
      <c r="A446" s="184"/>
      <c r="B446" s="125"/>
      <c r="C446" s="125"/>
      <c r="J446" s="125"/>
      <c r="K446" s="125"/>
      <c r="L446" s="125"/>
    </row>
    <row r="447" spans="1:12" ht="15">
      <c r="A447" s="184"/>
      <c r="B447" s="125"/>
      <c r="C447" s="125"/>
      <c r="J447" s="125"/>
      <c r="K447" s="125"/>
      <c r="L447" s="125"/>
    </row>
    <row r="448" spans="1:12" ht="15">
      <c r="A448" s="184"/>
      <c r="B448" s="125"/>
      <c r="C448" s="125"/>
      <c r="J448" s="125"/>
      <c r="K448" s="125"/>
      <c r="L448" s="125"/>
    </row>
    <row r="449" spans="1:12" ht="15">
      <c r="A449" s="184"/>
      <c r="B449" s="125"/>
      <c r="C449" s="125"/>
      <c r="J449" s="125"/>
      <c r="K449" s="125"/>
      <c r="L449" s="125"/>
    </row>
    <row r="450" spans="1:12" ht="15">
      <c r="A450" s="184"/>
      <c r="B450" s="125"/>
      <c r="C450" s="125"/>
      <c r="J450" s="125"/>
      <c r="K450" s="125"/>
      <c r="L450" s="125"/>
    </row>
    <row r="451" spans="1:12" ht="15">
      <c r="A451" s="184"/>
      <c r="B451" s="125"/>
      <c r="C451" s="125"/>
      <c r="J451" s="125"/>
      <c r="K451" s="125"/>
      <c r="L451" s="125"/>
    </row>
    <row r="452" spans="1:12" ht="15">
      <c r="A452" s="184"/>
      <c r="B452" s="125"/>
      <c r="C452" s="125"/>
      <c r="J452" s="125"/>
      <c r="K452" s="125"/>
      <c r="L452" s="125"/>
    </row>
    <row r="453" spans="1:12" ht="15">
      <c r="A453" s="184"/>
      <c r="B453" s="125"/>
      <c r="C453" s="125"/>
      <c r="J453" s="125"/>
      <c r="K453" s="125"/>
      <c r="L453" s="125"/>
    </row>
    <row r="454" spans="1:12" ht="15">
      <c r="A454" s="184"/>
      <c r="B454" s="125"/>
      <c r="C454" s="125"/>
      <c r="J454" s="125"/>
      <c r="K454" s="125"/>
      <c r="L454" s="125"/>
    </row>
    <row r="455" spans="1:12" ht="15">
      <c r="A455" s="184"/>
      <c r="B455" s="125"/>
      <c r="C455" s="125"/>
      <c r="J455" s="125"/>
      <c r="K455" s="125"/>
      <c r="L455" s="125"/>
    </row>
    <row r="456" spans="1:12" ht="15">
      <c r="A456" s="184"/>
      <c r="B456" s="125"/>
      <c r="C456" s="125"/>
      <c r="J456" s="125"/>
      <c r="K456" s="125"/>
      <c r="L456" s="125"/>
    </row>
    <row r="457" spans="1:12" ht="15">
      <c r="A457" s="184"/>
      <c r="B457" s="125"/>
      <c r="C457" s="125"/>
      <c r="J457" s="125"/>
      <c r="K457" s="125"/>
      <c r="L457" s="125"/>
    </row>
    <row r="458" spans="1:12" ht="15">
      <c r="A458" s="184"/>
      <c r="B458" s="125"/>
      <c r="C458" s="125"/>
      <c r="J458" s="125"/>
      <c r="K458" s="125"/>
      <c r="L458" s="125"/>
    </row>
    <row r="459" spans="1:12" ht="15">
      <c r="A459" s="184"/>
      <c r="B459" s="125"/>
      <c r="C459" s="125"/>
      <c r="J459" s="125"/>
      <c r="K459" s="125"/>
      <c r="L459" s="125"/>
    </row>
    <row r="460" spans="1:12" ht="15">
      <c r="A460" s="184"/>
      <c r="B460" s="125"/>
      <c r="C460" s="125"/>
      <c r="J460" s="125"/>
      <c r="K460" s="125"/>
      <c r="L460" s="125"/>
    </row>
  </sheetData>
  <sheetProtection sheet="1" formatCells="0" insertRows="0" deleteRows="0" autoFilter="0"/>
  <mergeCells count="8">
    <mergeCell ref="D133:H133"/>
    <mergeCell ref="D297:P297"/>
    <mergeCell ref="D24:H24"/>
    <mergeCell ref="D60:H60"/>
    <mergeCell ref="D67:H67"/>
    <mergeCell ref="D75:H75"/>
    <mergeCell ref="D82:H82"/>
    <mergeCell ref="D118:H118"/>
  </mergeCells>
  <dataValidations count="5">
    <dataValidation type="decimal" operator="greaterThanOrEqual" allowBlank="1" showInputMessage="1" showErrorMessage="1" error="Please enter positive values only" sqref="F292:G296 O290:P290 O306:P306 O178:P180 O175:P175 F306:G306 F290:G290 I292:J296 F175:G175 F178:G180 I290:J290 L292:M296 I175:J175 I178:J180 I306:J306 L290:M290 E134:H139 L175:M175 L178:M180 L306:M306 E83:H84 E51:H52 E45:H49 E6:H10 E29:H30 E32:H39 E41:H42 E55:H59 E61:H66 E68:H74 E76:H81 E88:H117 E119:H132 O292:P296">
      <formula1>0</formula1>
    </dataValidation>
    <dataValidation type="decimal" operator="lessThanOrEqual" allowBlank="1" showInputMessage="1" showErrorMessage="1" error="Please enter negative values only" sqref="O181:P181 F181:G181 I181:J181 L181:M181 E40:H40 E31:H31 E50:H50 E27:H28">
      <formula1>0</formula1>
    </dataValidation>
    <dataValidation operator="greaterThanOrEqual" allowBlank="1" showInputMessage="1" showErrorMessage="1" sqref="E53:H53"/>
    <dataValidation type="decimal" operator="greaterThanOrEqual" allowBlank="1" showInputMessage="1" showErrorMessage="1" sqref="E54:H54">
      <formula1>0</formula1>
    </dataValidation>
    <dataValidation type="decimal" operator="greaterThanOrEqual" allowBlank="1" showInputMessage="1" showErrorMessage="1" error="Please enter positive values only!!" sqref="E13:H23 E25:H26">
      <formula1>0</formula1>
    </dataValidation>
  </dataValidations>
  <hyperlinks>
    <hyperlink ref="A19" location="'Business Requirements'!A19" display="'Business Requirements'!A19"/>
    <hyperlink ref="A20" location="'Business Requirements'!A20" display="'Business Requirements'!A20"/>
    <hyperlink ref="A21" location="'Business Requirements'!A21" display="'Business Requirements'!A21"/>
    <hyperlink ref="A22" location="'Business Requirements'!A22" display="'Business Requirements'!A22"/>
    <hyperlink ref="A23" location="'Business Requirements'!A23" display="'Business Requirements'!A23"/>
    <hyperlink ref="A55" location="'Business Requirements'!A52" display="'Business Requirements'!A52"/>
    <hyperlink ref="A56" location="'Business Requirements'!A53" display="'Business Requirements'!A53"/>
    <hyperlink ref="A57" location="'Business Requirements'!A54" display="'Business Requirements'!A54"/>
    <hyperlink ref="A58" location="'Business Requirements'!A55" display="'Business Requirements'!A55"/>
    <hyperlink ref="A59" location="'Business Requirements'!A56" display="'Business Requirements'!A56"/>
    <hyperlink ref="A62" location="'Business Requirements'!A58" display="'Business Requirements'!A58"/>
    <hyperlink ref="A63" location="'Business Requirements'!A59" display="'Business Requirements'!A59"/>
    <hyperlink ref="A64" location="'Business Requirements'!A60" display="'Business Requirements'!A60"/>
    <hyperlink ref="A65" location="'Business Requirements'!A61" display="'Business Requirements'!A61"/>
    <hyperlink ref="A66" location="'Business Requirements'!A62" display="'Business Requirements'!A62"/>
    <hyperlink ref="A70" location="'Business Requirements'!A65" display="'Business Requirements'!A65"/>
    <hyperlink ref="A71" location="'Business Requirements'!A66" display="'Business Requirements'!A66"/>
    <hyperlink ref="A72" location="'Business Requirements'!A67" display="'Business Requirements'!A67"/>
    <hyperlink ref="A73" location="'Business Requirements'!A68" display="'Business Requirements'!A68"/>
    <hyperlink ref="A74" location="'Business Requirements'!A69" display="'Business Requirements'!A69"/>
    <hyperlink ref="A77" location="'Business Requirements'!A71" display="'Business Requirements'!A71"/>
    <hyperlink ref="A78" location="'Business Requirements'!A72" display="'Business Requirements'!A72"/>
    <hyperlink ref="A79" location="'Business Requirements'!A73" display="'Business Requirements'!A73"/>
    <hyperlink ref="A80" location="'Business Requirements'!A74" display="'Business Requirements'!A74"/>
    <hyperlink ref="A81" location="'Business Requirements'!A75" display="'Business Requirements'!A75"/>
    <hyperlink ref="A95" location="'Business Requirements'!A87" display="'Business Requirements'!A87"/>
    <hyperlink ref="A96" location="'Business Requirements'!A88" display="'Business Requirements'!A88"/>
    <hyperlink ref="A102" location="'Business Requirements'!A94" display="'Business Requirements'!A94"/>
    <hyperlink ref="A103" location="'Business Requirements'!A95" display="'Business Requirements'!A95"/>
    <hyperlink ref="A104" location="'Business Requirements'!A96" display="'Business Requirements'!A96"/>
    <hyperlink ref="A106" location="'Business Requirements'!A98" display="'Business Requirements'!A98"/>
    <hyperlink ref="A107" location="'Business Requirements'!A99" display="'Business Requirements'!A99"/>
    <hyperlink ref="A113" location="'Business Requirements'!A105" display="'Business Requirements'!A105"/>
    <hyperlink ref="A114" location="'Business Requirements'!A106" display="'Business Requirements'!A106"/>
    <hyperlink ref="A115" location="'Business Requirements'!A107" display="'Business Requirements'!A107"/>
    <hyperlink ref="A116" location="'Business Requirements'!A222" display="'Business Requirements'!A222"/>
    <hyperlink ref="A117" location="'Business Requirements'!A109" display="'Business Requirements'!A109"/>
    <hyperlink ref="A122" location="'Business Requirements'!A112" display="'Business Requirements'!A112"/>
    <hyperlink ref="A123" location="'Business Requirements'!A113" display="'Business Requirements'!A113"/>
    <hyperlink ref="A128" location="'Business Requirements'!A118" display="'Business Requirements'!A118"/>
    <hyperlink ref="A129" location="'Business Requirements'!A119" display="'Business Requirements'!A119"/>
    <hyperlink ref="A130" location="'Business Requirements'!A120" display="'Business Requirements'!A120"/>
    <hyperlink ref="A131" location="'Business Requirements'!A121" display="'Business Requirements'!A121"/>
    <hyperlink ref="A132" location="'Business Requirements'!A122" display="'Business Requirements'!A122"/>
    <hyperlink ref="A283" location="'Business Requirements'!B260" display="'Business Requirements'!B260"/>
    <hyperlink ref="A157" location="'Business Requirements'!B149" display="'Business Requirements'!B149"/>
    <hyperlink ref="A158" location="'Business Requirements'!B150" display="'Business Requirements'!B150"/>
    <hyperlink ref="A159" location="'Business Requirements'!B151" display="'Business Requirements'!B151"/>
    <hyperlink ref="A160" location="'Business Requirements'!B152" display="'Business Requirements'!B152"/>
    <hyperlink ref="A161" location="'Business Requirements'!B153" display="'Business Requirements'!B153"/>
    <hyperlink ref="A162" location="'Business Requirements'!B155" display="'Business Requirements'!B155"/>
    <hyperlink ref="A163" location="'Business Requirements'!B156" display="'Business Requirements'!B156"/>
    <hyperlink ref="A176" location="'Business Requirements'!B166" display="'Business Requirements'!B166"/>
    <hyperlink ref="A177" location="'Business Requirements'!B167" display="'Business Requirements'!B167"/>
    <hyperlink ref="A182" location="'Business Requirements'!B172" display="'Business Requirements'!B172"/>
    <hyperlink ref="A183" location="'Business Requirements'!B173" display="'Business Requirements'!B173"/>
    <hyperlink ref="A187" location="'Business Requirements'!B177" display="'Business Requirements'!B177"/>
    <hyperlink ref="A188" location="'Business Requirements'!B178" display="'Business Requirements'!B178"/>
    <hyperlink ref="A226" location="'Business Requirements'!B210" display="'Business Requirements'!B210"/>
    <hyperlink ref="A227" location="'Business Requirements'!B211" display="'Business Requirements'!B211"/>
    <hyperlink ref="A228" location="'Business Requirements'!B212" display="'Business Requirements'!B212"/>
    <hyperlink ref="A229" location="'Business Requirements'!B213" display="'Business Requirements'!B213"/>
    <hyperlink ref="A230" location="'Business Requirements'!B214" display="'Business Requirements'!B214"/>
    <hyperlink ref="A231" location="'Business Requirements'!B215" display="'Business Requirements'!B215"/>
    <hyperlink ref="A232" location="'Business Requirements'!B216" display="'Business Requirements'!B216"/>
    <hyperlink ref="A233" location="'Business Requirements'!B217" display="'Business Requirements'!B217"/>
    <hyperlink ref="A234" location="'Business Requirements'!B218" display="'Business Requirements'!B218"/>
    <hyperlink ref="A235" location="'Business Requirements'!B219" display="'Business Requirements'!B219"/>
    <hyperlink ref="A236" location="'Business Requirements'!B220" display="'Business Requirements'!B220"/>
    <hyperlink ref="A237" location="'Business Requirements'!B221" display="'Business Requirements'!B221"/>
    <hyperlink ref="A274" location="'Business Requirements'!B251" display="'Business Requirements'!B251"/>
    <hyperlink ref="A275" location="'Business Requirements'!B252" display="'Business Requirements'!B252"/>
    <hyperlink ref="A276" location="'Business Requirements'!B253" display="'Business Requirements'!B253"/>
    <hyperlink ref="A277" location="'Business Requirements'!B254" display="'Business Requirements'!B254"/>
    <hyperlink ref="A278" location="'Business Requirements'!B255" display="'Business Requirements'!B255"/>
    <hyperlink ref="A279" location="'Business Requirements'!B256" display="'Business Requirements'!B256"/>
    <hyperlink ref="A280" location="'Business Requirements'!B257" display="'Business Requirements'!B257"/>
    <hyperlink ref="A281" location="'Business Requirements'!B258" display="'Business Requirements'!B258"/>
    <hyperlink ref="A282" location="'Business Requirements'!B259" display="'Business Requirements'!B259"/>
    <hyperlink ref="A292" location="'Business Requirements'!B270" display="'Business Requirements'!B270"/>
    <hyperlink ref="A293" location="'Business Requirements'!B271" display="'Business Requirements'!B271"/>
    <hyperlink ref="A294" location="'Business Requirements'!B272" display="'Business Requirements'!B272"/>
    <hyperlink ref="A295" location="'Business Requirements'!B273" display="'Business Requirements'!B273"/>
    <hyperlink ref="A296" location="'Business Requirements'!B274" display="'Business Requirements'!B274"/>
    <hyperlink ref="A314" location="'Business Requirements'!B291" display="'Business Requirements'!B291"/>
    <hyperlink ref="A315" location="'Business Requirements'!B292" display="'Business Requirements'!B292"/>
    <hyperlink ref="A316" location="'Business Requirements'!B293" display="'Business Requirements'!B293"/>
    <hyperlink ref="A317" location="'Business Requirements'!B294" display="'Business Requirements'!B294"/>
    <hyperlink ref="A318" location="'Business Requirements'!B295" display="'Business Requirements'!B295"/>
    <hyperlink ref="A319" location="'Business Requirements'!B296" display="'Business Requirements'!B296"/>
    <hyperlink ref="A320" location="'Business Requirements'!B297" display="'Business Requirements'!B297"/>
    <hyperlink ref="A321" location="'Business Requirements'!B298" display="'Business Requirements'!B298"/>
    <hyperlink ref="A322" location="'Business Requirements'!B299" display="'Business Requirements'!B299"/>
    <hyperlink ref="A323" location="'Business Requirements'!B300" display="'Business Requirements'!B300"/>
    <hyperlink ref="A324" location="'Business Requirements'!B301" display="'Business Requirements'!B301"/>
    <hyperlink ref="A97" location="'Business Requirements'!A87" display="'Business Requirements'!A87"/>
    <hyperlink ref="A341" location="'Business Requirements'!B324" display="'Business Requirements'!B324"/>
    <hyperlink ref="A342" location="'Business Requirements'!B325" display="'Business Requirements'!B325"/>
    <hyperlink ref="A340" location="'Business Requirements'!B323" display="'Business Requirements'!B323"/>
    <hyperlink ref="A339" location="'Business Requirements'!B322" display="'Business Requirements'!B322"/>
    <hyperlink ref="A338" location="'Business Requirements'!B321" display="'Business Requirements'!B321"/>
    <hyperlink ref="A337" location="'Business Requirements'!B320" display="'Business Requirements'!B320"/>
    <hyperlink ref="A336" location="'Business Requirements'!B319" display="'Business Requirements'!B319"/>
    <hyperlink ref="A335" location="'Business Requirements'!B318" display="'Business Requirements'!B318"/>
    <hyperlink ref="A334" location="'Business Requirements'!B317" display="'Business Requirements'!B317"/>
    <hyperlink ref="A333" location="'Business Requirements'!B316" display="'Business Requirements'!B316"/>
    <hyperlink ref="A332" location="'Business Requirements'!B315" display="'Business Requirements'!B315"/>
    <hyperlink ref="A331" location="'Business Requirements'!B314" display="'Business Requirements'!B314"/>
    <hyperlink ref="A330" location="'Business Requirements'!B313" display="'Business Requirements'!B313"/>
    <hyperlink ref="A329" location="'Business Requirements'!B312" display="'Business Requirements'!B312"/>
    <hyperlink ref="A328" location="'Business Requirements'!B311" display="'Business Requirements'!B311"/>
    <hyperlink ref="A327" location="'Business Requirements'!B310" display="'Business Requirements'!B310"/>
    <hyperlink ref="A16" location="'Business Requirements'!A16" display="'Business Requirements'!A16"/>
    <hyperlink ref="A15" location="'Business Requirements'!A15" display="'Business Requirements'!A15"/>
    <hyperlink ref="A14" location="'Business Requirements'!A14" display="'Business Requirements'!A14"/>
  </hyperlinks>
  <printOptions horizontalCentered="1"/>
  <pageMargins left="0.3" right="0.28" top="0.47" bottom="0.51" header="0.5" footer="0.34"/>
  <pageSetup firstPageNumber="9" useFirstPageNumber="1" fitToHeight="6" fitToWidth="1" horizontalDpi="600" verticalDpi="600" orientation="landscape" scale="84" r:id="rId1"/>
</worksheet>
</file>

<file path=xl/worksheets/sheet2.xml><?xml version="1.0" encoding="utf-8"?>
<worksheet xmlns="http://schemas.openxmlformats.org/spreadsheetml/2006/main" xmlns:r="http://schemas.openxmlformats.org/officeDocument/2006/relationships">
  <sheetPr>
    <tabColor indexed="15"/>
  </sheetPr>
  <dimension ref="A1:G373"/>
  <sheetViews>
    <sheetView showGridLines="0" zoomScalePageLayoutView="0" workbookViewId="0" topLeftCell="A1">
      <pane ySplit="6" topLeftCell="A7" activePane="bottomLeft" state="frozen"/>
      <selection pane="topLeft" activeCell="A1" sqref="A1"/>
      <selection pane="bottomLeft" activeCell="D9" sqref="D9"/>
    </sheetView>
  </sheetViews>
  <sheetFormatPr defaultColWidth="9.33203125" defaultRowHeight="12.75" outlineLevelRow="4"/>
  <cols>
    <col min="1" max="1" width="13" style="61" customWidth="1"/>
    <col min="2" max="2" width="10.33203125" style="61" hidden="1" customWidth="1"/>
    <col min="3" max="3" width="83.16015625" style="65" bestFit="1" customWidth="1"/>
    <col min="4" max="4" width="18" style="130" customWidth="1"/>
    <col min="5" max="5" width="17.66015625" style="217" customWidth="1"/>
    <col min="6" max="6" width="20.5" style="217" customWidth="1"/>
    <col min="7" max="16384" width="9.33203125" style="65" customWidth="1"/>
  </cols>
  <sheetData>
    <row r="1" spans="1:3" ht="15.75" customHeight="1">
      <c r="A1" s="67"/>
      <c r="B1" s="67"/>
      <c r="C1" s="69" t="s">
        <v>173</v>
      </c>
    </row>
    <row r="2" spans="1:3" ht="15.75" customHeight="1">
      <c r="A2" s="324"/>
      <c r="B2" s="70"/>
      <c r="C2" s="69" t="s">
        <v>242</v>
      </c>
    </row>
    <row r="3" spans="1:3" ht="15.75" customHeight="1">
      <c r="A3" s="72"/>
      <c r="B3" s="72"/>
      <c r="C3" s="69" t="s">
        <v>243</v>
      </c>
    </row>
    <row r="4" spans="1:3" ht="15.75" customHeight="1">
      <c r="A4" s="66"/>
      <c r="B4" s="72"/>
      <c r="C4" s="69"/>
    </row>
    <row r="5" spans="2:3" ht="15.75" customHeight="1">
      <c r="B5" s="72"/>
      <c r="C5" s="63" t="s">
        <v>520</v>
      </c>
    </row>
    <row r="6" spans="1:4" ht="28.5">
      <c r="A6" s="74" t="s">
        <v>167</v>
      </c>
      <c r="B6" s="74" t="s">
        <v>752</v>
      </c>
      <c r="C6" s="74" t="s">
        <v>771</v>
      </c>
      <c r="D6" s="133" t="s">
        <v>138</v>
      </c>
    </row>
    <row r="7" spans="1:4" ht="15" outlineLevel="2">
      <c r="A7" s="60">
        <f>HYPERLINK(CONCATENATE("[FDS Tool Version 28.xls]Line_Definitions!","a",VLOOKUP(Data!B7,Line_Definitions!$A$2:$D$401,4,FALSE)),Data!B7)</f>
        <v>111</v>
      </c>
      <c r="B7" s="75">
        <f aca="true" t="shared" si="0" ref="B7:B74">ROW(A7)</f>
        <v>7</v>
      </c>
      <c r="C7" s="76" t="s">
        <v>140</v>
      </c>
      <c r="D7" s="243"/>
    </row>
    <row r="8" spans="1:6" s="69" customFormat="1" ht="14.25" outlineLevel="2">
      <c r="A8" s="60">
        <f>HYPERLINK(CONCATENATE("[FDS Tool Version 28.xls]Line_Definitions!","a",VLOOKUP(Data!B8,Line_Definitions!$A$2:$D$401,4,FALSE)),Data!B8)</f>
        <v>112</v>
      </c>
      <c r="B8" s="75">
        <f t="shared" si="0"/>
        <v>8</v>
      </c>
      <c r="C8" s="76" t="s">
        <v>141</v>
      </c>
      <c r="D8" s="243"/>
      <c r="E8" s="234"/>
      <c r="F8" s="234"/>
    </row>
    <row r="9" spans="1:4" ht="15" outlineLevel="2">
      <c r="A9" s="60">
        <f>HYPERLINK(CONCATENATE("[FDS Tool Version 28.xls]Line_Definitions!","a",VLOOKUP(Data!B9,Line_Definitions!$A$2:$D$401,4,FALSE)),Data!B9)</f>
        <v>113</v>
      </c>
      <c r="B9" s="75">
        <f t="shared" si="0"/>
        <v>9</v>
      </c>
      <c r="C9" s="76" t="s">
        <v>142</v>
      </c>
      <c r="D9" s="243"/>
    </row>
    <row r="10" spans="1:4" ht="15" outlineLevel="2">
      <c r="A10" s="60">
        <f>HYPERLINK(CONCATENATE("[FDS Tool Version 28.xls]Line_Definitions!","a",VLOOKUP(Data!B10,Line_Definitions!$A$2:$D$401,4,FALSE)),Data!B10)</f>
        <v>114</v>
      </c>
      <c r="B10" s="75">
        <f t="shared" si="0"/>
        <v>10</v>
      </c>
      <c r="C10" s="76" t="s">
        <v>143</v>
      </c>
      <c r="D10" s="243"/>
    </row>
    <row r="11" spans="1:4" ht="15" outlineLevel="2">
      <c r="A11" s="60">
        <f>HYPERLINK(CONCATENATE("[FDS Tool Version 28.xls]Line_Definitions!","a",VLOOKUP(Data!B11,Line_Definitions!$A$2:$D$401,4,FALSE)),Data!B11)</f>
        <v>115</v>
      </c>
      <c r="B11" s="75">
        <f t="shared" si="0"/>
        <v>11</v>
      </c>
      <c r="C11" s="76" t="s">
        <v>144</v>
      </c>
      <c r="D11" s="243"/>
    </row>
    <row r="12" spans="1:4" ht="15" outlineLevel="1">
      <c r="A12" s="60">
        <f>HYPERLINK(CONCATENATE("[FDS Tool Version 28.xls]Line_Definitions!","a",VLOOKUP(Data!B12,Line_Definitions!$A$2:$D$401,4,FALSE)),Data!B12)</f>
        <v>100</v>
      </c>
      <c r="B12" s="77">
        <f t="shared" si="0"/>
        <v>12</v>
      </c>
      <c r="C12" s="78" t="s">
        <v>139</v>
      </c>
      <c r="D12" s="140">
        <f>SUM(D7:D11)</f>
        <v>0</v>
      </c>
    </row>
    <row r="13" spans="1:2" ht="15" outlineLevel="1">
      <c r="A13" s="60"/>
      <c r="B13" s="65"/>
    </row>
    <row r="14" spans="1:4" ht="15" outlineLevel="2">
      <c r="A14" s="60">
        <f>HYPERLINK(CONCATENATE("[FDS Tool Version 28.xls]Line_Definitions!","a",VLOOKUP(Data!B14,Line_Definitions!$A$2:$D$401,4,FALSE)),Data!B14)</f>
        <v>121</v>
      </c>
      <c r="B14" s="75">
        <f t="shared" si="0"/>
        <v>14</v>
      </c>
      <c r="C14" s="76" t="s">
        <v>130</v>
      </c>
      <c r="D14" s="243"/>
    </row>
    <row r="15" spans="1:4" ht="15" outlineLevel="3">
      <c r="A15" s="325" t="s">
        <v>433</v>
      </c>
      <c r="B15" s="335">
        <f t="shared" si="0"/>
        <v>15</v>
      </c>
      <c r="C15" s="336" t="s">
        <v>271</v>
      </c>
      <c r="D15" s="244"/>
    </row>
    <row r="16" spans="1:4" ht="15" outlineLevel="3">
      <c r="A16" s="325" t="s">
        <v>434</v>
      </c>
      <c r="B16" s="335">
        <f t="shared" si="0"/>
        <v>16</v>
      </c>
      <c r="C16" s="337" t="s">
        <v>272</v>
      </c>
      <c r="D16" s="244"/>
    </row>
    <row r="17" spans="1:6" s="69" customFormat="1" ht="14.25" outlineLevel="3">
      <c r="A17" s="325" t="s">
        <v>435</v>
      </c>
      <c r="B17" s="335">
        <f t="shared" si="0"/>
        <v>17</v>
      </c>
      <c r="C17" s="337" t="s">
        <v>273</v>
      </c>
      <c r="D17" s="244"/>
      <c r="E17" s="234"/>
      <c r="F17" s="234"/>
    </row>
    <row r="18" spans="1:6" s="105" customFormat="1" ht="14.25" outlineLevel="2">
      <c r="A18" s="60">
        <f>HYPERLINK(CONCATENATE("[FDS Tool Version 28.xls]Line_Definitions!","a",VLOOKUP(Data!B18,Line_Definitions!$A$2:$D$401,4,FALSE)),Data!B18)</f>
        <v>122</v>
      </c>
      <c r="B18" s="82">
        <f t="shared" si="0"/>
        <v>18</v>
      </c>
      <c r="C18" s="83" t="s">
        <v>131</v>
      </c>
      <c r="D18" s="140">
        <f>SUM(D15:D17)</f>
        <v>0</v>
      </c>
      <c r="E18" s="235"/>
      <c r="F18" s="235"/>
    </row>
    <row r="19" spans="1:6" s="69" customFormat="1" ht="14.25" outlineLevel="2">
      <c r="A19" s="60">
        <f>HYPERLINK(CONCATENATE("[FDS Tool Version 28.xls]Line_Definitions!","a",VLOOKUP(Data!B19,Line_Definitions!$A$2:$D$401,4,FALSE)),Data!B19)</f>
        <v>124</v>
      </c>
      <c r="B19" s="84">
        <f t="shared" si="0"/>
        <v>19</v>
      </c>
      <c r="C19" s="85" t="s">
        <v>145</v>
      </c>
      <c r="D19" s="243"/>
      <c r="E19" s="234"/>
      <c r="F19" s="234"/>
    </row>
    <row r="20" spans="1:4" ht="15" outlineLevel="3">
      <c r="A20" s="325" t="s">
        <v>436</v>
      </c>
      <c r="B20" s="335">
        <f t="shared" si="0"/>
        <v>20</v>
      </c>
      <c r="C20" s="337" t="s">
        <v>274</v>
      </c>
      <c r="D20" s="163"/>
    </row>
    <row r="21" spans="1:4" ht="15" outlineLevel="3">
      <c r="A21" s="325" t="s">
        <v>437</v>
      </c>
      <c r="B21" s="335">
        <f t="shared" si="0"/>
        <v>21</v>
      </c>
      <c r="C21" s="337" t="s">
        <v>275</v>
      </c>
      <c r="D21" s="163"/>
    </row>
    <row r="22" spans="1:4" ht="15" outlineLevel="3">
      <c r="A22" s="325" t="s">
        <v>438</v>
      </c>
      <c r="B22" s="335">
        <f t="shared" si="0"/>
        <v>22</v>
      </c>
      <c r="C22" s="337" t="s">
        <v>276</v>
      </c>
      <c r="D22" s="163"/>
    </row>
    <row r="23" spans="1:4" ht="15" outlineLevel="3">
      <c r="A23" s="325" t="s">
        <v>439</v>
      </c>
      <c r="B23" s="335">
        <f t="shared" si="0"/>
        <v>23</v>
      </c>
      <c r="C23" s="337" t="s">
        <v>277</v>
      </c>
      <c r="D23" s="163"/>
    </row>
    <row r="24" spans="1:4" ht="15" outlineLevel="3">
      <c r="A24" s="325" t="s">
        <v>440</v>
      </c>
      <c r="B24" s="335">
        <f t="shared" si="0"/>
        <v>24</v>
      </c>
      <c r="C24" s="337" t="s">
        <v>278</v>
      </c>
      <c r="D24" s="163"/>
    </row>
    <row r="25" spans="1:4" ht="15" outlineLevel="3">
      <c r="A25" s="325"/>
      <c r="B25" s="335"/>
      <c r="C25" s="337" t="s">
        <v>702</v>
      </c>
      <c r="D25" s="357"/>
    </row>
    <row r="26" spans="1:4" ht="15" outlineLevel="2">
      <c r="A26" s="60">
        <f>HYPERLINK(CONCATENATE("[FDS Tool Version 28.xls]Line_Definitions!","a",VLOOKUP(Data!B25,Line_Definitions!$A$2:$D$401,4,FALSE)),Data!B25)</f>
        <v>125</v>
      </c>
      <c r="B26" s="82">
        <f t="shared" si="0"/>
        <v>26</v>
      </c>
      <c r="C26" s="86" t="s">
        <v>164</v>
      </c>
      <c r="D26" s="169"/>
    </row>
    <row r="27" spans="1:6" s="69" customFormat="1" ht="14.25" outlineLevel="2">
      <c r="A27" s="60">
        <f>HYPERLINK(CONCATENATE("[FDS Tool Version 28.xls]Line_Definitions!","a",VLOOKUP(Data!B26,Line_Definitions!$A$2:$D$401,4,FALSE)),Data!B26)</f>
        <v>126</v>
      </c>
      <c r="B27" s="84">
        <f t="shared" si="0"/>
        <v>27</v>
      </c>
      <c r="C27" s="85" t="s">
        <v>236</v>
      </c>
      <c r="D27" s="243"/>
      <c r="E27" s="234"/>
      <c r="F27" s="234"/>
    </row>
    <row r="28" spans="1:4" ht="15" outlineLevel="2">
      <c r="A28" s="60">
        <f>HYPERLINK(CONCATENATE("[FDS Tool Version 28.xls]Line_Definitions!","a",VLOOKUP(Data!B27,Line_Definitions!$A$2:$D$401,4,FALSE)),Data!B27)</f>
        <v>126.1</v>
      </c>
      <c r="B28" s="84">
        <f t="shared" si="0"/>
        <v>28</v>
      </c>
      <c r="C28" s="85" t="s">
        <v>235</v>
      </c>
      <c r="D28" s="243"/>
    </row>
    <row r="29" spans="1:4" ht="15" outlineLevel="2">
      <c r="A29" s="60">
        <f>HYPERLINK(CONCATENATE("[FDS Tool Version 28.xls]Line_Definitions!","a",VLOOKUP(Data!B28,Line_Definitions!$A$2:$D$401,4,FALSE)),Data!B28)</f>
        <v>126.2</v>
      </c>
      <c r="B29" s="84">
        <f t="shared" si="0"/>
        <v>29</v>
      </c>
      <c r="C29" s="85" t="s">
        <v>132</v>
      </c>
      <c r="D29" s="243"/>
    </row>
    <row r="30" spans="1:4" ht="15" outlineLevel="2">
      <c r="A30" s="60">
        <f>HYPERLINK(CONCATENATE("[FDS Tool Version 28.xls]Line_Definitions!","a",VLOOKUP(Data!B29,Line_Definitions!$A$2:$D$401,4,FALSE)),Data!B29)</f>
        <v>127</v>
      </c>
      <c r="B30" s="84">
        <f t="shared" si="0"/>
        <v>30</v>
      </c>
      <c r="C30" s="85" t="s">
        <v>133</v>
      </c>
      <c r="D30" s="243"/>
    </row>
    <row r="31" spans="1:4" ht="15" outlineLevel="2">
      <c r="A31" s="60">
        <f>HYPERLINK(CONCATENATE("[FDS Tool Version 28.xls]Line_Definitions!","a",VLOOKUP(Data!B30,Line_Definitions!$A$2:$D$401,4,FALSE)),Data!B30)</f>
        <v>128</v>
      </c>
      <c r="B31" s="84">
        <f t="shared" si="0"/>
        <v>31</v>
      </c>
      <c r="C31" s="85" t="s">
        <v>94</v>
      </c>
      <c r="D31" s="243"/>
    </row>
    <row r="32" spans="1:6" s="69" customFormat="1" ht="14.25" outlineLevel="2">
      <c r="A32" s="60">
        <f>HYPERLINK(CONCATENATE("[FDS Tool Version 28.xls]Line_Definitions!","a",VLOOKUP(Data!B31,Line_Definitions!$A$2:$D$401,4,FALSE)),Data!B31)</f>
        <v>128.1</v>
      </c>
      <c r="B32" s="84">
        <f t="shared" si="0"/>
        <v>32</v>
      </c>
      <c r="C32" s="85" t="s">
        <v>134</v>
      </c>
      <c r="D32" s="243"/>
      <c r="E32" s="234"/>
      <c r="F32" s="234"/>
    </row>
    <row r="33" spans="1:4" ht="15" outlineLevel="2">
      <c r="A33" s="60">
        <f>HYPERLINK(CONCATENATE("[FDS Tool Version 28.xls]Line_Definitions!","a",VLOOKUP(Data!B32,Line_Definitions!$A$2:$D$401,4,FALSE)),Data!B32)</f>
        <v>129</v>
      </c>
      <c r="B33" s="84">
        <f t="shared" si="0"/>
        <v>33</v>
      </c>
      <c r="C33" s="85" t="s">
        <v>135</v>
      </c>
      <c r="D33" s="243"/>
    </row>
    <row r="34" spans="1:4" ht="15" outlineLevel="1">
      <c r="A34" s="60">
        <f>HYPERLINK(CONCATENATE("[FDS Tool Version 28.xls]Line_Definitions!","a",VLOOKUP(Data!B33,Line_Definitions!$A$2:$D$401,4,FALSE)),Data!B33)</f>
        <v>120</v>
      </c>
      <c r="B34" s="82">
        <f t="shared" si="0"/>
        <v>34</v>
      </c>
      <c r="C34" s="86" t="s">
        <v>170</v>
      </c>
      <c r="D34" s="140">
        <f>+D33+D32+D31+D30+D29+D28+D27+D26+D19+D18+D14</f>
        <v>0</v>
      </c>
    </row>
    <row r="35" spans="1:2" ht="15" outlineLevel="1">
      <c r="A35" s="106"/>
      <c r="B35" s="65"/>
    </row>
    <row r="36" spans="1:4" ht="15" outlineLevel="2">
      <c r="A36" s="60">
        <f>HYPERLINK(CONCATENATE("[FDS Tool Version 28.xls]Line_Definitions!","a",VLOOKUP(Data!B35,Line_Definitions!$A$2:$D$401,4,FALSE)),Data!B35)</f>
        <v>131</v>
      </c>
      <c r="B36" s="75">
        <f t="shared" si="0"/>
        <v>36</v>
      </c>
      <c r="C36" s="87" t="s">
        <v>136</v>
      </c>
      <c r="D36" s="175"/>
    </row>
    <row r="37" spans="1:4" ht="15" outlineLevel="2">
      <c r="A37" s="60">
        <f>HYPERLINK(CONCATENATE("[FDS Tool Version 28.xls]Line_Definitions!","a",VLOOKUP(Data!B36,Line_Definitions!$A$2:$D$401,4,FALSE)),Data!B36)</f>
        <v>132</v>
      </c>
      <c r="B37" s="75">
        <f t="shared" si="0"/>
        <v>37</v>
      </c>
      <c r="C37" s="87" t="s">
        <v>317</v>
      </c>
      <c r="D37" s="175"/>
    </row>
    <row r="38" spans="1:6" s="69" customFormat="1" ht="14.25" outlineLevel="2">
      <c r="A38" s="60">
        <f>HYPERLINK(CONCATENATE("[FDS Tool Version 28.xls]Line_Definitions!","a",VLOOKUP(Data!B37,Line_Definitions!$A$2:$D$401,4,FALSE)),Data!B37)</f>
        <v>135</v>
      </c>
      <c r="B38" s="75">
        <f t="shared" si="0"/>
        <v>38</v>
      </c>
      <c r="C38" s="87" t="s">
        <v>146</v>
      </c>
      <c r="D38" s="175"/>
      <c r="E38" s="234"/>
      <c r="F38" s="234"/>
    </row>
    <row r="39" spans="1:4" ht="15" outlineLevel="2">
      <c r="A39" s="60">
        <f>HYPERLINK(CONCATENATE("[FDS Tool Version 28.xls]Line_Definitions!","a",VLOOKUP(Data!B38,Line_Definitions!$A$2:$D$401,4,FALSE)),Data!B38)</f>
        <v>142</v>
      </c>
      <c r="B39" s="75">
        <f t="shared" si="0"/>
        <v>39</v>
      </c>
      <c r="C39" s="87" t="s">
        <v>137</v>
      </c>
      <c r="D39" s="175"/>
    </row>
    <row r="40" spans="1:4" ht="15" outlineLevel="2">
      <c r="A40" s="60">
        <f>HYPERLINK(CONCATENATE("[FDS Tool Version 28.xls]Line_Definitions!","a",VLOOKUP(Data!B39,Line_Definitions!$A$2:$D$401,4,FALSE)),Data!B39)</f>
        <v>143</v>
      </c>
      <c r="B40" s="75">
        <f t="shared" si="0"/>
        <v>40</v>
      </c>
      <c r="C40" s="87" t="s">
        <v>318</v>
      </c>
      <c r="D40" s="175"/>
    </row>
    <row r="41" spans="1:4" ht="15" outlineLevel="2">
      <c r="A41" s="60">
        <f>HYPERLINK(CONCATENATE("[FDS Tool Version 28.xls]Line_Definitions!","a",VLOOKUP(Data!B40,Line_Definitions!$A$2:$D$401,4,FALSE)),Data!B40)</f>
        <v>143.1</v>
      </c>
      <c r="B41" s="75">
        <f t="shared" si="0"/>
        <v>41</v>
      </c>
      <c r="C41" s="87" t="s">
        <v>319</v>
      </c>
      <c r="D41" s="175"/>
    </row>
    <row r="42" spans="1:4" ht="15" outlineLevel="2">
      <c r="A42" s="60">
        <f>HYPERLINK(CONCATENATE("[FDS Tool Version 28.xls]Line_Definitions!","a",VLOOKUP(Data!B41,Line_Definitions!$A$2:$D$401,4,FALSE)),Data!B41)</f>
        <v>144</v>
      </c>
      <c r="B42" s="75">
        <f t="shared" si="0"/>
        <v>42</v>
      </c>
      <c r="C42" s="87" t="s">
        <v>178</v>
      </c>
      <c r="D42" s="175"/>
    </row>
    <row r="43" spans="1:6" s="69" customFormat="1" ht="14.25" outlineLevel="2">
      <c r="A43" s="60">
        <f>HYPERLINK(CONCATENATE("[FDS Tool Version 28.xls]Line_Definitions!","a",VLOOKUP(Data!B42,Line_Definitions!$A$2:$D$401,4,FALSE)),Data!B42)</f>
        <v>145</v>
      </c>
      <c r="B43" s="75">
        <f t="shared" si="0"/>
        <v>43</v>
      </c>
      <c r="C43" s="87" t="s">
        <v>320</v>
      </c>
      <c r="D43" s="175"/>
      <c r="E43" s="234"/>
      <c r="F43" s="234"/>
    </row>
    <row r="44" spans="1:6" s="69" customFormat="1" ht="14.25" outlineLevel="1">
      <c r="A44" s="60">
        <f>HYPERLINK(CONCATENATE("[FDS Tool Version 28.xls]Line_Definitions!","a",VLOOKUP(Data!B43,Line_Definitions!$A$2:$D$401,4,FALSE)),Data!B43)</f>
        <v>150</v>
      </c>
      <c r="B44" s="77">
        <f t="shared" si="0"/>
        <v>44</v>
      </c>
      <c r="C44" s="88" t="s">
        <v>321</v>
      </c>
      <c r="D44" s="140">
        <f>SUM(D36:D43)+D34+D12</f>
        <v>0</v>
      </c>
      <c r="E44" s="234"/>
      <c r="F44" s="234"/>
    </row>
    <row r="45" spans="1:2" ht="15" outlineLevel="1">
      <c r="A45" s="106"/>
      <c r="B45" s="65"/>
    </row>
    <row r="46" spans="1:4" ht="15" outlineLevel="2">
      <c r="A46" s="60">
        <f>HYPERLINK(CONCATENATE("[FDS Tool Version 28.xls]Line_Definitions!","a",VLOOKUP(Data!B45,Line_Definitions!$A$2:$D$401,4,FALSE)),Data!B45)</f>
        <v>161</v>
      </c>
      <c r="B46" s="75">
        <f t="shared" si="0"/>
        <v>46</v>
      </c>
      <c r="C46" s="87" t="s">
        <v>322</v>
      </c>
      <c r="D46" s="175"/>
    </row>
    <row r="47" spans="1:4" ht="15" outlineLevel="2">
      <c r="A47" s="60">
        <f>HYPERLINK(CONCATENATE("[FDS Tool Version 28.xls]Line_Definitions!","a",VLOOKUP(Data!B46,Line_Definitions!$A$2:$D$401,4,FALSE)),Data!B46)</f>
        <v>162</v>
      </c>
      <c r="B47" s="75">
        <f t="shared" si="0"/>
        <v>47</v>
      </c>
      <c r="C47" s="87" t="s">
        <v>323</v>
      </c>
      <c r="D47" s="175"/>
    </row>
    <row r="48" spans="1:4" ht="15" outlineLevel="2">
      <c r="A48" s="60">
        <f>HYPERLINK(CONCATENATE("[FDS Tool Version 28.xls]Line_Definitions!","a",VLOOKUP(Data!B47,Line_Definitions!$A$2:$D$401,4,FALSE)),Data!B47)</f>
        <v>163</v>
      </c>
      <c r="B48" s="75">
        <f t="shared" si="0"/>
        <v>48</v>
      </c>
      <c r="C48" s="87" t="s">
        <v>324</v>
      </c>
      <c r="D48" s="175"/>
    </row>
    <row r="49" spans="1:4" ht="15" outlineLevel="2">
      <c r="A49" s="60">
        <f>HYPERLINK(CONCATENATE("[FDS Tool Version 28.xls]Line_Definitions!","a",VLOOKUP(Data!B48,Line_Definitions!$A$2:$D$401,4,FALSE)),Data!B48)</f>
        <v>164</v>
      </c>
      <c r="B49" s="75">
        <f t="shared" si="0"/>
        <v>49</v>
      </c>
      <c r="C49" s="87" t="s">
        <v>325</v>
      </c>
      <c r="D49" s="175"/>
    </row>
    <row r="50" spans="1:4" ht="15" outlineLevel="2">
      <c r="A50" s="60">
        <f>HYPERLINK(CONCATENATE("[FDS Tool Version 28.xls]Line_Definitions!","a",VLOOKUP(Data!B49,Line_Definitions!$A$2:$D$401,4,FALSE)),Data!B49)</f>
        <v>165</v>
      </c>
      <c r="B50" s="75">
        <f t="shared" si="0"/>
        <v>50</v>
      </c>
      <c r="C50" s="87" t="s">
        <v>326</v>
      </c>
      <c r="D50" s="175"/>
    </row>
    <row r="51" spans="1:4" ht="15" outlineLevel="2">
      <c r="A51" s="60">
        <f>HYPERLINK(CONCATENATE("[FDS Tool Version 28.xls]Line_Definitions!","a",VLOOKUP(Data!B50,Line_Definitions!$A$2:$D$401,4,FALSE)),Data!B50)</f>
        <v>166</v>
      </c>
      <c r="B51" s="75">
        <f t="shared" si="0"/>
        <v>51</v>
      </c>
      <c r="C51" s="87" t="s">
        <v>327</v>
      </c>
      <c r="D51" s="175"/>
    </row>
    <row r="52" spans="1:4" ht="15" outlineLevel="2">
      <c r="A52" s="60">
        <f>HYPERLINK(CONCATENATE("[FDS Tool Version 28.xls]Line_Definitions!","a",VLOOKUP(Data!B51,Line_Definitions!$A$2:$D$401,4,FALSE)),Data!B51)</f>
        <v>167</v>
      </c>
      <c r="B52" s="75">
        <f t="shared" si="0"/>
        <v>52</v>
      </c>
      <c r="C52" s="87" t="s">
        <v>328</v>
      </c>
      <c r="D52" s="175"/>
    </row>
    <row r="53" spans="1:4" ht="15" outlineLevel="2">
      <c r="A53" s="60">
        <f>HYPERLINK(CONCATENATE("[FDS Tool Version 28.xls]Line_Definitions!","a",VLOOKUP(Data!B52,Line_Definitions!$A$2:$D$401,4,FALSE)),Data!B52)</f>
        <v>168</v>
      </c>
      <c r="B53" s="75">
        <f t="shared" si="0"/>
        <v>53</v>
      </c>
      <c r="C53" s="87" t="s">
        <v>329</v>
      </c>
      <c r="D53" s="175"/>
    </row>
    <row r="54" spans="1:4" ht="15" outlineLevel="1">
      <c r="A54" s="60">
        <f>HYPERLINK(CONCATENATE("[FDS Tool Version 28.xls]Line_Definitions!","a",VLOOKUP(Data!B53,Line_Definitions!$A$2:$D$401,4,FALSE)),Data!B53)</f>
        <v>160</v>
      </c>
      <c r="B54" s="77">
        <f t="shared" si="0"/>
        <v>54</v>
      </c>
      <c r="C54" s="78" t="s">
        <v>13</v>
      </c>
      <c r="D54" s="140">
        <f>SUM(D46:D53)</f>
        <v>0</v>
      </c>
    </row>
    <row r="55" spans="1:2" ht="15" outlineLevel="1">
      <c r="A55" s="106"/>
      <c r="B55" s="65"/>
    </row>
    <row r="56" spans="1:4" ht="15" outlineLevel="2">
      <c r="A56" s="328" t="s">
        <v>441</v>
      </c>
      <c r="B56" s="334">
        <f t="shared" si="0"/>
        <v>56</v>
      </c>
      <c r="C56" s="338" t="s">
        <v>279</v>
      </c>
      <c r="D56" s="185"/>
    </row>
    <row r="57" spans="1:6" s="69" customFormat="1" ht="14.25" outlineLevel="2">
      <c r="A57" s="328" t="s">
        <v>442</v>
      </c>
      <c r="B57" s="334">
        <f t="shared" si="0"/>
        <v>57</v>
      </c>
      <c r="C57" s="338" t="s">
        <v>280</v>
      </c>
      <c r="D57" s="185"/>
      <c r="E57" s="234"/>
      <c r="F57" s="234"/>
    </row>
    <row r="58" spans="1:4" ht="15" outlineLevel="2">
      <c r="A58" s="328" t="s">
        <v>443</v>
      </c>
      <c r="B58" s="334">
        <f t="shared" si="0"/>
        <v>58</v>
      </c>
      <c r="C58" s="338" t="s">
        <v>281</v>
      </c>
      <c r="D58" s="185"/>
    </row>
    <row r="59" spans="1:4" ht="15" outlineLevel="2">
      <c r="A59" s="328" t="s">
        <v>444</v>
      </c>
      <c r="B59" s="334">
        <f t="shared" si="0"/>
        <v>59</v>
      </c>
      <c r="C59" s="338" t="s">
        <v>282</v>
      </c>
      <c r="D59" s="185"/>
    </row>
    <row r="60" spans="1:4" ht="15" outlineLevel="2">
      <c r="A60" s="328" t="s">
        <v>445</v>
      </c>
      <c r="B60" s="334">
        <f t="shared" si="0"/>
        <v>60</v>
      </c>
      <c r="C60" s="338" t="s">
        <v>283</v>
      </c>
      <c r="D60" s="185"/>
    </row>
    <row r="61" spans="1:4" ht="15" outlineLevel="3">
      <c r="A61" s="325"/>
      <c r="B61" s="335"/>
      <c r="C61" s="337" t="s">
        <v>702</v>
      </c>
      <c r="D61" s="357"/>
    </row>
    <row r="62" spans="1:4" ht="15" outlineLevel="1">
      <c r="A62" s="60">
        <f>HYPERLINK(CONCATENATE("[FDS Tool Version 28.xls]Line_Definitions!","a",VLOOKUP(Data!B60,Line_Definitions!$A$2:$D$401,4,FALSE)),Data!B60)</f>
        <v>171</v>
      </c>
      <c r="B62" s="77">
        <f t="shared" si="0"/>
        <v>62</v>
      </c>
      <c r="C62" s="78" t="s">
        <v>330</v>
      </c>
      <c r="D62" s="169"/>
    </row>
    <row r="63" spans="1:4" ht="15" outlineLevel="2">
      <c r="A63" s="328" t="s">
        <v>446</v>
      </c>
      <c r="B63" s="334">
        <f t="shared" si="0"/>
        <v>63</v>
      </c>
      <c r="C63" s="339" t="s">
        <v>284</v>
      </c>
      <c r="D63" s="173"/>
    </row>
    <row r="64" spans="1:4" ht="15" outlineLevel="2">
      <c r="A64" s="328" t="s">
        <v>447</v>
      </c>
      <c r="B64" s="334">
        <f t="shared" si="0"/>
        <v>64</v>
      </c>
      <c r="C64" s="338" t="s">
        <v>280</v>
      </c>
      <c r="D64" s="173"/>
    </row>
    <row r="65" spans="1:4" ht="15" outlineLevel="2">
      <c r="A65" s="328" t="s">
        <v>448</v>
      </c>
      <c r="B65" s="334">
        <f t="shared" si="0"/>
        <v>65</v>
      </c>
      <c r="C65" s="338" t="s">
        <v>281</v>
      </c>
      <c r="D65" s="173"/>
    </row>
    <row r="66" spans="1:6" s="69" customFormat="1" ht="14.25" outlineLevel="2">
      <c r="A66" s="328" t="s">
        <v>449</v>
      </c>
      <c r="B66" s="334">
        <f t="shared" si="0"/>
        <v>66</v>
      </c>
      <c r="C66" s="338" t="s">
        <v>282</v>
      </c>
      <c r="D66" s="173"/>
      <c r="E66" s="234"/>
      <c r="F66" s="234"/>
    </row>
    <row r="67" spans="1:4" ht="15" outlineLevel="2">
      <c r="A67" s="328" t="s">
        <v>450</v>
      </c>
      <c r="B67" s="334">
        <f t="shared" si="0"/>
        <v>67</v>
      </c>
      <c r="C67" s="338" t="s">
        <v>283</v>
      </c>
      <c r="D67" s="173"/>
    </row>
    <row r="68" spans="1:4" ht="15" outlineLevel="3">
      <c r="A68" s="325"/>
      <c r="B68" s="335"/>
      <c r="C68" s="337" t="s">
        <v>702</v>
      </c>
      <c r="D68" s="357"/>
    </row>
    <row r="69" spans="1:4" ht="15" outlineLevel="1">
      <c r="A69" s="60">
        <f>HYPERLINK(CONCATENATE("[FDS Tool Version 28.xls]Line_Definitions!","a",VLOOKUP(Data!B66,Line_Definitions!$A$2:$D$401,4,FALSE)),Data!B66)</f>
        <v>172</v>
      </c>
      <c r="B69" s="77">
        <f t="shared" si="0"/>
        <v>69</v>
      </c>
      <c r="C69" s="88" t="s">
        <v>331</v>
      </c>
      <c r="D69" s="169"/>
    </row>
    <row r="70" spans="1:4" ht="15" outlineLevel="1">
      <c r="A70" s="60">
        <f>HYPERLINK(CONCATENATE("[FDS Tool Version 28.xls]Line_Definitions!","a",VLOOKUP(Data!B67,Line_Definitions!$A$2:$D$401,4,FALSE)),Data!B67)</f>
        <v>173</v>
      </c>
      <c r="B70" s="75">
        <f t="shared" si="0"/>
        <v>70</v>
      </c>
      <c r="C70" s="87" t="s">
        <v>332</v>
      </c>
      <c r="D70" s="243"/>
    </row>
    <row r="71" spans="1:4" ht="15" outlineLevel="2">
      <c r="A71" s="328" t="s">
        <v>451</v>
      </c>
      <c r="B71" s="334">
        <f t="shared" si="0"/>
        <v>71</v>
      </c>
      <c r="C71" s="338" t="s">
        <v>285</v>
      </c>
      <c r="D71" s="185"/>
    </row>
    <row r="72" spans="1:4" ht="15" outlineLevel="2">
      <c r="A72" s="328" t="s">
        <v>452</v>
      </c>
      <c r="B72" s="334">
        <f t="shared" si="0"/>
        <v>72</v>
      </c>
      <c r="C72" s="338" t="s">
        <v>286</v>
      </c>
      <c r="D72" s="185"/>
    </row>
    <row r="73" spans="1:4" ht="15" outlineLevel="2">
      <c r="A73" s="328" t="s">
        <v>453</v>
      </c>
      <c r="B73" s="334">
        <f t="shared" si="0"/>
        <v>73</v>
      </c>
      <c r="C73" s="338" t="s">
        <v>287</v>
      </c>
      <c r="D73" s="185"/>
    </row>
    <row r="74" spans="1:4" ht="15" outlineLevel="2">
      <c r="A74" s="328" t="s">
        <v>454</v>
      </c>
      <c r="B74" s="334">
        <f t="shared" si="0"/>
        <v>74</v>
      </c>
      <c r="C74" s="338" t="s">
        <v>288</v>
      </c>
      <c r="D74" s="185"/>
    </row>
    <row r="75" spans="1:4" ht="15" outlineLevel="2">
      <c r="A75" s="328" t="s">
        <v>455</v>
      </c>
      <c r="B75" s="334">
        <f aca="true" t="shared" si="1" ref="B75:B139">ROW(A75)</f>
        <v>75</v>
      </c>
      <c r="C75" s="338" t="s">
        <v>289</v>
      </c>
      <c r="D75" s="163"/>
    </row>
    <row r="76" spans="1:4" ht="15" outlineLevel="3">
      <c r="A76" s="325"/>
      <c r="B76" s="335"/>
      <c r="C76" s="337" t="s">
        <v>702</v>
      </c>
      <c r="D76" s="357"/>
    </row>
    <row r="77" spans="1:4" ht="15" outlineLevel="1">
      <c r="A77" s="60">
        <f>HYPERLINK(CONCATENATE("[FDS Tool Version 28.xls]Line_Definitions!","a",VLOOKUP(Data!B73,Line_Definitions!$A$2:$D$401,4,FALSE)),Data!B73)</f>
        <v>174</v>
      </c>
      <c r="B77" s="77">
        <f t="shared" si="1"/>
        <v>77</v>
      </c>
      <c r="C77" s="88" t="s">
        <v>333</v>
      </c>
      <c r="D77" s="169"/>
    </row>
    <row r="78" spans="1:6" s="69" customFormat="1" ht="14.25" outlineLevel="2">
      <c r="A78" s="328" t="s">
        <v>456</v>
      </c>
      <c r="B78" s="334">
        <f t="shared" si="1"/>
        <v>78</v>
      </c>
      <c r="C78" s="338" t="s">
        <v>290</v>
      </c>
      <c r="D78" s="185"/>
      <c r="E78" s="234"/>
      <c r="F78" s="234"/>
    </row>
    <row r="79" spans="1:4" ht="15" outlineLevel="2">
      <c r="A79" s="328" t="s">
        <v>457</v>
      </c>
      <c r="B79" s="334">
        <f t="shared" si="1"/>
        <v>79</v>
      </c>
      <c r="C79" s="338" t="s">
        <v>291</v>
      </c>
      <c r="D79" s="185"/>
    </row>
    <row r="80" spans="1:4" ht="15" outlineLevel="2">
      <c r="A80" s="328" t="s">
        <v>458</v>
      </c>
      <c r="B80" s="334">
        <f t="shared" si="1"/>
        <v>80</v>
      </c>
      <c r="C80" s="338" t="s">
        <v>292</v>
      </c>
      <c r="D80" s="185"/>
    </row>
    <row r="81" spans="1:4" ht="15" outlineLevel="2">
      <c r="A81" s="328" t="s">
        <v>459</v>
      </c>
      <c r="B81" s="334">
        <f t="shared" si="1"/>
        <v>81</v>
      </c>
      <c r="C81" s="338" t="s">
        <v>293</v>
      </c>
      <c r="D81" s="185"/>
    </row>
    <row r="82" spans="1:4" ht="15" outlineLevel="2">
      <c r="A82" s="328" t="s">
        <v>460</v>
      </c>
      <c r="B82" s="334">
        <f t="shared" si="1"/>
        <v>82</v>
      </c>
      <c r="C82" s="338" t="s">
        <v>294</v>
      </c>
      <c r="D82" s="185"/>
    </row>
    <row r="83" spans="1:4" ht="15" outlineLevel="1">
      <c r="A83" s="60">
        <f>HYPERLINK(CONCATENATE("[FDS Tool Version 28.xls]Line_Definitions!","a",VLOOKUP(Data!B79,Line_Definitions!$A$2:$D$401,4,FALSE)),Data!B79)</f>
        <v>176</v>
      </c>
      <c r="B83" s="77">
        <f t="shared" si="1"/>
        <v>83</v>
      </c>
      <c r="C83" s="88" t="s">
        <v>575</v>
      </c>
      <c r="D83" s="169"/>
    </row>
    <row r="84" spans="1:4" ht="15" outlineLevel="1">
      <c r="A84" s="60">
        <f>HYPERLINK(CONCATENATE("[FDS Tool Version 28.xls]Line_Definitions!","a",VLOOKUP(Data!B80,Line_Definitions!$A$2:$D$401,4,FALSE)),Data!B80)</f>
        <v>180</v>
      </c>
      <c r="B84" s="77">
        <f t="shared" si="1"/>
        <v>84</v>
      </c>
      <c r="C84" s="88" t="s">
        <v>396</v>
      </c>
      <c r="D84" s="140">
        <f>+D83+D77+D70+D69+D62+D54</f>
        <v>0</v>
      </c>
    </row>
    <row r="85" spans="1:2" ht="15" outlineLevel="1">
      <c r="A85" s="106"/>
      <c r="B85" s="65"/>
    </row>
    <row r="86" spans="1:4" ht="15">
      <c r="A86" s="60">
        <f>HYPERLINK(CONCATENATE("[FDS Tool Version 28.xls]Line_Definitions!","a",VLOOKUP(Data!B82,Line_Definitions!$A$2:$D$401,4,FALSE)),Data!B82)</f>
        <v>190</v>
      </c>
      <c r="B86" s="77">
        <f t="shared" si="1"/>
        <v>86</v>
      </c>
      <c r="C86" s="88" t="s">
        <v>397</v>
      </c>
      <c r="D86" s="140">
        <f>D84+D44</f>
        <v>0</v>
      </c>
    </row>
    <row r="87" spans="1:2" ht="15">
      <c r="A87" s="106"/>
      <c r="B87" s="65"/>
    </row>
    <row r="88" spans="1:4" ht="15" outlineLevel="3">
      <c r="A88" s="60">
        <f>HYPERLINK(CONCATENATE("[FDS Tool Version 28.xls]Line_Definitions!","a",VLOOKUP(Data!B84,Line_Definitions!$A$2:$D$401,4,FALSE)),Data!B84)</f>
        <v>311</v>
      </c>
      <c r="B88" s="75">
        <f t="shared" si="1"/>
        <v>88</v>
      </c>
      <c r="C88" s="87" t="s">
        <v>398</v>
      </c>
      <c r="D88" s="175"/>
    </row>
    <row r="89" spans="1:4" ht="15" outlineLevel="3">
      <c r="A89" s="60">
        <f>HYPERLINK(CONCATENATE("[FDS Tool Version 28.xls]Line_Definitions!","a",VLOOKUP(Data!B85,Line_Definitions!$A$2:$D$401,4,FALSE)),Data!B85)</f>
        <v>312</v>
      </c>
      <c r="B89" s="75">
        <f t="shared" si="1"/>
        <v>89</v>
      </c>
      <c r="C89" s="87" t="s">
        <v>399</v>
      </c>
      <c r="D89" s="175"/>
    </row>
    <row r="90" spans="1:4" ht="15" outlineLevel="3">
      <c r="A90" s="60">
        <f>HYPERLINK(CONCATENATE("[FDS Tool Version 28.xls]Line_Definitions!","a",VLOOKUP(Data!B86,Line_Definitions!$A$2:$D$401,4,FALSE)),Data!B86)</f>
        <v>313</v>
      </c>
      <c r="B90" s="75">
        <f t="shared" si="1"/>
        <v>90</v>
      </c>
      <c r="C90" s="87" t="s">
        <v>400</v>
      </c>
      <c r="D90" s="175"/>
    </row>
    <row r="91" spans="1:4" ht="15" outlineLevel="3">
      <c r="A91" s="60">
        <f>HYPERLINK(CONCATENATE("[FDS Tool Version 28.xls]Line_Definitions!","a",VLOOKUP(Data!B87,Line_Definitions!$A$2:$D$401,4,FALSE)),Data!B87)</f>
        <v>321</v>
      </c>
      <c r="B91" s="75">
        <f t="shared" si="1"/>
        <v>91</v>
      </c>
      <c r="C91" s="76" t="s">
        <v>401</v>
      </c>
      <c r="D91" s="243"/>
    </row>
    <row r="92" spans="1:4" ht="15" outlineLevel="3">
      <c r="A92" s="60">
        <f>HYPERLINK(CONCATENATE("[FDS Tool Version 28.xls]Line_Definitions!","a",VLOOKUP(Data!B88,Line_Definitions!$A$2:$D$401,4,FALSE)),Data!B88)</f>
        <v>322</v>
      </c>
      <c r="B92" s="75">
        <f t="shared" si="1"/>
        <v>92</v>
      </c>
      <c r="C92" s="76" t="s">
        <v>402</v>
      </c>
      <c r="D92" s="243"/>
    </row>
    <row r="93" spans="1:4" ht="15" outlineLevel="3">
      <c r="A93" s="60">
        <f>HYPERLINK(CONCATENATE("[FDS Tool Version 28.xls]Line_Definitions!","a",VLOOKUP(Data!B89,Line_Definitions!$A$2:$D$401,4,FALSE)),Data!B89)</f>
        <v>324</v>
      </c>
      <c r="B93" s="75">
        <f t="shared" si="1"/>
        <v>93</v>
      </c>
      <c r="C93" s="76" t="s">
        <v>403</v>
      </c>
      <c r="D93" s="243"/>
    </row>
    <row r="94" spans="1:6" s="69" customFormat="1" ht="14.25" outlineLevel="3">
      <c r="A94" s="60">
        <f>HYPERLINK(CONCATENATE("[FDS Tool Version 28.xls]Line_Definitions!","a",VLOOKUP(Data!B90,Line_Definitions!$A$2:$D$401,4,FALSE)),Data!B90)</f>
        <v>325</v>
      </c>
      <c r="B94" s="75">
        <f t="shared" si="1"/>
        <v>94</v>
      </c>
      <c r="C94" s="76" t="s">
        <v>404</v>
      </c>
      <c r="D94" s="243"/>
      <c r="E94" s="234"/>
      <c r="F94" s="234"/>
    </row>
    <row r="95" spans="1:4" ht="15" outlineLevel="4">
      <c r="A95" s="328" t="s">
        <v>461</v>
      </c>
      <c r="B95" s="334">
        <f t="shared" si="1"/>
        <v>95</v>
      </c>
      <c r="C95" s="338" t="s">
        <v>550</v>
      </c>
      <c r="D95" s="243"/>
    </row>
    <row r="96" spans="1:6" s="69" customFormat="1" ht="14.25" outlineLevel="4">
      <c r="A96" s="328" t="s">
        <v>462</v>
      </c>
      <c r="B96" s="334">
        <f t="shared" si="1"/>
        <v>96</v>
      </c>
      <c r="C96" s="338" t="s">
        <v>551</v>
      </c>
      <c r="D96" s="243"/>
      <c r="E96" s="234"/>
      <c r="F96" s="234"/>
    </row>
    <row r="97" spans="1:6" s="64" customFormat="1" ht="15" outlineLevel="4">
      <c r="A97" s="328" t="s">
        <v>464</v>
      </c>
      <c r="B97" s="334">
        <f t="shared" si="1"/>
        <v>97</v>
      </c>
      <c r="C97" s="338" t="s">
        <v>552</v>
      </c>
      <c r="D97" s="243"/>
      <c r="E97" s="216"/>
      <c r="F97" s="216"/>
    </row>
    <row r="98" spans="1:4" ht="15" outlineLevel="3">
      <c r="A98" s="60">
        <f>HYPERLINK(CONCATENATE("[FDS Tool Version 28.xls]Line_Definitions!","a",VLOOKUP(Data!B94,Line_Definitions!$A$2:$D$401,4,FALSE)),Data!B94)</f>
        <v>331</v>
      </c>
      <c r="B98" s="77">
        <f t="shared" si="1"/>
        <v>98</v>
      </c>
      <c r="C98" s="78" t="s">
        <v>405</v>
      </c>
      <c r="D98" s="140">
        <f>SUM(D95:D97)</f>
        <v>0</v>
      </c>
    </row>
    <row r="99" spans="1:4" ht="15" outlineLevel="3">
      <c r="A99" s="60">
        <f>HYPERLINK(CONCATENATE("[FDS Tool Version 28.xls]Line_Definitions!","a",VLOOKUP(Data!B95,Line_Definitions!$A$2:$D$401,4,FALSE)),Data!B95)</f>
        <v>332</v>
      </c>
      <c r="B99" s="75">
        <f t="shared" si="1"/>
        <v>99</v>
      </c>
      <c r="C99" s="76" t="s">
        <v>406</v>
      </c>
      <c r="D99" s="243"/>
    </row>
    <row r="100" spans="1:4" ht="15" outlineLevel="3">
      <c r="A100" s="60">
        <f>HYPERLINK(CONCATENATE("[FDS Tool Version 28.xls]Line_Definitions!","a",VLOOKUP(Data!B96,Line_Definitions!$A$2:$D$401,4,FALSE)),Data!B96)</f>
        <v>333</v>
      </c>
      <c r="B100" s="75">
        <f t="shared" si="1"/>
        <v>100</v>
      </c>
      <c r="C100" s="76" t="s">
        <v>407</v>
      </c>
      <c r="D100" s="243"/>
    </row>
    <row r="101" spans="1:4" ht="15" outlineLevel="3">
      <c r="A101" s="60">
        <f>HYPERLINK(CONCATENATE("[FDS Tool Version 28.xls]Line_Definitions!","a",VLOOKUP(Data!B97,Line_Definitions!$A$2:$D$401,4,FALSE)),Data!B97)</f>
        <v>341</v>
      </c>
      <c r="B101" s="75">
        <f t="shared" si="1"/>
        <v>101</v>
      </c>
      <c r="C101" s="76" t="s">
        <v>408</v>
      </c>
      <c r="D101" s="243"/>
    </row>
    <row r="102" spans="1:4" ht="15" outlineLevel="4">
      <c r="A102" s="328" t="s">
        <v>465</v>
      </c>
      <c r="B102" s="334">
        <f t="shared" si="1"/>
        <v>102</v>
      </c>
      <c r="C102" s="338" t="s">
        <v>538</v>
      </c>
      <c r="D102" s="243"/>
    </row>
    <row r="103" spans="1:4" ht="15" outlineLevel="4">
      <c r="A103" s="328" t="s">
        <v>466</v>
      </c>
      <c r="B103" s="334">
        <f t="shared" si="1"/>
        <v>103</v>
      </c>
      <c r="C103" s="338" t="s">
        <v>539</v>
      </c>
      <c r="D103" s="243"/>
    </row>
    <row r="104" spans="1:4" ht="15" outlineLevel="4">
      <c r="A104" s="328" t="s">
        <v>467</v>
      </c>
      <c r="B104" s="334">
        <f t="shared" si="1"/>
        <v>104</v>
      </c>
      <c r="C104" s="338" t="s">
        <v>540</v>
      </c>
      <c r="D104" s="243"/>
    </row>
    <row r="105" spans="1:4" ht="15" outlineLevel="3">
      <c r="A105" s="60">
        <f>HYPERLINK(CONCATENATE("[FDS Tool Version 28.xls]Line_Definitions!","a",VLOOKUP(Data!B101,Line_Definitions!$A$2:$D$401,4,FALSE)),Data!B101)</f>
        <v>342</v>
      </c>
      <c r="B105" s="77">
        <f t="shared" si="1"/>
        <v>105</v>
      </c>
      <c r="C105" s="88" t="s">
        <v>409</v>
      </c>
      <c r="D105" s="140">
        <f>SUM(D102:D104)</f>
        <v>0</v>
      </c>
    </row>
    <row r="106" spans="1:4" ht="15" outlineLevel="4">
      <c r="A106" s="328" t="s">
        <v>468</v>
      </c>
      <c r="B106" s="334">
        <f t="shared" si="1"/>
        <v>106</v>
      </c>
      <c r="C106" s="338" t="s">
        <v>191</v>
      </c>
      <c r="D106" s="243"/>
    </row>
    <row r="107" spans="1:4" ht="15" outlineLevel="4">
      <c r="A107" s="328" t="s">
        <v>469</v>
      </c>
      <c r="B107" s="334">
        <f t="shared" si="1"/>
        <v>107</v>
      </c>
      <c r="C107" s="338" t="s">
        <v>190</v>
      </c>
      <c r="D107" s="243"/>
    </row>
    <row r="108" spans="1:6" s="69" customFormat="1" ht="14.25" outlineLevel="3">
      <c r="A108" s="60">
        <f>HYPERLINK(CONCATENATE("[FDS Tool Version 28.xls]Line_Definitions!","a",VLOOKUP(Data!B104,Line_Definitions!$A$2:$D$401,4,FALSE)),Data!B104)</f>
        <v>343</v>
      </c>
      <c r="B108" s="77">
        <f t="shared" si="1"/>
        <v>108</v>
      </c>
      <c r="C108" s="78" t="s">
        <v>410</v>
      </c>
      <c r="D108" s="140">
        <f>SUM(D106:D107)</f>
        <v>0</v>
      </c>
      <c r="E108" s="234"/>
      <c r="F108" s="234"/>
    </row>
    <row r="109" spans="1:4" ht="15" outlineLevel="3">
      <c r="A109" s="60">
        <f>HYPERLINK(CONCATENATE("[FDS Tool Version 28.xls]Line_Definitions!","a",VLOOKUP(Data!B105,Line_Definitions!$A$2:$D$401,4,FALSE)),Data!B105)</f>
        <v>344</v>
      </c>
      <c r="B109" s="75">
        <f t="shared" si="1"/>
        <v>109</v>
      </c>
      <c r="C109" s="76" t="s">
        <v>411</v>
      </c>
      <c r="D109" s="243"/>
    </row>
    <row r="110" spans="1:4" ht="15" outlineLevel="3">
      <c r="A110" s="60">
        <f>HYPERLINK(CONCATENATE("[FDS Tool Version 28.xls]Line_Definitions!","a",VLOOKUP(Data!B106,Line_Definitions!$A$2:$D$401,4,FALSE)),Data!B106)</f>
        <v>345</v>
      </c>
      <c r="B110" s="75">
        <f t="shared" si="1"/>
        <v>110</v>
      </c>
      <c r="C110" s="87" t="s">
        <v>412</v>
      </c>
      <c r="D110" s="243"/>
    </row>
    <row r="111" spans="1:4" ht="15" outlineLevel="3">
      <c r="A111" s="60">
        <f>HYPERLINK(CONCATENATE("[FDS Tool Version 28.xls]Line_Definitions!","a",VLOOKUP(Data!B107,Line_Definitions!$A$2:$D$401,4,FALSE)),Data!B107)</f>
        <v>346</v>
      </c>
      <c r="B111" s="75">
        <f t="shared" si="1"/>
        <v>111</v>
      </c>
      <c r="C111" s="87" t="s">
        <v>413</v>
      </c>
      <c r="D111" s="243"/>
    </row>
    <row r="112" spans="1:4" ht="15" outlineLevel="3">
      <c r="A112" s="60">
        <f>HYPERLINK(CONCATENATE("[FDS Tool Version 28.xls]Line_Definitions!","a",VLOOKUP(Data!B108,Line_Definitions!$A$2:$D$401,4,FALSE)),Data!B108)</f>
        <v>347</v>
      </c>
      <c r="B112" s="75">
        <f t="shared" si="1"/>
        <v>112</v>
      </c>
      <c r="C112" s="87" t="s">
        <v>414</v>
      </c>
      <c r="D112" s="243"/>
    </row>
    <row r="113" spans="1:4" ht="15" outlineLevel="4">
      <c r="A113" s="328" t="s">
        <v>470</v>
      </c>
      <c r="B113" s="334">
        <f t="shared" si="1"/>
        <v>113</v>
      </c>
      <c r="C113" s="338" t="s">
        <v>295</v>
      </c>
      <c r="D113" s="163"/>
    </row>
    <row r="114" spans="1:4" ht="15" outlineLevel="4">
      <c r="A114" s="328" t="s">
        <v>471</v>
      </c>
      <c r="B114" s="334">
        <f t="shared" si="1"/>
        <v>114</v>
      </c>
      <c r="C114" s="338" t="s">
        <v>296</v>
      </c>
      <c r="D114" s="163"/>
    </row>
    <row r="115" spans="1:4" ht="15" outlineLevel="4">
      <c r="A115" s="328" t="s">
        <v>472</v>
      </c>
      <c r="B115" s="334">
        <f t="shared" si="1"/>
        <v>115</v>
      </c>
      <c r="C115" s="338" t="s">
        <v>297</v>
      </c>
      <c r="D115" s="163"/>
    </row>
    <row r="116" spans="1:4" ht="15" outlineLevel="4">
      <c r="A116" s="328" t="s">
        <v>473</v>
      </c>
      <c r="B116" s="334">
        <f t="shared" si="1"/>
        <v>116</v>
      </c>
      <c r="C116" s="338" t="s">
        <v>298</v>
      </c>
      <c r="D116" s="163"/>
    </row>
    <row r="117" spans="1:6" s="69" customFormat="1" ht="14.25" outlineLevel="4">
      <c r="A117" s="328" t="s">
        <v>474</v>
      </c>
      <c r="B117" s="334">
        <f t="shared" si="1"/>
        <v>117</v>
      </c>
      <c r="C117" s="338" t="s">
        <v>299</v>
      </c>
      <c r="D117" s="163"/>
      <c r="E117" s="234"/>
      <c r="F117" s="234"/>
    </row>
    <row r="118" spans="1:4" ht="15" outlineLevel="3">
      <c r="A118" s="325"/>
      <c r="B118" s="335"/>
      <c r="C118" s="337" t="s">
        <v>702</v>
      </c>
      <c r="D118" s="357"/>
    </row>
    <row r="119" spans="1:4" ht="15" outlineLevel="3">
      <c r="A119" s="60">
        <f>HYPERLINK(CONCATENATE("[FDS Tool Version 28.xls]Line_Definitions!","a",VLOOKUP(Data!B114,Line_Definitions!$A$2:$D$401,4,FALSE)),Data!B114)</f>
        <v>348</v>
      </c>
      <c r="B119" s="77">
        <f t="shared" si="1"/>
        <v>119</v>
      </c>
      <c r="C119" s="88" t="s">
        <v>415</v>
      </c>
      <c r="D119" s="169"/>
    </row>
    <row r="120" spans="1:4" ht="15" outlineLevel="3">
      <c r="A120" s="60">
        <f>HYPERLINK(CONCATENATE("[FDS Tool Version 28.xls]Line_Definitions!","a",VLOOKUP(Data!B115,Line_Definitions!$A$2:$D$401,4,FALSE)),Data!B115)</f>
        <v>310</v>
      </c>
      <c r="B120" s="77">
        <f t="shared" si="1"/>
        <v>120</v>
      </c>
      <c r="C120" s="78" t="s">
        <v>147</v>
      </c>
      <c r="D120" s="140">
        <f>SUM(D88:D94)+SUM(D98:D101)+D105+SUM(D108:D112)+D119</f>
        <v>0</v>
      </c>
    </row>
    <row r="121" spans="1:2" ht="15" outlineLevel="2">
      <c r="A121" s="106"/>
      <c r="B121" s="65"/>
    </row>
    <row r="122" spans="1:4" ht="15" outlineLevel="4">
      <c r="A122" s="328" t="s">
        <v>475</v>
      </c>
      <c r="B122" s="334">
        <f t="shared" si="1"/>
        <v>122</v>
      </c>
      <c r="C122" s="338" t="s">
        <v>300</v>
      </c>
      <c r="D122" s="243"/>
    </row>
    <row r="123" spans="1:4" ht="15" outlineLevel="4">
      <c r="A123" s="328" t="s">
        <v>476</v>
      </c>
      <c r="B123" s="334">
        <f t="shared" si="1"/>
        <v>123</v>
      </c>
      <c r="C123" s="338" t="s">
        <v>301</v>
      </c>
      <c r="D123" s="243"/>
    </row>
    <row r="124" spans="1:4" ht="15" outlineLevel="3">
      <c r="A124" s="60">
        <f>HYPERLINK(CONCATENATE("[FDS Tool Version 28.xls]Line_Definitions!","a",VLOOKUP(Data!B119,Line_Definitions!$A$2:$D$401,4,FALSE)),Data!B119)</f>
        <v>351</v>
      </c>
      <c r="B124" s="77">
        <f t="shared" si="1"/>
        <v>124</v>
      </c>
      <c r="C124" s="88" t="s">
        <v>767</v>
      </c>
      <c r="D124" s="140">
        <f>SUM(D122:D123)</f>
        <v>0</v>
      </c>
    </row>
    <row r="125" spans="1:6" s="69" customFormat="1" ht="14.25" outlineLevel="3">
      <c r="A125" s="60">
        <f>HYPERLINK(CONCATENATE("[FDS Tool Version 28.xls]Line_Definitions!","a",VLOOKUP(Data!B120,Line_Definitions!$A$2:$D$401,4,FALSE)),Data!B120)</f>
        <v>352</v>
      </c>
      <c r="B125" s="75">
        <f t="shared" si="1"/>
        <v>125</v>
      </c>
      <c r="C125" s="76" t="s">
        <v>416</v>
      </c>
      <c r="D125" s="243"/>
      <c r="E125" s="234"/>
      <c r="F125" s="234"/>
    </row>
    <row r="126" spans="1:4" ht="15" outlineLevel="3">
      <c r="A126" s="60">
        <f>HYPERLINK(CONCATENATE("[FDS Tool Version 28.xls]Line_Definitions!","a",VLOOKUP(Data!B121,Line_Definitions!$A$2:$D$401,4,FALSE)),Data!B121)</f>
        <v>353</v>
      </c>
      <c r="B126" s="75">
        <f t="shared" si="1"/>
        <v>126</v>
      </c>
      <c r="C126" s="76" t="s">
        <v>417</v>
      </c>
      <c r="D126" s="243"/>
    </row>
    <row r="127" spans="1:4" ht="15" outlineLevel="3">
      <c r="A127" s="60">
        <f>HYPERLINK(CONCATENATE("[FDS Tool Version 28.xls]Line_Definitions!","a",VLOOKUP(Data!B122,Line_Definitions!$A$2:$D$401,4,FALSE)),Data!B122)</f>
        <v>354</v>
      </c>
      <c r="B127" s="75">
        <f t="shared" si="1"/>
        <v>127</v>
      </c>
      <c r="C127" s="76" t="s">
        <v>418</v>
      </c>
      <c r="D127" s="243"/>
    </row>
    <row r="128" spans="1:4" ht="15" outlineLevel="4">
      <c r="A128" s="328" t="s">
        <v>477</v>
      </c>
      <c r="B128" s="334">
        <f t="shared" si="1"/>
        <v>128</v>
      </c>
      <c r="C128" s="338" t="s">
        <v>302</v>
      </c>
      <c r="D128" s="163"/>
    </row>
    <row r="129" spans="1:4" ht="15" outlineLevel="4">
      <c r="A129" s="328" t="s">
        <v>478</v>
      </c>
      <c r="B129" s="334">
        <f t="shared" si="1"/>
        <v>129</v>
      </c>
      <c r="C129" s="338" t="s">
        <v>303</v>
      </c>
      <c r="D129" s="163"/>
    </row>
    <row r="130" spans="1:4" ht="15" outlineLevel="4">
      <c r="A130" s="328" t="s">
        <v>479</v>
      </c>
      <c r="B130" s="334">
        <f t="shared" si="1"/>
        <v>130</v>
      </c>
      <c r="C130" s="338" t="s">
        <v>304</v>
      </c>
      <c r="D130" s="163"/>
    </row>
    <row r="131" spans="1:4" ht="15" outlineLevel="4">
      <c r="A131" s="328" t="s">
        <v>480</v>
      </c>
      <c r="B131" s="334">
        <f t="shared" si="1"/>
        <v>131</v>
      </c>
      <c r="C131" s="338" t="s">
        <v>548</v>
      </c>
      <c r="D131" s="163"/>
    </row>
    <row r="132" spans="1:4" ht="15" outlineLevel="4">
      <c r="A132" s="328" t="s">
        <v>481</v>
      </c>
      <c r="B132" s="334">
        <f t="shared" si="1"/>
        <v>132</v>
      </c>
      <c r="C132" s="338" t="s">
        <v>549</v>
      </c>
      <c r="D132" s="163"/>
    </row>
    <row r="133" spans="1:4" ht="15" outlineLevel="3">
      <c r="A133" s="325"/>
      <c r="B133" s="335"/>
      <c r="C133" s="337" t="s">
        <v>702</v>
      </c>
      <c r="D133" s="357"/>
    </row>
    <row r="134" spans="1:4" ht="15" outlineLevel="3">
      <c r="A134" s="60">
        <f>HYPERLINK(CONCATENATE("[FDS Tool Version 28.xls]Line_Definitions!","a",VLOOKUP(Data!B128,Line_Definitions!$A$2:$D$401,4,FALSE)),Data!B128)</f>
        <v>355</v>
      </c>
      <c r="B134" s="77">
        <f t="shared" si="1"/>
        <v>134</v>
      </c>
      <c r="C134" s="78" t="s">
        <v>419</v>
      </c>
      <c r="D134" s="169"/>
    </row>
    <row r="135" spans="1:4" ht="15" outlineLevel="3">
      <c r="A135" s="60">
        <f>HYPERLINK(CONCATENATE("[FDS Tool Version 28.xls]Line_Definitions!","a",VLOOKUP(Data!B129,Line_Definitions!$A$2:$D$401,4,FALSE)),Data!B129)</f>
        <v>356</v>
      </c>
      <c r="B135" s="75">
        <f t="shared" si="1"/>
        <v>135</v>
      </c>
      <c r="C135" s="87" t="s">
        <v>209</v>
      </c>
      <c r="D135" s="243"/>
    </row>
    <row r="136" spans="1:4" ht="15" outlineLevel="3">
      <c r="A136" s="60">
        <f>HYPERLINK(CONCATENATE("[FDS Tool Version 28.xls]Line_Definitions!","a",VLOOKUP(Data!B130,Line_Definitions!$A$2:$D$401,4,FALSE)),Data!B130)</f>
        <v>357</v>
      </c>
      <c r="B136" s="75">
        <f t="shared" si="1"/>
        <v>136</v>
      </c>
      <c r="C136" s="87" t="s">
        <v>210</v>
      </c>
      <c r="D136" s="243"/>
    </row>
    <row r="137" spans="1:4" ht="15" outlineLevel="3">
      <c r="A137" s="60">
        <f>HYPERLINK(CONCATENATE("[FDS Tool Version 28.xls]Line_Definitions!","a",VLOOKUP(Data!B131,Line_Definitions!$A$2:$D$401,4,FALSE)),Data!B131)</f>
        <v>350</v>
      </c>
      <c r="B137" s="77">
        <f t="shared" si="1"/>
        <v>137</v>
      </c>
      <c r="C137" s="88" t="s">
        <v>420</v>
      </c>
      <c r="D137" s="140">
        <f>+D136+D135+D134+D127+D126+D125+D124</f>
        <v>0</v>
      </c>
    </row>
    <row r="138" spans="1:2" ht="15" outlineLevel="2">
      <c r="A138" s="106"/>
      <c r="B138" s="65"/>
    </row>
    <row r="139" spans="1:4" ht="15" outlineLevel="2">
      <c r="A139" s="60">
        <f>HYPERLINK(CONCATENATE("[FDS Tool Version 28.xls]Line_Definitions!","a",VLOOKUP(Data!B133,Line_Definitions!$A$2:$D$401,4,FALSE)),Data!B133)</f>
        <v>300</v>
      </c>
      <c r="B139" s="77">
        <f t="shared" si="1"/>
        <v>139</v>
      </c>
      <c r="C139" s="88" t="s">
        <v>421</v>
      </c>
      <c r="D139" s="140">
        <f>D137+D120</f>
        <v>0</v>
      </c>
    </row>
    <row r="140" spans="1:2" ht="15" outlineLevel="1">
      <c r="A140" s="106"/>
      <c r="B140" s="65"/>
    </row>
    <row r="141" spans="1:4" ht="15" outlineLevel="3">
      <c r="A141" s="60">
        <f>HYPERLINK(CONCATENATE("[FDS Tool Version 28.xls]Line_Definitions!","a",VLOOKUP(Data!B135,Line_Definitions!$A$2:$D$401,4,FALSE)),Data!B135)</f>
        <v>508.1</v>
      </c>
      <c r="B141" s="92">
        <f aca="true" t="shared" si="2" ref="B141:B146">ROW(A141)</f>
        <v>141</v>
      </c>
      <c r="C141" s="93" t="s">
        <v>422</v>
      </c>
      <c r="D141" s="245"/>
    </row>
    <row r="142" spans="1:4" ht="15" outlineLevel="3">
      <c r="A142" s="60">
        <f>HYPERLINK(CONCATENATE("[FDS Tool Version 28.xls]Line_Definitions!","a",VLOOKUP(Data!B136,Line_Definitions!$A$2:$D$401,4,FALSE)),Data!B136)</f>
        <v>511.1</v>
      </c>
      <c r="B142" s="92">
        <f t="shared" si="2"/>
        <v>142</v>
      </c>
      <c r="C142" s="93" t="s">
        <v>577</v>
      </c>
      <c r="D142" s="245"/>
    </row>
    <row r="143" spans="1:4" ht="15" outlineLevel="3">
      <c r="A143" s="60">
        <f>HYPERLINK(CONCATENATE("[FDS Tool Version 28.xls]Line_Definitions!","a",VLOOKUP(Data!B137,Line_Definitions!$A$2:$D$401,4,FALSE)),Data!B137)</f>
        <v>512.1</v>
      </c>
      <c r="B143" s="92">
        <f t="shared" si="2"/>
        <v>143</v>
      </c>
      <c r="C143" s="93" t="s">
        <v>578</v>
      </c>
      <c r="D143" s="245"/>
    </row>
    <row r="144" spans="1:4" ht="15" outlineLevel="1">
      <c r="A144" s="60">
        <f>HYPERLINK(CONCATENATE("[FDS Tool Version 28.xls]Line_Definitions!","a",VLOOKUP(Data!B138,Line_Definitions!$A$2:$D$401,4,FALSE)),Data!B138)</f>
        <v>513</v>
      </c>
      <c r="B144" s="77">
        <f t="shared" si="2"/>
        <v>144</v>
      </c>
      <c r="C144" s="78" t="s">
        <v>423</v>
      </c>
      <c r="D144" s="140">
        <f>SUM(D141:D143)</f>
        <v>0</v>
      </c>
    </row>
    <row r="145" spans="1:2" ht="15" outlineLevel="1">
      <c r="A145" s="106"/>
      <c r="B145" s="65"/>
    </row>
    <row r="146" spans="1:6" s="69" customFormat="1" ht="14.25">
      <c r="A146" s="60">
        <f>HYPERLINK(CONCATENATE("[FDS Tool Version 28.xls]Line_Definitions!","a",VLOOKUP(Data!B140,Line_Definitions!$A$2:$D$401,4,FALSE)),Data!B140)</f>
        <v>600</v>
      </c>
      <c r="B146" s="77">
        <f t="shared" si="2"/>
        <v>146</v>
      </c>
      <c r="C146" s="78" t="s">
        <v>424</v>
      </c>
      <c r="D146" s="140">
        <f>D144+D139</f>
        <v>0</v>
      </c>
      <c r="E146" s="234"/>
      <c r="F146" s="234"/>
    </row>
    <row r="147" spans="1:7" s="69" customFormat="1" ht="15" collapsed="1">
      <c r="A147" s="104"/>
      <c r="B147" s="66"/>
      <c r="C147" s="66"/>
      <c r="D147" s="130"/>
      <c r="E147" s="217"/>
      <c r="F147" s="217"/>
      <c r="G147" s="66"/>
    </row>
    <row r="148" spans="1:7" s="69" customFormat="1" ht="15">
      <c r="A148" s="104"/>
      <c r="B148" s="66"/>
      <c r="C148" s="66"/>
      <c r="D148" s="130"/>
      <c r="E148" s="217"/>
      <c r="F148" s="217"/>
      <c r="G148" s="66"/>
    </row>
    <row r="149" spans="1:7" s="69" customFormat="1" ht="18.75">
      <c r="A149" s="104"/>
      <c r="B149" s="66"/>
      <c r="C149" s="63" t="s">
        <v>519</v>
      </c>
      <c r="D149" s="130"/>
      <c r="E149" s="217"/>
      <c r="F149" s="217"/>
      <c r="G149" s="66"/>
    </row>
    <row r="150" spans="1:7" s="69" customFormat="1" ht="28.5">
      <c r="A150" s="74" t="s">
        <v>167</v>
      </c>
      <c r="B150" s="74" t="s">
        <v>752</v>
      </c>
      <c r="C150" s="74" t="s">
        <v>771</v>
      </c>
      <c r="D150" s="133" t="s">
        <v>425</v>
      </c>
      <c r="E150" s="132" t="s">
        <v>315</v>
      </c>
      <c r="F150" s="132" t="s">
        <v>463</v>
      </c>
      <c r="G150" s="66"/>
    </row>
    <row r="151" spans="1:6" ht="15" outlineLevel="2">
      <c r="A151" s="60">
        <f>HYPERLINK(CONCATENATE("[FDS Tool Version 28.xls]Line_Definitions!","a",VLOOKUP(Data!B145,Line_Definitions!$A$2:$D$401,4,FALSE)),Data!B145)</f>
        <v>70300</v>
      </c>
      <c r="B151" s="75">
        <f>ROW(A151)</f>
        <v>151</v>
      </c>
      <c r="C151" s="87" t="s">
        <v>773</v>
      </c>
      <c r="D151" s="186">
        <f>SUM(E151:F151)</f>
        <v>0</v>
      </c>
      <c r="E151" s="246"/>
      <c r="F151" s="246"/>
    </row>
    <row r="152" spans="1:6" ht="15" outlineLevel="2">
      <c r="A152" s="60">
        <f>HYPERLINK(CONCATENATE("[FDS Tool Version 28.xls]Line_Definitions!","a",VLOOKUP(Data!B146,Line_Definitions!$A$2:$D$401,4,FALSE)),Data!B146)</f>
        <v>70400</v>
      </c>
      <c r="B152" s="108">
        <f aca="true" t="shared" si="3" ref="B152:B215">ROW(A152)</f>
        <v>152</v>
      </c>
      <c r="C152" s="87" t="s">
        <v>149</v>
      </c>
      <c r="D152" s="186">
        <f>SUM(E152:F152)</f>
        <v>0</v>
      </c>
      <c r="E152" s="246"/>
      <c r="F152" s="246"/>
    </row>
    <row r="153" spans="1:7" ht="14.25" outlineLevel="1">
      <c r="A153" s="60">
        <f>HYPERLINK(CONCATENATE("[FDS Tool Version 28.xls]Line_Definitions!","a",VLOOKUP(Data!B147,Line_Definitions!$A$2:$D$401,4,FALSE)),Data!B147)</f>
        <v>70500</v>
      </c>
      <c r="B153" s="109">
        <f t="shared" si="3"/>
        <v>153</v>
      </c>
      <c r="C153" s="88" t="s">
        <v>484</v>
      </c>
      <c r="D153" s="187">
        <f>SUM(E153:F153)</f>
        <v>0</v>
      </c>
      <c r="E153" s="236">
        <f>SUM(E151:E152)</f>
        <v>0</v>
      </c>
      <c r="F153" s="236">
        <f>SUM(F151:F152)</f>
        <v>0</v>
      </c>
      <c r="G153" s="69"/>
    </row>
    <row r="154" spans="1:6" ht="15" outlineLevel="1">
      <c r="A154" s="106"/>
      <c r="B154" s="65"/>
      <c r="E154" s="216"/>
      <c r="F154" s="216"/>
    </row>
    <row r="155" spans="1:6" ht="15" outlineLevel="2">
      <c r="A155" s="328" t="s">
        <v>211</v>
      </c>
      <c r="B155" s="334">
        <f t="shared" si="3"/>
        <v>155</v>
      </c>
      <c r="C155" s="338" t="s">
        <v>123</v>
      </c>
      <c r="D155" s="188"/>
      <c r="E155" s="237"/>
      <c r="F155" s="237"/>
    </row>
    <row r="156" spans="1:6" ht="15" outlineLevel="2">
      <c r="A156" s="328" t="s">
        <v>212</v>
      </c>
      <c r="B156" s="334">
        <f t="shared" si="3"/>
        <v>156</v>
      </c>
      <c r="C156" s="338" t="s">
        <v>150</v>
      </c>
      <c r="D156" s="188"/>
      <c r="E156" s="237"/>
      <c r="F156" s="237"/>
    </row>
    <row r="157" spans="1:6" ht="15" outlineLevel="2">
      <c r="A157" s="328" t="s">
        <v>213</v>
      </c>
      <c r="B157" s="334">
        <f t="shared" si="3"/>
        <v>157</v>
      </c>
      <c r="C157" s="338" t="s">
        <v>316</v>
      </c>
      <c r="D157" s="188"/>
      <c r="E157" s="237"/>
      <c r="F157" s="237"/>
    </row>
    <row r="158" spans="1:6" ht="15" outlineLevel="2">
      <c r="A158" s="328" t="s">
        <v>214</v>
      </c>
      <c r="B158" s="334">
        <f t="shared" si="3"/>
        <v>158</v>
      </c>
      <c r="C158" s="338" t="s">
        <v>165</v>
      </c>
      <c r="D158" s="188"/>
      <c r="E158" s="237"/>
      <c r="F158" s="237"/>
    </row>
    <row r="159" spans="1:7" s="69" customFormat="1" ht="15" outlineLevel="2">
      <c r="A159" s="328" t="s">
        <v>215</v>
      </c>
      <c r="B159" s="334">
        <f t="shared" si="3"/>
        <v>159</v>
      </c>
      <c r="C159" s="338" t="s">
        <v>151</v>
      </c>
      <c r="D159" s="188"/>
      <c r="E159" s="237"/>
      <c r="F159" s="237"/>
      <c r="G159" s="65"/>
    </row>
    <row r="160" spans="1:6" ht="14.25" customHeight="1" outlineLevel="2">
      <c r="A160" s="328" t="s">
        <v>216</v>
      </c>
      <c r="B160" s="334">
        <f t="shared" si="3"/>
        <v>160</v>
      </c>
      <c r="C160" s="338" t="s">
        <v>152</v>
      </c>
      <c r="D160" s="188"/>
      <c r="E160" s="237"/>
      <c r="F160" s="237"/>
    </row>
    <row r="161" spans="1:6" ht="15" outlineLevel="2">
      <c r="A161" s="328" t="s">
        <v>217</v>
      </c>
      <c r="B161" s="334">
        <f t="shared" si="3"/>
        <v>161</v>
      </c>
      <c r="C161" s="338" t="s">
        <v>153</v>
      </c>
      <c r="D161" s="188"/>
      <c r="E161" s="237"/>
      <c r="F161" s="237"/>
    </row>
    <row r="162" spans="1:7" ht="14.25" outlineLevel="1">
      <c r="A162" s="60">
        <f>HYPERLINK(CONCATENATE("[FDS Tool Version 28.xls]Line_Definitions!","a",VLOOKUP(Data!B156,Line_Definitions!$A$2:$D$401,4,FALSE)),Data!B156)</f>
        <v>70600</v>
      </c>
      <c r="B162" s="109">
        <f t="shared" si="3"/>
        <v>162</v>
      </c>
      <c r="C162" s="88" t="s">
        <v>774</v>
      </c>
      <c r="D162" s="186">
        <f>SUM(E162:F162)</f>
        <v>0</v>
      </c>
      <c r="E162" s="247"/>
      <c r="F162" s="247"/>
      <c r="G162" s="69"/>
    </row>
    <row r="163" spans="1:7" ht="15" outlineLevel="1">
      <c r="A163" s="106"/>
      <c r="B163" s="65"/>
      <c r="D163" s="189"/>
      <c r="E163" s="238"/>
      <c r="F163" s="238"/>
      <c r="G163" s="105"/>
    </row>
    <row r="164" spans="1:7" ht="15" outlineLevel="1">
      <c r="A164" s="60">
        <f>HYPERLINK(CONCATENATE("[FDS Tool Version 28.xls]Line_Definitions!","a",VLOOKUP(Data!B158,Line_Definitions!$A$2:$D$401,4,FALSE)),Data!B158)</f>
        <v>70610</v>
      </c>
      <c r="B164" s="108">
        <f t="shared" si="3"/>
        <v>164</v>
      </c>
      <c r="C164" s="87" t="s">
        <v>775</v>
      </c>
      <c r="D164" s="186">
        <f>SUM(E164:F164)</f>
        <v>0</v>
      </c>
      <c r="E164" s="246"/>
      <c r="F164" s="246"/>
      <c r="G164" s="69"/>
    </row>
    <row r="165" spans="1:6" ht="15" outlineLevel="1">
      <c r="A165" s="106"/>
      <c r="B165" s="65"/>
      <c r="E165" s="216"/>
      <c r="F165" s="216"/>
    </row>
    <row r="166" spans="1:6" ht="15" outlineLevel="2">
      <c r="A166" s="60">
        <f>HYPERLINK(CONCATENATE("[FDS Tool Version 28.xls]Line_Definitions!","a",VLOOKUP(Data!B160,Line_Definitions!$A$2:$D$401,4,FALSE)),Data!B160)</f>
        <v>70710</v>
      </c>
      <c r="B166" s="108">
        <f t="shared" si="3"/>
        <v>166</v>
      </c>
      <c r="C166" s="87" t="s">
        <v>482</v>
      </c>
      <c r="D166" s="186">
        <f>SUM(E166:F166)</f>
        <v>0</v>
      </c>
      <c r="E166" s="246"/>
      <c r="F166" s="246"/>
    </row>
    <row r="167" spans="1:7" s="69" customFormat="1" ht="15" outlineLevel="2">
      <c r="A167" s="60">
        <f>HYPERLINK(CONCATENATE("[FDS Tool Version 28.xls]Line_Definitions!","a",VLOOKUP(Data!B161,Line_Definitions!$A$2:$D$401,4,FALSE)),Data!B161)</f>
        <v>70720</v>
      </c>
      <c r="B167" s="108">
        <f t="shared" si="3"/>
        <v>167</v>
      </c>
      <c r="C167" s="87" t="s">
        <v>89</v>
      </c>
      <c r="D167" s="186">
        <f>SUM(E167:F167)</f>
        <v>0</v>
      </c>
      <c r="E167" s="246"/>
      <c r="F167" s="246"/>
      <c r="G167" s="65"/>
    </row>
    <row r="168" spans="1:6" ht="15" outlineLevel="2">
      <c r="A168" s="60">
        <f>HYPERLINK(CONCATENATE("[FDS Tool Version 28.xls]Line_Definitions!","a",VLOOKUP(Data!B162,Line_Definitions!$A$2:$D$401,4,FALSE)),Data!B162)</f>
        <v>70730</v>
      </c>
      <c r="B168" s="108">
        <f t="shared" si="3"/>
        <v>168</v>
      </c>
      <c r="C168" s="87" t="s">
        <v>174</v>
      </c>
      <c r="D168" s="186">
        <f>SUM(E168:F168)</f>
        <v>0</v>
      </c>
      <c r="E168" s="246"/>
      <c r="F168" s="246"/>
    </row>
    <row r="169" spans="1:7" s="69" customFormat="1" ht="15.75" customHeight="1" outlineLevel="2">
      <c r="A169" s="60">
        <f>HYPERLINK(CONCATENATE("[FDS Tool Version 28.xls]Line_Definitions!","a",VLOOKUP(Data!B163,Line_Definitions!$A$2:$D$401,4,FALSE)),Data!B163)</f>
        <v>70740</v>
      </c>
      <c r="B169" s="112">
        <f t="shared" si="3"/>
        <v>169</v>
      </c>
      <c r="C169" s="87" t="s">
        <v>182</v>
      </c>
      <c r="D169" s="186">
        <f>SUM(E169:F169)</f>
        <v>0</v>
      </c>
      <c r="E169" s="246"/>
      <c r="F169" s="246"/>
      <c r="G169" s="65"/>
    </row>
    <row r="170" spans="1:7" s="69" customFormat="1" ht="15" outlineLevel="2">
      <c r="A170" s="60">
        <f>HYPERLINK(CONCATENATE("[FDS Tool Version 28.xls]Line_Definitions!","a",VLOOKUP(Data!B164,Line_Definitions!$A$2:$D$401,4,FALSE)),Data!B164)</f>
        <v>70750</v>
      </c>
      <c r="B170" s="112">
        <f t="shared" si="3"/>
        <v>170</v>
      </c>
      <c r="C170" s="87" t="s">
        <v>186</v>
      </c>
      <c r="D170" s="186">
        <f>SUM(E170:F170)</f>
        <v>0</v>
      </c>
      <c r="E170" s="246"/>
      <c r="F170" s="246"/>
      <c r="G170" s="65"/>
    </row>
    <row r="171" spans="1:6" s="69" customFormat="1" ht="15" outlineLevel="1">
      <c r="A171" s="60">
        <f>HYPERLINK(CONCATENATE("[FDS Tool Version 28.xls]Line_Definitions!","a",VLOOKUP(Data!B165,Line_Definitions!$A$2:$D$401,4,FALSE)),Data!B165)</f>
        <v>70700</v>
      </c>
      <c r="B171" s="109">
        <f t="shared" si="3"/>
        <v>171</v>
      </c>
      <c r="C171" s="88" t="s">
        <v>777</v>
      </c>
      <c r="D171" s="186">
        <f>SUM(D166:D170)</f>
        <v>0</v>
      </c>
      <c r="E171" s="232">
        <f>SUM(E166:E170)</f>
        <v>0</v>
      </c>
      <c r="F171" s="232">
        <f>SUM(F166:F170)</f>
        <v>0</v>
      </c>
    </row>
    <row r="172" spans="1:7" s="69" customFormat="1" ht="15" outlineLevel="1">
      <c r="A172" s="106"/>
      <c r="B172" s="65"/>
      <c r="C172" s="65"/>
      <c r="D172" s="130"/>
      <c r="E172" s="216"/>
      <c r="F172" s="216"/>
      <c r="G172" s="65"/>
    </row>
    <row r="173" spans="1:6" ht="15" outlineLevel="1">
      <c r="A173" s="60">
        <f>HYPERLINK(CONCATENATE("[FDS Tool Version 28.xls]Line_Definitions!","a",VLOOKUP(Data!B167,Line_Definitions!$A$2:$D$401,4,FALSE)),Data!B167)</f>
        <v>70800</v>
      </c>
      <c r="B173" s="108">
        <f t="shared" si="3"/>
        <v>173</v>
      </c>
      <c r="C173" s="87" t="s">
        <v>776</v>
      </c>
      <c r="D173" s="186">
        <f>SUM(E173:F173)</f>
        <v>0</v>
      </c>
      <c r="E173" s="246"/>
      <c r="F173" s="246"/>
    </row>
    <row r="174" spans="1:6" ht="15" hidden="1" outlineLevel="2">
      <c r="A174" s="89" t="s">
        <v>485</v>
      </c>
      <c r="B174" s="90">
        <f t="shared" si="3"/>
        <v>174</v>
      </c>
      <c r="C174" s="91" t="s">
        <v>245</v>
      </c>
      <c r="D174" s="188"/>
      <c r="E174" s="248"/>
      <c r="F174" s="248"/>
    </row>
    <row r="175" spans="1:6" ht="15" hidden="1" outlineLevel="2">
      <c r="A175" s="89" t="s">
        <v>486</v>
      </c>
      <c r="B175" s="90">
        <f t="shared" si="3"/>
        <v>175</v>
      </c>
      <c r="C175" s="91" t="s">
        <v>246</v>
      </c>
      <c r="D175" s="188"/>
      <c r="E175" s="248"/>
      <c r="F175" s="248"/>
    </row>
    <row r="176" spans="1:7" ht="15" outlineLevel="1" collapsed="1">
      <c r="A176" s="60">
        <f>HYPERLINK(CONCATENATE("[FDS Tool Version 28.xls]Line_Definitions!","a",VLOOKUP(Data!B170,Line_Definitions!$A$2:$D$401,4,FALSE)),Data!B170)</f>
        <v>71100</v>
      </c>
      <c r="B176" s="109">
        <f t="shared" si="3"/>
        <v>176</v>
      </c>
      <c r="C176" s="88" t="s">
        <v>90</v>
      </c>
      <c r="D176" s="187">
        <f>SUM(E176:F176)</f>
        <v>0</v>
      </c>
      <c r="E176" s="246"/>
      <c r="F176" s="246"/>
      <c r="G176" s="69"/>
    </row>
    <row r="177" spans="1:6" ht="15" outlineLevel="1">
      <c r="A177" s="60">
        <f>HYPERLINK(CONCATENATE("[FDS Tool Version 28.xls]Line_Definitions!","a",VLOOKUP(Data!B171,Line_Definitions!$A$2:$D$401,4,FALSE)),Data!B171)</f>
        <v>71200</v>
      </c>
      <c r="B177" s="108">
        <f t="shared" si="3"/>
        <v>177</v>
      </c>
      <c r="C177" s="87" t="s">
        <v>91</v>
      </c>
      <c r="D177" s="186">
        <f aca="true" t="shared" si="4" ref="D177:D186">SUM(E177:F177)</f>
        <v>0</v>
      </c>
      <c r="E177" s="246"/>
      <c r="F177" s="246"/>
    </row>
    <row r="178" spans="1:6" ht="15" outlineLevel="1">
      <c r="A178" s="60">
        <f>HYPERLINK(CONCATENATE("[FDS Tool Version 28.xls]Line_Definitions!","a",VLOOKUP(Data!B172,Line_Definitions!$A$2:$D$401,4,FALSE)),Data!B172)</f>
        <v>71300</v>
      </c>
      <c r="B178" s="108">
        <f t="shared" si="3"/>
        <v>178</v>
      </c>
      <c r="C178" s="87" t="s">
        <v>92</v>
      </c>
      <c r="D178" s="186">
        <f t="shared" si="4"/>
        <v>0</v>
      </c>
      <c r="E178" s="246"/>
      <c r="F178" s="246"/>
    </row>
    <row r="179" spans="1:6" ht="15" outlineLevel="1">
      <c r="A179" s="60">
        <f>HYPERLINK(CONCATENATE("[FDS Tool Version 28.xls]Line_Definitions!","a",VLOOKUP(Data!B173,Line_Definitions!$A$2:$D$401,4,FALSE)),Data!B173)</f>
        <v>71310</v>
      </c>
      <c r="B179" s="108">
        <f t="shared" si="3"/>
        <v>179</v>
      </c>
      <c r="C179" s="87" t="s">
        <v>93</v>
      </c>
      <c r="D179" s="186">
        <f>SUM(E179:F179)</f>
        <v>0</v>
      </c>
      <c r="E179" s="246"/>
      <c r="F179" s="246"/>
    </row>
    <row r="180" spans="1:6" ht="15" outlineLevel="2">
      <c r="A180" s="328" t="s">
        <v>488</v>
      </c>
      <c r="B180" s="334">
        <f t="shared" si="3"/>
        <v>180</v>
      </c>
      <c r="C180" s="338" t="s">
        <v>245</v>
      </c>
      <c r="D180" s="186">
        <f>SUM(E180:F180)</f>
        <v>0</v>
      </c>
      <c r="E180" s="237"/>
      <c r="F180" s="237"/>
    </row>
    <row r="181" spans="1:6" ht="15" outlineLevel="2">
      <c r="A181" s="328" t="s">
        <v>489</v>
      </c>
      <c r="B181" s="334">
        <f t="shared" si="3"/>
        <v>181</v>
      </c>
      <c r="C181" s="338" t="s">
        <v>246</v>
      </c>
      <c r="D181" s="186">
        <f>SUM(E181:F181)</f>
        <v>0</v>
      </c>
      <c r="E181" s="237"/>
      <c r="F181" s="237"/>
    </row>
    <row r="182" spans="1:7" ht="14.25" outlineLevel="1">
      <c r="A182" s="60">
        <f>HYPERLINK(CONCATENATE("[FDS Tool Version 28.xls]Line_Definitions!","a",VLOOKUP(Data!B176,Line_Definitions!$A$2:$D$401,4,FALSE)),Data!B176)</f>
        <v>71400</v>
      </c>
      <c r="B182" s="109">
        <f t="shared" si="3"/>
        <v>182</v>
      </c>
      <c r="C182" s="88" t="s">
        <v>94</v>
      </c>
      <c r="D182" s="187">
        <f>SUM(E182:F182)</f>
        <v>0</v>
      </c>
      <c r="E182" s="247"/>
      <c r="F182" s="247"/>
      <c r="G182" s="69"/>
    </row>
    <row r="183" spans="1:6" ht="15" outlineLevel="1">
      <c r="A183" s="60">
        <f>HYPERLINK(CONCATENATE("[FDS Tool Version 28.xls]Line_Definitions!","a",VLOOKUP(Data!B177,Line_Definitions!$A$2:$D$401,4,FALSE)),Data!B177)</f>
        <v>71500</v>
      </c>
      <c r="B183" s="108">
        <f t="shared" si="3"/>
        <v>183</v>
      </c>
      <c r="C183" s="87" t="s">
        <v>95</v>
      </c>
      <c r="D183" s="186">
        <f t="shared" si="4"/>
        <v>0</v>
      </c>
      <c r="E183" s="246"/>
      <c r="F183" s="246"/>
    </row>
    <row r="184" spans="1:6" ht="15" outlineLevel="1">
      <c r="A184" s="60">
        <f>HYPERLINK(CONCATENATE("[FDS Tool Version 28.xls]Line_Definitions!","a",VLOOKUP(Data!B178,Line_Definitions!$A$2:$D$401,4,FALSE)),Data!B178)</f>
        <v>71600</v>
      </c>
      <c r="B184" s="108">
        <f t="shared" si="3"/>
        <v>184</v>
      </c>
      <c r="C184" s="87" t="s">
        <v>62</v>
      </c>
      <c r="D184" s="186">
        <f t="shared" si="4"/>
        <v>0</v>
      </c>
      <c r="E184" s="246"/>
      <c r="F184" s="246"/>
    </row>
    <row r="185" spans="1:6" ht="15" outlineLevel="2">
      <c r="A185" s="328" t="s">
        <v>490</v>
      </c>
      <c r="B185" s="334">
        <f t="shared" si="3"/>
        <v>185</v>
      </c>
      <c r="C185" s="338" t="s">
        <v>245</v>
      </c>
      <c r="D185" s="186">
        <f t="shared" si="4"/>
        <v>0</v>
      </c>
      <c r="E185" s="237"/>
      <c r="F185" s="237"/>
    </row>
    <row r="186" spans="1:6" ht="15" outlineLevel="2">
      <c r="A186" s="328" t="s">
        <v>491</v>
      </c>
      <c r="B186" s="334">
        <f t="shared" si="3"/>
        <v>186</v>
      </c>
      <c r="C186" s="338" t="s">
        <v>246</v>
      </c>
      <c r="D186" s="186">
        <f t="shared" si="4"/>
        <v>0</v>
      </c>
      <c r="E186" s="237"/>
      <c r="F186" s="237"/>
    </row>
    <row r="187" spans="1:7" ht="14.25" outlineLevel="1">
      <c r="A187" s="60">
        <f>HYPERLINK(CONCATENATE("[FDS Tool Version 28.xls]Line_Definitions!","a",VLOOKUP(Data!B181,Line_Definitions!$A$2:$D$401,4,FALSE)),Data!B181)</f>
        <v>72000</v>
      </c>
      <c r="B187" s="109">
        <f t="shared" si="3"/>
        <v>187</v>
      </c>
      <c r="C187" s="88" t="s">
        <v>154</v>
      </c>
      <c r="D187" s="187">
        <f>SUM(E187:F187)</f>
        <v>0</v>
      </c>
      <c r="E187" s="247"/>
      <c r="F187" s="247"/>
      <c r="G187" s="69"/>
    </row>
    <row r="188" spans="1:7" ht="14.25">
      <c r="A188" s="60">
        <f>HYPERLINK(CONCATENATE("[FDS Tool Version 28.xls]Line_Definitions!","a",VLOOKUP(Data!B182,Line_Definitions!$A$2:$D$401,4,FALSE)),Data!B182)</f>
        <v>70000</v>
      </c>
      <c r="B188" s="109">
        <f t="shared" si="3"/>
        <v>188</v>
      </c>
      <c r="C188" s="88" t="s">
        <v>148</v>
      </c>
      <c r="D188" s="187">
        <f>SUM(E188:F188)</f>
        <v>0</v>
      </c>
      <c r="E188" s="219">
        <f>E187+E184+E183+E182+E179+E178+E177+E176+E173+E171+E164+E162+E153</f>
        <v>0</v>
      </c>
      <c r="F188" s="219">
        <f>F187+F184+F183+F182+F179+F178+F177+F176+F173+F171+F164+F162+F153</f>
        <v>0</v>
      </c>
      <c r="G188" s="69"/>
    </row>
    <row r="189" spans="1:6" ht="15">
      <c r="A189" s="106"/>
      <c r="B189" s="65"/>
      <c r="E189" s="216"/>
      <c r="F189" s="216"/>
    </row>
    <row r="190" spans="1:6" ht="15" outlineLevel="1">
      <c r="A190" s="60">
        <f>HYPERLINK(CONCATENATE("[FDS Tool Version 28.xls]Line_Definitions!","a",VLOOKUP(Data!B184,Line_Definitions!$A$2:$D$401,4,FALSE)),Data!B184)</f>
        <v>91100</v>
      </c>
      <c r="B190" s="108">
        <f t="shared" si="3"/>
        <v>190</v>
      </c>
      <c r="C190" s="87" t="s">
        <v>96</v>
      </c>
      <c r="D190" s="186">
        <f aca="true" t="shared" si="5" ref="D190:D200">SUM(E190:F190)</f>
        <v>0</v>
      </c>
      <c r="E190" s="246"/>
      <c r="F190" s="246"/>
    </row>
    <row r="191" spans="1:6" ht="15" outlineLevel="1">
      <c r="A191" s="60">
        <f>HYPERLINK(CONCATENATE("[FDS Tool Version 28.xls]Line_Definitions!","a",VLOOKUP(Data!B185,Line_Definitions!$A$2:$D$401,4,FALSE)),Data!B185)</f>
        <v>91200</v>
      </c>
      <c r="B191" s="108">
        <f t="shared" si="3"/>
        <v>191</v>
      </c>
      <c r="C191" s="87" t="s">
        <v>97</v>
      </c>
      <c r="D191" s="186">
        <f t="shared" si="5"/>
        <v>0</v>
      </c>
      <c r="E191" s="246"/>
      <c r="F191" s="246"/>
    </row>
    <row r="192" spans="1:6" ht="15" outlineLevel="1">
      <c r="A192" s="60">
        <f>HYPERLINK(CONCATENATE("[FDS Tool Version 28.xls]Line_Definitions!","a",VLOOKUP(Data!B186,Line_Definitions!$A$2:$D$401,4,FALSE)),Data!B186)</f>
        <v>91300</v>
      </c>
      <c r="B192" s="108">
        <f t="shared" si="3"/>
        <v>192</v>
      </c>
      <c r="C192" s="87" t="s">
        <v>188</v>
      </c>
      <c r="D192" s="190"/>
      <c r="E192" s="237"/>
      <c r="F192" s="237"/>
    </row>
    <row r="193" spans="1:6" ht="15" outlineLevel="1">
      <c r="A193" s="60">
        <f>HYPERLINK(CONCATENATE("[FDS Tool Version 28.xls]Line_Definitions!","a",VLOOKUP(Data!B187,Line_Definitions!$A$2:$D$401,4,FALSE)),Data!B187)</f>
        <v>91310</v>
      </c>
      <c r="B193" s="108">
        <f t="shared" si="3"/>
        <v>193</v>
      </c>
      <c r="C193" s="87" t="s">
        <v>174</v>
      </c>
      <c r="D193" s="190"/>
      <c r="E193" s="237"/>
      <c r="F193" s="237"/>
    </row>
    <row r="194" spans="1:6" ht="15" outlineLevel="1">
      <c r="A194" s="60">
        <f>HYPERLINK(CONCATENATE("[FDS Tool Version 28.xls]Line_Definitions!","a",VLOOKUP(Data!B188,Line_Definitions!$A$2:$D$401,4,FALSE)),Data!B188)</f>
        <v>91400</v>
      </c>
      <c r="B194" s="75">
        <f t="shared" si="3"/>
        <v>194</v>
      </c>
      <c r="C194" s="87" t="s">
        <v>100</v>
      </c>
      <c r="D194" s="186">
        <f t="shared" si="5"/>
        <v>0</v>
      </c>
      <c r="E194" s="246"/>
      <c r="F194" s="246"/>
    </row>
    <row r="195" spans="1:6" ht="15" outlineLevel="1">
      <c r="A195" s="60">
        <f>HYPERLINK(CONCATENATE("[FDS Tool Version 28.xls]Line_Definitions!","a",VLOOKUP(Data!B189,Line_Definitions!$A$2:$D$401,4,FALSE)),Data!B189)</f>
        <v>91500</v>
      </c>
      <c r="B195" s="75">
        <f t="shared" si="3"/>
        <v>195</v>
      </c>
      <c r="C195" s="87" t="s">
        <v>99</v>
      </c>
      <c r="D195" s="186">
        <f t="shared" si="5"/>
        <v>0</v>
      </c>
      <c r="E195" s="246"/>
      <c r="F195" s="246"/>
    </row>
    <row r="196" spans="1:6" ht="15" outlineLevel="1">
      <c r="A196" s="60">
        <f>HYPERLINK(CONCATENATE("[FDS Tool Version 28.xls]Line_Definitions!","a",VLOOKUP(Data!B190,Line_Definitions!$A$2:$D$401,4,FALSE)),Data!B190)</f>
        <v>91600</v>
      </c>
      <c r="B196" s="75">
        <f t="shared" si="3"/>
        <v>196</v>
      </c>
      <c r="C196" s="87" t="s">
        <v>768</v>
      </c>
      <c r="D196" s="186">
        <f t="shared" si="5"/>
        <v>0</v>
      </c>
      <c r="E196" s="246"/>
      <c r="F196" s="246"/>
    </row>
    <row r="197" spans="1:6" ht="15" outlineLevel="1">
      <c r="A197" s="60">
        <f>HYPERLINK(CONCATENATE("[FDS Tool Version 28.xls]Line_Definitions!","a",VLOOKUP(Data!B191,Line_Definitions!$A$2:$D$401,4,FALSE)),Data!B191)</f>
        <v>91700</v>
      </c>
      <c r="B197" s="75">
        <f t="shared" si="3"/>
        <v>197</v>
      </c>
      <c r="C197" s="87" t="s">
        <v>185</v>
      </c>
      <c r="D197" s="186">
        <f t="shared" si="5"/>
        <v>0</v>
      </c>
      <c r="E197" s="246"/>
      <c r="F197" s="246"/>
    </row>
    <row r="198" spans="1:6" ht="15" outlineLevel="1">
      <c r="A198" s="60">
        <f>HYPERLINK(CONCATENATE("[FDS Tool Version 28.xls]Line_Definitions!","a",VLOOKUP(Data!B192,Line_Definitions!$A$2:$D$401,4,FALSE)),Data!B192)</f>
        <v>91800</v>
      </c>
      <c r="B198" s="108">
        <f t="shared" si="3"/>
        <v>198</v>
      </c>
      <c r="C198" s="87" t="s">
        <v>192</v>
      </c>
      <c r="D198" s="186">
        <f t="shared" si="5"/>
        <v>0</v>
      </c>
      <c r="E198" s="246"/>
      <c r="F198" s="246"/>
    </row>
    <row r="199" spans="1:6" ht="15" outlineLevel="1">
      <c r="A199" s="60">
        <f>HYPERLINK(CONCATENATE("[FDS Tool Version 28.xls]Line_Definitions!","a",VLOOKUP(Data!B193,Line_Definitions!$A$2:$D$401,4,FALSE)),Data!B193)</f>
        <v>91810</v>
      </c>
      <c r="B199" s="108">
        <f t="shared" si="3"/>
        <v>199</v>
      </c>
      <c r="C199" s="87" t="s">
        <v>557</v>
      </c>
      <c r="D199" s="186"/>
      <c r="E199" s="246"/>
      <c r="F199" s="246"/>
    </row>
    <row r="200" spans="1:6" ht="15" outlineLevel="1">
      <c r="A200" s="60">
        <f>HYPERLINK(CONCATENATE("[FDS Tool Version 28.xls]Line_Definitions!","a",VLOOKUP(Data!B194,Line_Definitions!$A$2:$D$401,4,FALSE)),Data!B194)</f>
        <v>91900</v>
      </c>
      <c r="B200" s="108">
        <f t="shared" si="3"/>
        <v>200</v>
      </c>
      <c r="C200" s="87" t="s">
        <v>187</v>
      </c>
      <c r="D200" s="186">
        <f t="shared" si="5"/>
        <v>0</v>
      </c>
      <c r="E200" s="246"/>
      <c r="F200" s="246"/>
    </row>
    <row r="201" spans="1:7" ht="14.25" outlineLevel="1" collapsed="1">
      <c r="A201" s="60">
        <f>HYPERLINK(CONCATENATE("[FDS Tool Version 28.xls]Line_Definitions!","a",VLOOKUP(Data!B195,Line_Definitions!$A$2:$D$401,4,FALSE)),Data!B195)</f>
        <v>91000</v>
      </c>
      <c r="B201" s="109">
        <f t="shared" si="3"/>
        <v>201</v>
      </c>
      <c r="C201" s="88" t="s">
        <v>189</v>
      </c>
      <c r="D201" s="187">
        <f>SUM(E201:F201)</f>
        <v>0</v>
      </c>
      <c r="E201" s="236">
        <f>SUM(E190:E200)</f>
        <v>0</v>
      </c>
      <c r="F201" s="236">
        <f>SUM(F190:F200)</f>
        <v>0</v>
      </c>
      <c r="G201" s="69"/>
    </row>
    <row r="202" spans="1:6" ht="15" outlineLevel="1">
      <c r="A202" s="106"/>
      <c r="B202" s="65"/>
      <c r="E202" s="216"/>
      <c r="F202" s="216"/>
    </row>
    <row r="203" spans="1:6" ht="15" outlineLevel="1">
      <c r="A203" s="60">
        <f>HYPERLINK(CONCATENATE("[FDS Tool Version 28.xls]Line_Definitions!","a",VLOOKUP(Data!B197,Line_Definitions!$A$2:$D$401,4,FALSE)),Data!B197)</f>
        <v>92000</v>
      </c>
      <c r="B203" s="75">
        <f t="shared" si="3"/>
        <v>203</v>
      </c>
      <c r="C203" s="87" t="s">
        <v>89</v>
      </c>
      <c r="D203" s="188"/>
      <c r="E203" s="237"/>
      <c r="F203" s="237"/>
    </row>
    <row r="204" spans="1:6" ht="15" outlineLevel="1">
      <c r="A204" s="106"/>
      <c r="B204" s="65"/>
      <c r="E204" s="216"/>
      <c r="F204" s="216"/>
    </row>
    <row r="205" spans="1:7" s="69" customFormat="1" ht="15" outlineLevel="2">
      <c r="A205" s="60">
        <f>HYPERLINK(CONCATENATE("[FDS Tool Version 28.xls]Line_Definitions!","a",VLOOKUP(Data!B199,Line_Definitions!$A$2:$D$401,4,FALSE)),Data!B199)</f>
        <v>92100</v>
      </c>
      <c r="B205" s="108">
        <f t="shared" si="3"/>
        <v>205</v>
      </c>
      <c r="C205" s="87" t="s">
        <v>101</v>
      </c>
      <c r="D205" s="186">
        <f>SUM(E205:F205)</f>
        <v>0</v>
      </c>
      <c r="E205" s="246"/>
      <c r="F205" s="246"/>
      <c r="G205" s="65"/>
    </row>
    <row r="206" spans="1:7" s="64" customFormat="1" ht="15" outlineLevel="2">
      <c r="A206" s="60">
        <f>HYPERLINK(CONCATENATE("[FDS Tool Version 28.xls]Line_Definitions!","a",VLOOKUP(Data!B200,Line_Definitions!$A$2:$D$401,4,FALSE)),Data!B200)</f>
        <v>92200</v>
      </c>
      <c r="B206" s="108">
        <f t="shared" si="3"/>
        <v>206</v>
      </c>
      <c r="C206" s="87" t="s">
        <v>102</v>
      </c>
      <c r="D206" s="186">
        <f>SUM(E206:F206)</f>
        <v>0</v>
      </c>
      <c r="E206" s="246"/>
      <c r="F206" s="246"/>
      <c r="G206" s="65"/>
    </row>
    <row r="207" spans="1:7" s="64" customFormat="1" ht="15" outlineLevel="2">
      <c r="A207" s="60">
        <f>HYPERLINK(CONCATENATE("[FDS Tool Version 28.xls]Line_Definitions!","a",VLOOKUP(Data!B201,Line_Definitions!$A$2:$D$401,4,FALSE)),Data!B201)</f>
        <v>92300</v>
      </c>
      <c r="B207" s="108">
        <f t="shared" si="3"/>
        <v>207</v>
      </c>
      <c r="C207" s="87" t="s">
        <v>103</v>
      </c>
      <c r="D207" s="186">
        <f>SUM(E207:F207)</f>
        <v>0</v>
      </c>
      <c r="E207" s="246"/>
      <c r="F207" s="246"/>
      <c r="G207" s="65"/>
    </row>
    <row r="208" spans="1:7" s="64" customFormat="1" ht="15" outlineLevel="2">
      <c r="A208" s="60">
        <f>HYPERLINK(CONCATENATE("[FDS Tool Version 28.xls]Line_Definitions!","a",VLOOKUP(Data!B202,Line_Definitions!$A$2:$D$401,4,FALSE)),Data!B202)</f>
        <v>92400</v>
      </c>
      <c r="B208" s="108">
        <f t="shared" si="3"/>
        <v>208</v>
      </c>
      <c r="C208" s="87" t="s">
        <v>104</v>
      </c>
      <c r="D208" s="186">
        <f>SUM(E208:F208)</f>
        <v>0</v>
      </c>
      <c r="E208" s="246"/>
      <c r="F208" s="246"/>
      <c r="G208" s="65"/>
    </row>
    <row r="209" spans="1:7" s="64" customFormat="1" ht="14.25" outlineLevel="1">
      <c r="A209" s="60">
        <f>HYPERLINK(CONCATENATE("[FDS Tool Version 28.xls]Line_Definitions!","a",VLOOKUP(Data!B203,Line_Definitions!$A$2:$D$401,4,FALSE)),Data!B203)</f>
        <v>92500</v>
      </c>
      <c r="B209" s="109">
        <f t="shared" si="3"/>
        <v>209</v>
      </c>
      <c r="C209" s="88" t="s">
        <v>196</v>
      </c>
      <c r="D209" s="187">
        <f>SUM(E209:F209)</f>
        <v>0</v>
      </c>
      <c r="E209" s="236">
        <f>SUM(E205:E208)</f>
        <v>0</v>
      </c>
      <c r="F209" s="236">
        <f>SUM(F205:F208)</f>
        <v>0</v>
      </c>
      <c r="G209" s="69"/>
    </row>
    <row r="210" spans="1:7" s="64" customFormat="1" ht="15" outlineLevel="1">
      <c r="A210" s="106"/>
      <c r="B210" s="65"/>
      <c r="C210" s="65"/>
      <c r="D210" s="122"/>
      <c r="E210" s="216"/>
      <c r="F210" s="216"/>
      <c r="G210" s="65"/>
    </row>
    <row r="211" spans="1:7" s="64" customFormat="1" ht="15" outlineLevel="2">
      <c r="A211" s="60">
        <f>HYPERLINK(CONCATENATE("[FDS Tool Version 28.xls]Line_Definitions!","a",VLOOKUP(Data!B205,Line_Definitions!$A$2:$D$401,4,FALSE)),Data!B205)</f>
        <v>93100</v>
      </c>
      <c r="B211" s="108">
        <f t="shared" si="3"/>
        <v>211</v>
      </c>
      <c r="C211" s="87" t="s">
        <v>769</v>
      </c>
      <c r="D211" s="186">
        <f aca="true" t="shared" si="6" ref="D211:D219">SUM(E211:F211)</f>
        <v>0</v>
      </c>
      <c r="E211" s="246"/>
      <c r="F211" s="246"/>
      <c r="G211" s="65"/>
    </row>
    <row r="212" spans="1:7" s="64" customFormat="1" ht="15" outlineLevel="2">
      <c r="A212" s="60">
        <f>HYPERLINK(CONCATENATE("[FDS Tool Version 28.xls]Line_Definitions!","a",VLOOKUP(Data!B206,Line_Definitions!$A$2:$D$401,4,FALSE)),Data!B206)</f>
        <v>93200</v>
      </c>
      <c r="B212" s="108">
        <f t="shared" si="3"/>
        <v>212</v>
      </c>
      <c r="C212" s="87" t="s">
        <v>770</v>
      </c>
      <c r="D212" s="186">
        <f t="shared" si="6"/>
        <v>0</v>
      </c>
      <c r="E212" s="246"/>
      <c r="F212" s="246"/>
      <c r="G212" s="65"/>
    </row>
    <row r="213" spans="1:7" s="64" customFormat="1" ht="15" outlineLevel="2">
      <c r="A213" s="60">
        <f>HYPERLINK(CONCATENATE("[FDS Tool Version 28.xls]Line_Definitions!","a",VLOOKUP(Data!B207,Line_Definitions!$A$2:$D$401,4,FALSE)),Data!B207)</f>
        <v>93300</v>
      </c>
      <c r="B213" s="108">
        <f t="shared" si="3"/>
        <v>213</v>
      </c>
      <c r="C213" s="87" t="s">
        <v>105</v>
      </c>
      <c r="D213" s="186">
        <f t="shared" si="6"/>
        <v>0</v>
      </c>
      <c r="E213" s="246"/>
      <c r="F213" s="246"/>
      <c r="G213" s="65"/>
    </row>
    <row r="214" spans="1:7" s="64" customFormat="1" ht="15" outlineLevel="2">
      <c r="A214" s="60">
        <f>HYPERLINK(CONCATENATE("[FDS Tool Version 28.xls]Line_Definitions!","a",VLOOKUP(Data!B208,Line_Definitions!$A$2:$D$401,4,FALSE)),Data!B208)</f>
        <v>93400</v>
      </c>
      <c r="B214" s="108">
        <f t="shared" si="3"/>
        <v>214</v>
      </c>
      <c r="C214" s="87" t="s">
        <v>106</v>
      </c>
      <c r="D214" s="186">
        <f t="shared" si="6"/>
        <v>0</v>
      </c>
      <c r="E214" s="246"/>
      <c r="F214" s="246"/>
      <c r="G214" s="65"/>
    </row>
    <row r="215" spans="1:7" s="64" customFormat="1" ht="15" outlineLevel="2">
      <c r="A215" s="60">
        <f>HYPERLINK(CONCATENATE("[FDS Tool Version 28.xls]Line_Definitions!","a",VLOOKUP(Data!B209,Line_Definitions!$A$2:$D$401,4,FALSE)),Data!B209)</f>
        <v>93500</v>
      </c>
      <c r="B215" s="108">
        <f t="shared" si="3"/>
        <v>215</v>
      </c>
      <c r="C215" s="87" t="s">
        <v>107</v>
      </c>
      <c r="D215" s="186">
        <f t="shared" si="6"/>
        <v>0</v>
      </c>
      <c r="E215" s="246"/>
      <c r="F215" s="246"/>
      <c r="G215" s="65"/>
    </row>
    <row r="216" spans="1:7" s="64" customFormat="1" ht="15" outlineLevel="2">
      <c r="A216" s="60">
        <f>HYPERLINK(CONCATENATE("[FDS Tool Version 28.xls]Line_Definitions!","a",VLOOKUP(Data!B210,Line_Definitions!$A$2:$D$401,4,FALSE)),Data!B210)</f>
        <v>93600</v>
      </c>
      <c r="B216" s="108">
        <f aca="true" t="shared" si="7" ref="B216:B290">ROW(A216)</f>
        <v>216</v>
      </c>
      <c r="C216" s="87" t="s">
        <v>108</v>
      </c>
      <c r="D216" s="186">
        <f t="shared" si="6"/>
        <v>0</v>
      </c>
      <c r="E216" s="246"/>
      <c r="F216" s="246"/>
      <c r="G216" s="65"/>
    </row>
    <row r="217" spans="1:7" s="64" customFormat="1" ht="15" outlineLevel="2">
      <c r="A217" s="60">
        <f>HYPERLINK(CONCATENATE("[FDS Tool Version 28.xls]Line_Definitions!","a",VLOOKUP(Data!B211,Line_Definitions!$A$2:$D$401,4,FALSE)),Data!B211)</f>
        <v>93700</v>
      </c>
      <c r="B217" s="108">
        <f t="shared" si="7"/>
        <v>217</v>
      </c>
      <c r="C217" s="87" t="s">
        <v>109</v>
      </c>
      <c r="D217" s="186">
        <f t="shared" si="6"/>
        <v>0</v>
      </c>
      <c r="E217" s="246"/>
      <c r="F217" s="246"/>
      <c r="G217" s="65"/>
    </row>
    <row r="218" spans="1:7" s="64" customFormat="1" ht="15" outlineLevel="2">
      <c r="A218" s="60">
        <f>HYPERLINK(CONCATENATE("[FDS Tool Version 28.xls]Line_Definitions!","a",VLOOKUP(Data!B212,Line_Definitions!$A$2:$D$401,4,FALSE)),Data!B212)</f>
        <v>93750</v>
      </c>
      <c r="B218" s="108"/>
      <c r="C218" s="152" t="s">
        <v>698</v>
      </c>
      <c r="D218" s="186">
        <f t="shared" si="6"/>
        <v>0</v>
      </c>
      <c r="E218" s="246"/>
      <c r="F218" s="246"/>
      <c r="G218" s="65"/>
    </row>
    <row r="219" spans="1:7" s="64" customFormat="1" ht="15" outlineLevel="2">
      <c r="A219" s="60">
        <f>HYPERLINK(CONCATENATE("[FDS Tool Version 28.xls]Line_Definitions!","a",VLOOKUP(Data!B213,Line_Definitions!$A$2:$D$401,4,FALSE)),Data!B213)</f>
        <v>93800</v>
      </c>
      <c r="B219" s="108">
        <f t="shared" si="7"/>
        <v>219</v>
      </c>
      <c r="C219" s="87" t="s">
        <v>110</v>
      </c>
      <c r="D219" s="186">
        <f t="shared" si="6"/>
        <v>0</v>
      </c>
      <c r="E219" s="246"/>
      <c r="F219" s="246"/>
      <c r="G219" s="65"/>
    </row>
    <row r="220" spans="1:7" s="64" customFormat="1" ht="14.25" outlineLevel="1">
      <c r="A220" s="60">
        <f>HYPERLINK(CONCATENATE("[FDS Tool Version 28.xls]Line_Definitions!","a",VLOOKUP(Data!B214,Line_Definitions!$A$2:$D$401,4,FALSE)),Data!B214)</f>
        <v>93000</v>
      </c>
      <c r="B220" s="109">
        <f t="shared" si="7"/>
        <v>220</v>
      </c>
      <c r="C220" s="88" t="s">
        <v>197</v>
      </c>
      <c r="D220" s="187">
        <f>SUM(E220:F220)</f>
        <v>0</v>
      </c>
      <c r="E220" s="236">
        <f>SUM(E211:E219)</f>
        <v>0</v>
      </c>
      <c r="F220" s="236">
        <f>SUM(F211:F219)</f>
        <v>0</v>
      </c>
      <c r="G220" s="69"/>
    </row>
    <row r="221" spans="1:7" s="69" customFormat="1" ht="15" outlineLevel="1">
      <c r="A221" s="106"/>
      <c r="B221" s="65"/>
      <c r="C221" s="65"/>
      <c r="D221" s="122"/>
      <c r="E221" s="216"/>
      <c r="F221" s="216"/>
      <c r="G221" s="65"/>
    </row>
    <row r="222" spans="1:7" s="64" customFormat="1" ht="15" outlineLevel="2">
      <c r="A222" s="60">
        <f>HYPERLINK(CONCATENATE("[FDS Tool Version 28.xls]Line_Definitions!","a",VLOOKUP(Data!B216,Line_Definitions!$A$2:$D$401,4,FALSE)),Data!B216)</f>
        <v>94100</v>
      </c>
      <c r="B222" s="108">
        <f t="shared" si="7"/>
        <v>222</v>
      </c>
      <c r="C222" s="87" t="s">
        <v>156</v>
      </c>
      <c r="D222" s="186">
        <f aca="true" t="shared" si="8" ref="D222:D238">SUM(E222:F222)</f>
        <v>0</v>
      </c>
      <c r="E222" s="246"/>
      <c r="F222" s="246"/>
      <c r="G222" s="65"/>
    </row>
    <row r="223" spans="1:6" ht="15" outlineLevel="2">
      <c r="A223" s="60">
        <f>HYPERLINK(CONCATENATE("[FDS Tool Version 28.xls]Line_Definitions!","a",VLOOKUP(Data!B217,Line_Definitions!$A$2:$D$401,4,FALSE)),Data!B217)</f>
        <v>94200</v>
      </c>
      <c r="B223" s="108">
        <f t="shared" si="7"/>
        <v>223</v>
      </c>
      <c r="C223" s="87" t="s">
        <v>171</v>
      </c>
      <c r="D223" s="186">
        <f t="shared" si="8"/>
        <v>0</v>
      </c>
      <c r="E223" s="246"/>
      <c r="F223" s="246"/>
    </row>
    <row r="224" spans="1:6" ht="15" outlineLevel="3">
      <c r="A224" s="328" t="s">
        <v>492</v>
      </c>
      <c r="B224" s="334">
        <f t="shared" si="7"/>
        <v>224</v>
      </c>
      <c r="C224" s="338" t="s">
        <v>753</v>
      </c>
      <c r="D224" s="186">
        <f t="shared" si="8"/>
        <v>0</v>
      </c>
      <c r="E224" s="246"/>
      <c r="F224" s="246"/>
    </row>
    <row r="225" spans="1:6" ht="15" outlineLevel="3">
      <c r="A225" s="328" t="s">
        <v>493</v>
      </c>
      <c r="B225" s="334">
        <f t="shared" si="7"/>
        <v>225</v>
      </c>
      <c r="C225" s="338" t="s">
        <v>754</v>
      </c>
      <c r="D225" s="186">
        <f t="shared" si="8"/>
        <v>0</v>
      </c>
      <c r="E225" s="246"/>
      <c r="F225" s="246"/>
    </row>
    <row r="226" spans="1:6" ht="15" outlineLevel="3">
      <c r="A226" s="328" t="s">
        <v>494</v>
      </c>
      <c r="B226" s="334">
        <f t="shared" si="7"/>
        <v>226</v>
      </c>
      <c r="C226" s="338" t="s">
        <v>755</v>
      </c>
      <c r="D226" s="186">
        <f t="shared" si="8"/>
        <v>0</v>
      </c>
      <c r="E226" s="246"/>
      <c r="F226" s="246"/>
    </row>
    <row r="227" spans="1:6" ht="15" outlineLevel="3">
      <c r="A227" s="328" t="s">
        <v>495</v>
      </c>
      <c r="B227" s="334">
        <f t="shared" si="7"/>
        <v>227</v>
      </c>
      <c r="C227" s="338" t="s">
        <v>765</v>
      </c>
      <c r="D227" s="186">
        <f t="shared" si="8"/>
        <v>0</v>
      </c>
      <c r="E227" s="246"/>
      <c r="F227" s="246"/>
    </row>
    <row r="228" spans="1:6" ht="15" outlineLevel="3">
      <c r="A228" s="328" t="s">
        <v>496</v>
      </c>
      <c r="B228" s="334">
        <f t="shared" si="7"/>
        <v>228</v>
      </c>
      <c r="C228" s="338" t="s">
        <v>756</v>
      </c>
      <c r="D228" s="186">
        <f t="shared" si="8"/>
        <v>0</v>
      </c>
      <c r="E228" s="246"/>
      <c r="F228" s="246"/>
    </row>
    <row r="229" spans="1:6" ht="15" outlineLevel="3">
      <c r="A229" s="328" t="s">
        <v>497</v>
      </c>
      <c r="B229" s="334">
        <f t="shared" si="7"/>
        <v>229</v>
      </c>
      <c r="C229" s="338" t="s">
        <v>757</v>
      </c>
      <c r="D229" s="186">
        <f t="shared" si="8"/>
        <v>0</v>
      </c>
      <c r="E229" s="246"/>
      <c r="F229" s="246"/>
    </row>
    <row r="230" spans="1:6" ht="15" outlineLevel="3">
      <c r="A230" s="328" t="s">
        <v>498</v>
      </c>
      <c r="B230" s="334">
        <f t="shared" si="7"/>
        <v>230</v>
      </c>
      <c r="C230" s="338" t="s">
        <v>758</v>
      </c>
      <c r="D230" s="186">
        <f t="shared" si="8"/>
        <v>0</v>
      </c>
      <c r="E230" s="246"/>
      <c r="F230" s="246"/>
    </row>
    <row r="231" spans="1:6" ht="15" outlineLevel="3">
      <c r="A231" s="328" t="s">
        <v>499</v>
      </c>
      <c r="B231" s="334">
        <f t="shared" si="7"/>
        <v>231</v>
      </c>
      <c r="C231" s="338" t="s">
        <v>760</v>
      </c>
      <c r="D231" s="186">
        <f t="shared" si="8"/>
        <v>0</v>
      </c>
      <c r="E231" s="246"/>
      <c r="F231" s="246"/>
    </row>
    <row r="232" spans="1:6" ht="15" outlineLevel="3">
      <c r="A232" s="328" t="s">
        <v>500</v>
      </c>
      <c r="B232" s="334">
        <f t="shared" si="7"/>
        <v>232</v>
      </c>
      <c r="C232" s="338" t="s">
        <v>761</v>
      </c>
      <c r="D232" s="186">
        <f t="shared" si="8"/>
        <v>0</v>
      </c>
      <c r="E232" s="246"/>
      <c r="F232" s="246"/>
    </row>
    <row r="233" spans="1:6" ht="15" outlineLevel="3">
      <c r="A233" s="328" t="s">
        <v>501</v>
      </c>
      <c r="B233" s="334">
        <f t="shared" si="7"/>
        <v>233</v>
      </c>
      <c r="C233" s="338" t="s">
        <v>762</v>
      </c>
      <c r="D233" s="186">
        <f t="shared" si="8"/>
        <v>0</v>
      </c>
      <c r="E233" s="246"/>
      <c r="F233" s="246"/>
    </row>
    <row r="234" spans="1:6" ht="15" outlineLevel="3">
      <c r="A234" s="328" t="s">
        <v>502</v>
      </c>
      <c r="B234" s="334">
        <f t="shared" si="7"/>
        <v>234</v>
      </c>
      <c r="C234" s="338" t="s">
        <v>766</v>
      </c>
      <c r="D234" s="186">
        <f t="shared" si="8"/>
        <v>0</v>
      </c>
      <c r="E234" s="246"/>
      <c r="F234" s="246"/>
    </row>
    <row r="235" spans="1:6" ht="15" outlineLevel="3">
      <c r="A235" s="328" t="s">
        <v>503</v>
      </c>
      <c r="B235" s="334">
        <f t="shared" si="7"/>
        <v>235</v>
      </c>
      <c r="C235" s="338" t="s">
        <v>763</v>
      </c>
      <c r="D235" s="186">
        <f t="shared" si="8"/>
        <v>0</v>
      </c>
      <c r="E235" s="246"/>
      <c r="F235" s="246"/>
    </row>
    <row r="236" spans="1:7" ht="14.25" outlineLevel="2">
      <c r="A236" s="60">
        <f>HYPERLINK(CONCATENATE("[FDS Tool Version 28.xls]Line_Definitions!","a",VLOOKUP(Data!B230,Line_Definitions!$A$2:$D$401,4,FALSE)),Data!B230)</f>
        <v>94300</v>
      </c>
      <c r="B236" s="109">
        <f t="shared" si="7"/>
        <v>236</v>
      </c>
      <c r="C236" s="88" t="s">
        <v>764</v>
      </c>
      <c r="D236" s="187">
        <f t="shared" si="8"/>
        <v>0</v>
      </c>
      <c r="E236" s="236">
        <f>SUM(E224:E235)</f>
        <v>0</v>
      </c>
      <c r="F236" s="236">
        <f>SUM(F224:F235)</f>
        <v>0</v>
      </c>
      <c r="G236" s="69"/>
    </row>
    <row r="237" spans="1:6" ht="15" outlineLevel="2">
      <c r="A237" s="60">
        <f>HYPERLINK(CONCATENATE("[FDS Tool Version 28.xls]Line_Definitions!","a",VLOOKUP(Data!B231,Line_Definitions!$A$2:$D$401,4,FALSE)),Data!B231)</f>
        <v>94500</v>
      </c>
      <c r="B237" s="108">
        <f t="shared" si="7"/>
        <v>237</v>
      </c>
      <c r="C237" s="87" t="s">
        <v>157</v>
      </c>
      <c r="D237" s="186">
        <f t="shared" si="8"/>
        <v>0</v>
      </c>
      <c r="E237" s="246"/>
      <c r="F237" s="246"/>
    </row>
    <row r="238" spans="1:7" ht="14.25" outlineLevel="1">
      <c r="A238" s="60">
        <f>HYPERLINK(CONCATENATE("[FDS Tool Version 28.xls]Line_Definitions!","a",VLOOKUP(Data!B232,Line_Definitions!$A$2:$D$401,4,FALSE)),Data!B232)</f>
        <v>94000</v>
      </c>
      <c r="B238" s="109">
        <f t="shared" si="7"/>
        <v>238</v>
      </c>
      <c r="C238" s="88" t="s">
        <v>198</v>
      </c>
      <c r="D238" s="187">
        <f t="shared" si="8"/>
        <v>0</v>
      </c>
      <c r="E238" s="236">
        <f>+E237+E236+E223+E222</f>
        <v>0</v>
      </c>
      <c r="F238" s="236">
        <f>+F237+F236+F223+F222</f>
        <v>0</v>
      </c>
      <c r="G238" s="69"/>
    </row>
    <row r="239" spans="1:7" ht="15" outlineLevel="1">
      <c r="A239" s="106"/>
      <c r="B239" s="65"/>
      <c r="D239" s="122"/>
      <c r="E239" s="216"/>
      <c r="F239" s="216"/>
      <c r="G239" s="64"/>
    </row>
    <row r="240" spans="1:6" ht="15" outlineLevel="2">
      <c r="A240" s="60">
        <f>HYPERLINK(CONCATENATE("[FDS Tool Version 28.xls]Line_Definitions!","a",VLOOKUP(Data!B234,Line_Definitions!$A$2:$D$401,4,FALSE)),Data!B234)</f>
        <v>95100</v>
      </c>
      <c r="B240" s="108">
        <f t="shared" si="7"/>
        <v>240</v>
      </c>
      <c r="C240" s="87" t="s">
        <v>111</v>
      </c>
      <c r="D240" s="186">
        <f>SUM(E240:F240)</f>
        <v>0</v>
      </c>
      <c r="E240" s="246"/>
      <c r="F240" s="246"/>
    </row>
    <row r="241" spans="1:6" ht="15" outlineLevel="2">
      <c r="A241" s="60">
        <f>HYPERLINK(CONCATENATE("[FDS Tool Version 28.xls]Line_Definitions!","a",VLOOKUP(Data!B235,Line_Definitions!$A$2:$D$401,4,FALSE)),Data!B235)</f>
        <v>95200</v>
      </c>
      <c r="B241" s="108">
        <f t="shared" si="7"/>
        <v>241</v>
      </c>
      <c r="C241" s="87" t="s">
        <v>112</v>
      </c>
      <c r="D241" s="186">
        <f>SUM(E241:F241)</f>
        <v>0</v>
      </c>
      <c r="E241" s="246"/>
      <c r="F241" s="246"/>
    </row>
    <row r="242" spans="1:6" ht="15" outlineLevel="2">
      <c r="A242" s="60">
        <f>HYPERLINK(CONCATENATE("[FDS Tool Version 28.xls]Line_Definitions!","a",VLOOKUP(Data!B236,Line_Definitions!$A$2:$D$401,4,FALSE)),Data!B236)</f>
        <v>95300</v>
      </c>
      <c r="B242" s="108">
        <f t="shared" si="7"/>
        <v>242</v>
      </c>
      <c r="C242" s="87" t="s">
        <v>113</v>
      </c>
      <c r="D242" s="186">
        <f>SUM(E242:F242)</f>
        <v>0</v>
      </c>
      <c r="E242" s="246"/>
      <c r="F242" s="246"/>
    </row>
    <row r="243" spans="1:6" ht="15" outlineLevel="2">
      <c r="A243" s="60">
        <f>HYPERLINK(CONCATENATE("[FDS Tool Version 28.xls]Line_Definitions!","a",VLOOKUP(Data!B237,Line_Definitions!$A$2:$D$401,4,FALSE)),Data!B237)</f>
        <v>95500</v>
      </c>
      <c r="B243" s="108">
        <f t="shared" si="7"/>
        <v>243</v>
      </c>
      <c r="C243" s="87" t="s">
        <v>114</v>
      </c>
      <c r="D243" s="186">
        <f>SUM(E243:F243)</f>
        <v>0</v>
      </c>
      <c r="E243" s="246"/>
      <c r="F243" s="246"/>
    </row>
    <row r="244" spans="1:6" ht="14.25" outlineLevel="1">
      <c r="A244" s="60">
        <f>HYPERLINK(CONCATENATE("[FDS Tool Version 28.xls]Line_Definitions!","a",VLOOKUP(Data!B238,Line_Definitions!$A$2:$D$401,4,FALSE)),Data!B238)</f>
        <v>95000</v>
      </c>
      <c r="B244" s="109">
        <f t="shared" si="7"/>
        <v>244</v>
      </c>
      <c r="C244" s="88" t="s">
        <v>200</v>
      </c>
      <c r="D244" s="187">
        <f>SUM(E244:F244)</f>
        <v>0</v>
      </c>
      <c r="E244" s="236">
        <f>SUM(E240:E243)</f>
        <v>0</v>
      </c>
      <c r="F244" s="236">
        <f>SUM(F240:F243)</f>
        <v>0</v>
      </c>
    </row>
    <row r="245" spans="1:6" ht="15" outlineLevel="1">
      <c r="A245" s="106"/>
      <c r="B245" s="65"/>
      <c r="D245" s="122"/>
      <c r="E245" s="216"/>
      <c r="F245" s="216"/>
    </row>
    <row r="246" spans="1:6" ht="15" outlineLevel="2">
      <c r="A246" s="60">
        <f>HYPERLINK(CONCATENATE("[FDS Tool Version 28.xls]Line_Definitions!","a",VLOOKUP(Data!B240,Line_Definitions!$A$2:$D$401,4,FALSE)),Data!B240)</f>
        <v>96110</v>
      </c>
      <c r="B246" s="108">
        <f t="shared" si="7"/>
        <v>246</v>
      </c>
      <c r="C246" s="87" t="s">
        <v>194</v>
      </c>
      <c r="D246" s="186">
        <f>SUM(E246:F246)</f>
        <v>0</v>
      </c>
      <c r="E246" s="246"/>
      <c r="F246" s="246"/>
    </row>
    <row r="247" spans="1:6" ht="15" outlineLevel="2">
      <c r="A247" s="60">
        <f>HYPERLINK(CONCATENATE("[FDS Tool Version 28.xls]Line_Definitions!","a",VLOOKUP(Data!B241,Line_Definitions!$A$2:$D$401,4,FALSE)),Data!B241)</f>
        <v>96120</v>
      </c>
      <c r="B247" s="108">
        <f t="shared" si="7"/>
        <v>247</v>
      </c>
      <c r="C247" s="87" t="s">
        <v>193</v>
      </c>
      <c r="D247" s="186">
        <f>SUM(E247:F247)</f>
        <v>0</v>
      </c>
      <c r="E247" s="246"/>
      <c r="F247" s="246"/>
    </row>
    <row r="248" spans="1:6" ht="15" outlineLevel="2">
      <c r="A248" s="60">
        <f>HYPERLINK(CONCATENATE("[FDS Tool Version 28.xls]Line_Definitions!","a",VLOOKUP(Data!B242,Line_Definitions!$A$2:$D$401,4,FALSE)),Data!B242)</f>
        <v>96130</v>
      </c>
      <c r="B248" s="108">
        <f t="shared" si="7"/>
        <v>248</v>
      </c>
      <c r="C248" s="87" t="s">
        <v>115</v>
      </c>
      <c r="D248" s="186">
        <f>SUM(E248:F248)</f>
        <v>0</v>
      </c>
      <c r="E248" s="246"/>
      <c r="F248" s="246"/>
    </row>
    <row r="249" spans="1:6" ht="15" outlineLevel="2">
      <c r="A249" s="60">
        <f>HYPERLINK(CONCATENATE("[FDS Tool Version 28.xls]Line_Definitions!","a",VLOOKUP(Data!B243,Line_Definitions!$A$2:$D$401,4,FALSE)),Data!B243)</f>
        <v>96140</v>
      </c>
      <c r="B249" s="108">
        <f t="shared" si="7"/>
        <v>249</v>
      </c>
      <c r="C249" s="94" t="s">
        <v>504</v>
      </c>
      <c r="D249" s="186">
        <f>SUM(E249:F249)</f>
        <v>0</v>
      </c>
      <c r="E249" s="246"/>
      <c r="F249" s="246"/>
    </row>
    <row r="250" spans="1:7" ht="14.25" outlineLevel="1">
      <c r="A250" s="60">
        <f>HYPERLINK(CONCATENATE("[FDS Tool Version 28.xls]Line_Definitions!","a",VLOOKUP(Data!B244,Line_Definitions!$A$2:$D$401,4,FALSE)),Data!B244)</f>
        <v>96100</v>
      </c>
      <c r="B250" s="109">
        <f t="shared" si="7"/>
        <v>250</v>
      </c>
      <c r="C250" s="88" t="s">
        <v>199</v>
      </c>
      <c r="D250" s="187">
        <f>SUM(E250:F250)</f>
        <v>0</v>
      </c>
      <c r="E250" s="236">
        <f>SUM(E246:E249)</f>
        <v>0</v>
      </c>
      <c r="F250" s="236">
        <f>SUM(F246:F249)</f>
        <v>0</v>
      </c>
      <c r="G250" s="69"/>
    </row>
    <row r="251" spans="1:6" ht="15" outlineLevel="1">
      <c r="A251" s="106"/>
      <c r="B251" s="65"/>
      <c r="D251" s="122"/>
      <c r="E251" s="216"/>
      <c r="F251" s="216"/>
    </row>
    <row r="252" spans="1:6" ht="15" outlineLevel="2">
      <c r="A252" s="60">
        <f>HYPERLINK(CONCATENATE("[FDS Tool Version 28.xls]Line_Definitions!","a",VLOOKUP(Data!B246,Line_Definitions!$A$2:$D$401,4,FALSE)),Data!B246)</f>
        <v>96200</v>
      </c>
      <c r="B252" s="108">
        <f t="shared" si="7"/>
        <v>252</v>
      </c>
      <c r="C252" s="87" t="s">
        <v>116</v>
      </c>
      <c r="D252" s="186">
        <f aca="true" t="shared" si="9" ref="D252:D259">SUM(E252:F252)</f>
        <v>0</v>
      </c>
      <c r="E252" s="246"/>
      <c r="F252" s="246"/>
    </row>
    <row r="253" spans="1:6" ht="15" outlineLevel="2">
      <c r="A253" s="60">
        <f>HYPERLINK(CONCATENATE("[FDS Tool Version 28.xls]Line_Definitions!","a",VLOOKUP(Data!B247,Line_Definitions!$A$2:$D$401,4,FALSE)),Data!B247)</f>
        <v>96210</v>
      </c>
      <c r="B253" s="75">
        <f t="shared" si="7"/>
        <v>253</v>
      </c>
      <c r="C253" s="87" t="s">
        <v>98</v>
      </c>
      <c r="D253" s="186">
        <f t="shared" si="9"/>
        <v>0</v>
      </c>
      <c r="E253" s="246"/>
      <c r="F253" s="246"/>
    </row>
    <row r="254" spans="1:6" ht="15" outlineLevel="2">
      <c r="A254" s="60">
        <f>HYPERLINK(CONCATENATE("[FDS Tool Version 28.xls]Line_Definitions!","a",VLOOKUP(Data!B248,Line_Definitions!$A$2:$D$401,4,FALSE)),Data!B248)</f>
        <v>96300</v>
      </c>
      <c r="B254" s="108">
        <f t="shared" si="7"/>
        <v>254</v>
      </c>
      <c r="C254" s="87" t="s">
        <v>117</v>
      </c>
      <c r="D254" s="186">
        <f t="shared" si="9"/>
        <v>0</v>
      </c>
      <c r="E254" s="246"/>
      <c r="F254" s="246"/>
    </row>
    <row r="255" spans="1:6" ht="15" outlineLevel="2">
      <c r="A255" s="60">
        <f>HYPERLINK(CONCATENATE("[FDS Tool Version 28.xls]Line_Definitions!","a",VLOOKUP(Data!B249,Line_Definitions!$A$2:$D$401,4,FALSE)),Data!B249)</f>
        <v>96400</v>
      </c>
      <c r="B255" s="108">
        <f t="shared" si="7"/>
        <v>255</v>
      </c>
      <c r="C255" s="87" t="s">
        <v>118</v>
      </c>
      <c r="D255" s="186">
        <f t="shared" si="9"/>
        <v>0</v>
      </c>
      <c r="E255" s="246"/>
      <c r="F255" s="246"/>
    </row>
    <row r="256" spans="1:6" ht="15" outlineLevel="2">
      <c r="A256" s="60">
        <f>HYPERLINK(CONCATENATE("[FDS Tool Version 28.xls]Line_Definitions!","a",VLOOKUP(Data!B250,Line_Definitions!$A$2:$D$401,4,FALSE)),Data!B250)</f>
        <v>96500</v>
      </c>
      <c r="B256" s="108">
        <f t="shared" si="7"/>
        <v>256</v>
      </c>
      <c r="C256" s="87" t="s">
        <v>119</v>
      </c>
      <c r="D256" s="186">
        <f t="shared" si="9"/>
        <v>0</v>
      </c>
      <c r="E256" s="246"/>
      <c r="F256" s="246"/>
    </row>
    <row r="257" spans="1:6" ht="15" outlineLevel="2">
      <c r="A257" s="60">
        <f>HYPERLINK(CONCATENATE("[FDS Tool Version 28.xls]Line_Definitions!","a",VLOOKUP(Data!B251,Line_Definitions!$A$2:$D$401,4,FALSE)),Data!B251)</f>
        <v>96600</v>
      </c>
      <c r="B257" s="108">
        <f t="shared" si="7"/>
        <v>257</v>
      </c>
      <c r="C257" s="87" t="s">
        <v>120</v>
      </c>
      <c r="D257" s="186">
        <f t="shared" si="9"/>
        <v>0</v>
      </c>
      <c r="E257" s="246"/>
      <c r="F257" s="246"/>
    </row>
    <row r="258" spans="1:6" ht="15" outlineLevel="2">
      <c r="A258" s="60">
        <f>HYPERLINK(CONCATENATE("[FDS Tool Version 28.xls]Line_Definitions!","a",VLOOKUP(Data!B252,Line_Definitions!$A$2:$D$401,4,FALSE)),Data!B252)</f>
        <v>96800</v>
      </c>
      <c r="B258" s="108">
        <f t="shared" si="7"/>
        <v>258</v>
      </c>
      <c r="C258" s="87" t="s">
        <v>121</v>
      </c>
      <c r="D258" s="186">
        <f t="shared" si="9"/>
        <v>0</v>
      </c>
      <c r="E258" s="246"/>
      <c r="F258" s="246"/>
    </row>
    <row r="259" spans="1:7" ht="14.25" outlineLevel="1">
      <c r="A259" s="60">
        <f>HYPERLINK(CONCATENATE("[FDS Tool Version 28.xls]Line_Definitions!","a",VLOOKUP(Data!B253,Line_Definitions!$A$2:$D$401,4,FALSE)),Data!B253)</f>
        <v>96000</v>
      </c>
      <c r="B259" s="109">
        <f t="shared" si="7"/>
        <v>259</v>
      </c>
      <c r="C259" s="88" t="s">
        <v>231</v>
      </c>
      <c r="D259" s="187">
        <f t="shared" si="9"/>
        <v>0</v>
      </c>
      <c r="E259" s="236">
        <f>SUM(E252:E258)</f>
        <v>0</v>
      </c>
      <c r="F259" s="236">
        <f>SUM(F252:F258)</f>
        <v>0</v>
      </c>
      <c r="G259" s="69"/>
    </row>
    <row r="260" spans="1:6" ht="15" outlineLevel="1">
      <c r="A260" s="106"/>
      <c r="B260" s="65"/>
      <c r="D260" s="122"/>
      <c r="E260" s="216"/>
      <c r="F260" s="216"/>
    </row>
    <row r="261" spans="1:6" ht="15" outlineLevel="2">
      <c r="A261" s="60">
        <f>HYPERLINK(CONCATENATE("[FDS Tool Version 28.xls]Line_Definitions!","a",VLOOKUP(Data!B255,Line_Definitions!$A$2:$D$401,4,FALSE)),Data!B255)</f>
        <v>96710</v>
      </c>
      <c r="B261" s="108">
        <f t="shared" si="7"/>
        <v>261</v>
      </c>
      <c r="C261" s="87" t="s">
        <v>168</v>
      </c>
      <c r="D261" s="186">
        <f>SUM(E261:F261)</f>
        <v>0</v>
      </c>
      <c r="E261" s="246"/>
      <c r="F261" s="246"/>
    </row>
    <row r="262" spans="1:6" ht="15" outlineLevel="2">
      <c r="A262" s="60">
        <f>HYPERLINK(CONCATENATE("[FDS Tool Version 28.xls]Line_Definitions!","a",VLOOKUP(Data!B256,Line_Definitions!$A$2:$D$401,4,FALSE)),Data!B256)</f>
        <v>96720</v>
      </c>
      <c r="B262" s="108">
        <f t="shared" si="7"/>
        <v>262</v>
      </c>
      <c r="C262" s="87" t="s">
        <v>169</v>
      </c>
      <c r="D262" s="186">
        <f>SUM(E262:F262)</f>
        <v>0</v>
      </c>
      <c r="E262" s="246"/>
      <c r="F262" s="246"/>
    </row>
    <row r="263" spans="1:6" ht="15" outlineLevel="2">
      <c r="A263" s="60">
        <f>HYPERLINK(CONCATENATE("[FDS Tool Version 28.xls]Line_Definitions!","a",VLOOKUP(Data!B257,Line_Definitions!$A$2:$D$401,4,FALSE)),Data!B257)</f>
        <v>96730</v>
      </c>
      <c r="B263" s="108">
        <f t="shared" si="7"/>
        <v>263</v>
      </c>
      <c r="C263" s="87" t="s">
        <v>172</v>
      </c>
      <c r="D263" s="186">
        <f>SUM(E263:F263)</f>
        <v>0</v>
      </c>
      <c r="E263" s="246"/>
      <c r="F263" s="246"/>
    </row>
    <row r="264" spans="1:6" ht="14.25" outlineLevel="1">
      <c r="A264" s="60">
        <f>HYPERLINK(CONCATENATE("[FDS Tool Version 28.xls]Line_Definitions!","a",VLOOKUP(Data!B258,Line_Definitions!$A$2:$D$401,4,FALSE)),Data!B258)</f>
        <v>96700</v>
      </c>
      <c r="B264" s="109">
        <f t="shared" si="7"/>
        <v>264</v>
      </c>
      <c r="C264" s="88" t="s">
        <v>230</v>
      </c>
      <c r="D264" s="187">
        <f>SUM(E264:F264)</f>
        <v>0</v>
      </c>
      <c r="E264" s="236">
        <f>SUM(E261:E263)</f>
        <v>0</v>
      </c>
      <c r="F264" s="236">
        <f>SUM(F261:F263)</f>
        <v>0</v>
      </c>
    </row>
    <row r="265" spans="1:6" ht="15" outlineLevel="1">
      <c r="A265" s="106"/>
      <c r="B265" s="65"/>
      <c r="D265" s="122"/>
      <c r="E265" s="216"/>
      <c r="F265" s="216"/>
    </row>
    <row r="266" spans="1:7" ht="14.25" outlineLevel="1">
      <c r="A266" s="60">
        <f>HYPERLINK(CONCATENATE("[FDS Tool Version 28.xls]Line_Definitions!","a",VLOOKUP(Data!B260,Line_Definitions!$A$2:$D$401,4,FALSE)),Data!B260)</f>
        <v>96900</v>
      </c>
      <c r="B266" s="109">
        <f t="shared" si="7"/>
        <v>266</v>
      </c>
      <c r="C266" s="88" t="s">
        <v>158</v>
      </c>
      <c r="D266" s="187">
        <f>SUM(E266:F266)</f>
        <v>0</v>
      </c>
      <c r="E266" s="219">
        <f>E201+E209+E220+E238+E244+E250+E259+E264</f>
        <v>0</v>
      </c>
      <c r="F266" s="219">
        <f>F201+F209+F220+F238+F244+F250+F259+F264</f>
        <v>0</v>
      </c>
      <c r="G266" s="69"/>
    </row>
    <row r="267" spans="1:6" ht="15" outlineLevel="1">
      <c r="A267" s="106"/>
      <c r="B267" s="65"/>
      <c r="D267" s="122"/>
      <c r="E267" s="216"/>
      <c r="F267" s="216"/>
    </row>
    <row r="268" spans="1:6" ht="14.25" outlineLevel="1">
      <c r="A268" s="60">
        <f>HYPERLINK(CONCATENATE("[FDS Tool Version 28.xls]Line_Definitions!","a",VLOOKUP(Data!B262,Line_Definitions!$A$2:$D$401,4,FALSE)),Data!B262)</f>
        <v>97000</v>
      </c>
      <c r="B268" s="109">
        <f t="shared" si="7"/>
        <v>268</v>
      </c>
      <c r="C268" s="88" t="s">
        <v>249</v>
      </c>
      <c r="D268" s="187">
        <f>SUM(E268:F268)</f>
        <v>0</v>
      </c>
      <c r="E268" s="236">
        <f>+E188-E266</f>
        <v>0</v>
      </c>
      <c r="F268" s="236">
        <f>+F188-F266</f>
        <v>0</v>
      </c>
    </row>
    <row r="269" spans="1:6" ht="15" outlineLevel="1">
      <c r="A269" s="106"/>
      <c r="B269" s="65"/>
      <c r="D269" s="122"/>
      <c r="E269" s="216"/>
      <c r="F269" s="216"/>
    </row>
    <row r="270" spans="1:6" ht="15" outlineLevel="1">
      <c r="A270" s="60">
        <f>HYPERLINK(CONCATENATE("[FDS Tool Version 28.xls]Line_Definitions!","a",VLOOKUP(Data!B264,Line_Definitions!$A$2:$D$401,4,FALSE)),Data!B264)</f>
        <v>97100</v>
      </c>
      <c r="B270" s="108">
        <f t="shared" si="7"/>
        <v>270</v>
      </c>
      <c r="C270" s="87" t="s">
        <v>122</v>
      </c>
      <c r="D270" s="186">
        <f>SUM(E270:F270)</f>
        <v>0</v>
      </c>
      <c r="E270" s="246"/>
      <c r="F270" s="246"/>
    </row>
    <row r="271" spans="1:6" ht="15" outlineLevel="1">
      <c r="A271" s="60">
        <f>HYPERLINK(CONCATENATE("[FDS Tool Version 28.xls]Line_Definitions!","a",VLOOKUP(Data!B265,Line_Definitions!$A$2:$D$401,4,FALSE)),Data!B265)</f>
        <v>97200</v>
      </c>
      <c r="B271" s="108">
        <f t="shared" si="7"/>
        <v>271</v>
      </c>
      <c r="C271" s="87" t="s">
        <v>179</v>
      </c>
      <c r="D271" s="186">
        <f>SUM(E271:F271)</f>
        <v>0</v>
      </c>
      <c r="E271" s="246"/>
      <c r="F271" s="246"/>
    </row>
    <row r="272" spans="1:6" ht="15" outlineLevel="2">
      <c r="A272" s="340" t="s">
        <v>305</v>
      </c>
      <c r="B272" s="334">
        <f t="shared" si="7"/>
        <v>272</v>
      </c>
      <c r="C272" s="338" t="s">
        <v>306</v>
      </c>
      <c r="D272" s="186">
        <f aca="true" t="shared" si="10" ref="D272:D286">SUM(E272:F272)</f>
        <v>0</v>
      </c>
      <c r="E272" s="237"/>
      <c r="F272" s="237"/>
    </row>
    <row r="273" spans="1:6" ht="15" outlineLevel="2">
      <c r="A273" s="328" t="s">
        <v>505</v>
      </c>
      <c r="B273" s="334">
        <f t="shared" si="7"/>
        <v>273</v>
      </c>
      <c r="C273" s="341" t="s">
        <v>307</v>
      </c>
      <c r="D273" s="186">
        <f t="shared" si="10"/>
        <v>0</v>
      </c>
      <c r="E273" s="237"/>
      <c r="F273" s="237"/>
    </row>
    <row r="274" spans="1:6" ht="15" outlineLevel="2">
      <c r="A274" s="328" t="s">
        <v>506</v>
      </c>
      <c r="B274" s="334">
        <f t="shared" si="7"/>
        <v>274</v>
      </c>
      <c r="C274" s="341" t="s">
        <v>208</v>
      </c>
      <c r="D274" s="186">
        <f t="shared" si="10"/>
        <v>0</v>
      </c>
      <c r="E274" s="237"/>
      <c r="F274" s="237"/>
    </row>
    <row r="275" spans="1:6" ht="15" outlineLevel="2">
      <c r="A275" s="328" t="s">
        <v>507</v>
      </c>
      <c r="B275" s="334">
        <f t="shared" si="7"/>
        <v>275</v>
      </c>
      <c r="C275" s="341" t="s">
        <v>308</v>
      </c>
      <c r="D275" s="186">
        <f t="shared" si="10"/>
        <v>0</v>
      </c>
      <c r="E275" s="237"/>
      <c r="F275" s="237"/>
    </row>
    <row r="276" spans="1:6" ht="15" outlineLevel="2">
      <c r="A276" s="328" t="s">
        <v>508</v>
      </c>
      <c r="B276" s="334">
        <f t="shared" si="7"/>
        <v>276</v>
      </c>
      <c r="C276" s="341" t="s">
        <v>309</v>
      </c>
      <c r="D276" s="186">
        <f t="shared" si="10"/>
        <v>0</v>
      </c>
      <c r="E276" s="237"/>
      <c r="F276" s="237"/>
    </row>
    <row r="277" spans="1:6" ht="15" outlineLevel="2">
      <c r="A277" s="328" t="s">
        <v>509</v>
      </c>
      <c r="B277" s="334">
        <f t="shared" si="7"/>
        <v>277</v>
      </c>
      <c r="C277" s="341" t="s">
        <v>310</v>
      </c>
      <c r="D277" s="186">
        <f t="shared" si="10"/>
        <v>0</v>
      </c>
      <c r="E277" s="237"/>
      <c r="F277" s="237"/>
    </row>
    <row r="278" spans="1:6" ht="15" outlineLevel="2">
      <c r="A278" s="328" t="s">
        <v>510</v>
      </c>
      <c r="B278" s="334">
        <f t="shared" si="7"/>
        <v>278</v>
      </c>
      <c r="C278" s="341" t="s">
        <v>311</v>
      </c>
      <c r="D278" s="186">
        <f t="shared" si="10"/>
        <v>0</v>
      </c>
      <c r="E278" s="237"/>
      <c r="F278" s="237"/>
    </row>
    <row r="279" spans="1:6" ht="15" outlineLevel="2">
      <c r="A279" s="328" t="s">
        <v>511</v>
      </c>
      <c r="B279" s="334">
        <f t="shared" si="7"/>
        <v>279</v>
      </c>
      <c r="C279" s="341" t="s">
        <v>312</v>
      </c>
      <c r="D279" s="186">
        <f t="shared" si="10"/>
        <v>0</v>
      </c>
      <c r="E279" s="237"/>
      <c r="F279" s="237"/>
    </row>
    <row r="280" spans="1:6" ht="15" outlineLevel="2">
      <c r="A280" s="328" t="s">
        <v>512</v>
      </c>
      <c r="B280" s="334">
        <f t="shared" si="7"/>
        <v>280</v>
      </c>
      <c r="C280" s="341" t="s">
        <v>313</v>
      </c>
      <c r="D280" s="186">
        <f t="shared" si="10"/>
        <v>0</v>
      </c>
      <c r="E280" s="237"/>
      <c r="F280" s="237"/>
    </row>
    <row r="281" spans="1:6" ht="15" outlineLevel="2">
      <c r="A281" s="328" t="s">
        <v>513</v>
      </c>
      <c r="B281" s="334">
        <f t="shared" si="7"/>
        <v>281</v>
      </c>
      <c r="C281" s="341" t="s">
        <v>314</v>
      </c>
      <c r="D281" s="136">
        <f t="shared" si="10"/>
        <v>0</v>
      </c>
      <c r="E281" s="237"/>
      <c r="F281" s="237"/>
    </row>
    <row r="282" spans="1:6" ht="15" outlineLevel="1">
      <c r="A282" s="60">
        <f>HYPERLINK(CONCATENATE("[FDS Tool Version 28.xls]Line_Definitions!","a",VLOOKUP(Data!B276,Line_Definitions!$A$2:$D$401,4,FALSE)),Data!B276)</f>
        <v>97300</v>
      </c>
      <c r="B282" s="108">
        <f t="shared" si="7"/>
        <v>282</v>
      </c>
      <c r="C282" s="87" t="s">
        <v>123</v>
      </c>
      <c r="D282" s="136">
        <f t="shared" si="10"/>
        <v>0</v>
      </c>
      <c r="E282" s="246"/>
      <c r="F282" s="246"/>
    </row>
    <row r="283" spans="1:6" ht="15" outlineLevel="1">
      <c r="A283" s="60">
        <f>HYPERLINK(CONCATENATE("[FDS Tool Version 28.xls]Line_Definitions!","a",VLOOKUP(Data!B277,Line_Definitions!$A$2:$D$401,4,FALSE)),Data!B277)</f>
        <v>97400</v>
      </c>
      <c r="B283" s="108">
        <f t="shared" si="7"/>
        <v>283</v>
      </c>
      <c r="C283" s="87" t="s">
        <v>124</v>
      </c>
      <c r="D283" s="186">
        <f t="shared" si="10"/>
        <v>0</v>
      </c>
      <c r="E283" s="246"/>
      <c r="F283" s="246"/>
    </row>
    <row r="284" spans="1:6" ht="15" outlineLevel="1">
      <c r="A284" s="60">
        <f>HYPERLINK(CONCATENATE("[FDS Tool Version 28.xls]Line_Definitions!","a",VLOOKUP(Data!B278,Line_Definitions!$A$2:$D$401,4,FALSE)),Data!B278)</f>
        <v>97500</v>
      </c>
      <c r="B284" s="108">
        <f t="shared" si="7"/>
        <v>284</v>
      </c>
      <c r="C284" s="87" t="s">
        <v>125</v>
      </c>
      <c r="D284" s="186">
        <f t="shared" si="10"/>
        <v>0</v>
      </c>
      <c r="E284" s="246"/>
      <c r="F284" s="246"/>
    </row>
    <row r="285" spans="1:6" ht="15" outlineLevel="1">
      <c r="A285" s="60">
        <f>HYPERLINK(CONCATENATE("[FDS Tool Version 28.xls]Line_Definitions!","a",VLOOKUP(Data!B279,Line_Definitions!$A$2:$D$401,4,FALSE)),Data!B279)</f>
        <v>97800</v>
      </c>
      <c r="B285" s="108">
        <f t="shared" si="7"/>
        <v>285</v>
      </c>
      <c r="C285" s="87" t="s">
        <v>126</v>
      </c>
      <c r="D285" s="186">
        <f t="shared" si="10"/>
        <v>0</v>
      </c>
      <c r="E285" s="246"/>
      <c r="F285" s="246"/>
    </row>
    <row r="286" spans="1:7" ht="14.25">
      <c r="A286" s="60">
        <f>HYPERLINK(CONCATENATE("[FDS Tool Version 28.xls]Line_Definitions!","a",VLOOKUP(Data!B280,Line_Definitions!$A$2:$D$401,4,FALSE)),Data!B280)</f>
        <v>90000</v>
      </c>
      <c r="B286" s="109">
        <f t="shared" si="7"/>
        <v>286</v>
      </c>
      <c r="C286" s="88" t="s">
        <v>155</v>
      </c>
      <c r="D286" s="187">
        <f t="shared" si="10"/>
        <v>0</v>
      </c>
      <c r="E286" s="219">
        <f>E266+SUM(E270:E271)+SUM(E282:E285)</f>
        <v>0</v>
      </c>
      <c r="F286" s="219">
        <f>F266+SUM(F270:F271)+SUM(F282:F285)</f>
        <v>0</v>
      </c>
      <c r="G286" s="69"/>
    </row>
    <row r="287" spans="1:6" ht="15">
      <c r="A287" s="106"/>
      <c r="B287" s="65"/>
      <c r="D287" s="122"/>
      <c r="E287" s="216"/>
      <c r="F287" s="216"/>
    </row>
    <row r="288" spans="1:6" ht="15" outlineLevel="1">
      <c r="A288" s="60">
        <f>HYPERLINK(CONCATENATE("[FDS Tool Version 28.xls]Line_Definitions!","a",VLOOKUP(Data!B282,Line_Definitions!$A$2:$D$401,4,FALSE)),Data!B282)</f>
        <v>10010</v>
      </c>
      <c r="B288" s="108">
        <f t="shared" si="7"/>
        <v>288</v>
      </c>
      <c r="C288" s="87" t="s">
        <v>159</v>
      </c>
      <c r="D288" s="186">
        <f aca="true" t="shared" si="11" ref="D288:D303">SUM(E288:F288)</f>
        <v>0</v>
      </c>
      <c r="E288" s="246"/>
      <c r="F288" s="246"/>
    </row>
    <row r="289" spans="1:6" ht="15" outlineLevel="1">
      <c r="A289" s="60">
        <f>HYPERLINK(CONCATENATE("[FDS Tool Version 28.xls]Line_Definitions!","a",VLOOKUP(Data!B283,Line_Definitions!$A$2:$D$401,4,FALSE)),Data!B283)</f>
        <v>10020</v>
      </c>
      <c r="B289" s="108">
        <f t="shared" si="7"/>
        <v>289</v>
      </c>
      <c r="C289" s="87" t="s">
        <v>160</v>
      </c>
      <c r="D289" s="186">
        <f t="shared" si="11"/>
        <v>0</v>
      </c>
      <c r="E289" s="246"/>
      <c r="F289" s="246"/>
    </row>
    <row r="290" spans="1:6" ht="15" outlineLevel="2">
      <c r="A290" s="328" t="s">
        <v>514</v>
      </c>
      <c r="B290" s="334">
        <f t="shared" si="7"/>
        <v>290</v>
      </c>
      <c r="C290" s="338" t="s">
        <v>238</v>
      </c>
      <c r="D290" s="186">
        <f t="shared" si="11"/>
        <v>0</v>
      </c>
      <c r="E290" s="237"/>
      <c r="F290" s="237"/>
    </row>
    <row r="291" spans="1:6" ht="15" outlineLevel="2">
      <c r="A291" s="328" t="s">
        <v>515</v>
      </c>
      <c r="B291" s="334">
        <f aca="true" t="shared" si="12" ref="B291:B356">ROW(A291)</f>
        <v>291</v>
      </c>
      <c r="C291" s="338" t="s">
        <v>239</v>
      </c>
      <c r="D291" s="186">
        <f t="shared" si="11"/>
        <v>0</v>
      </c>
      <c r="E291" s="237"/>
      <c r="F291" s="237"/>
    </row>
    <row r="292" spans="1:6" ht="15" outlineLevel="2">
      <c r="A292" s="328" t="s">
        <v>516</v>
      </c>
      <c r="B292" s="334">
        <f t="shared" si="12"/>
        <v>292</v>
      </c>
      <c r="C292" s="338" t="s">
        <v>240</v>
      </c>
      <c r="D292" s="186">
        <f t="shared" si="11"/>
        <v>0</v>
      </c>
      <c r="E292" s="237"/>
      <c r="F292" s="237"/>
    </row>
    <row r="293" spans="1:6" ht="15" outlineLevel="2">
      <c r="A293" s="328" t="s">
        <v>517</v>
      </c>
      <c r="B293" s="334">
        <f t="shared" si="12"/>
        <v>293</v>
      </c>
      <c r="C293" s="338" t="s">
        <v>241</v>
      </c>
      <c r="D293" s="186">
        <f t="shared" si="11"/>
        <v>0</v>
      </c>
      <c r="E293" s="237"/>
      <c r="F293" s="237"/>
    </row>
    <row r="294" spans="1:6" ht="15" outlineLevel="2">
      <c r="A294" s="328" t="s">
        <v>518</v>
      </c>
      <c r="B294" s="334">
        <f t="shared" si="12"/>
        <v>294</v>
      </c>
      <c r="C294" s="338" t="s">
        <v>187</v>
      </c>
      <c r="D294" s="186">
        <f t="shared" si="11"/>
        <v>0</v>
      </c>
      <c r="E294" s="237"/>
      <c r="F294" s="237"/>
    </row>
    <row r="295" spans="1:6" ht="15" customHeight="1" outlineLevel="2">
      <c r="A295" s="328"/>
      <c r="B295" s="334"/>
      <c r="C295" s="338" t="s">
        <v>702</v>
      </c>
      <c r="D295" s="361"/>
      <c r="E295" s="362"/>
      <c r="F295" s="363"/>
    </row>
    <row r="296" spans="1:7" ht="15" outlineLevel="1">
      <c r="A296" s="60">
        <f>HYPERLINK(CONCATENATE("[FDS Tool Version 28.xls]Line_Definitions!","a",VLOOKUP(Data!B289,Line_Definitions!$A$2:$D$401,4,FALSE)),Data!B289)</f>
        <v>10030</v>
      </c>
      <c r="B296" s="109">
        <f t="shared" si="12"/>
        <v>296</v>
      </c>
      <c r="C296" s="88" t="s">
        <v>161</v>
      </c>
      <c r="D296" s="187">
        <f t="shared" si="11"/>
        <v>0</v>
      </c>
      <c r="E296" s="237"/>
      <c r="F296" s="237"/>
      <c r="G296" s="69"/>
    </row>
    <row r="297" spans="1:6" ht="15" outlineLevel="1">
      <c r="A297" s="60">
        <f>HYPERLINK(CONCATENATE("[FDS Tool Version 28.xls]Line_Definitions!","a",VLOOKUP(Data!B290,Line_Definitions!$A$2:$D$401,4,FALSE)),Data!B290)</f>
        <v>10040</v>
      </c>
      <c r="B297" s="108">
        <f t="shared" si="12"/>
        <v>297</v>
      </c>
      <c r="C297" s="87" t="s">
        <v>162</v>
      </c>
      <c r="D297" s="186">
        <f t="shared" si="11"/>
        <v>0</v>
      </c>
      <c r="E297" s="246"/>
      <c r="F297" s="246"/>
    </row>
    <row r="298" spans="1:6" ht="15" outlineLevel="1">
      <c r="A298" s="60">
        <f>HYPERLINK(CONCATENATE("[FDS Tool Version 28.xls]Line_Definitions!","a",VLOOKUP(Data!B291,Line_Definitions!$A$2:$D$401,4,FALSE)),Data!B291)</f>
        <v>10070</v>
      </c>
      <c r="B298" s="108">
        <f t="shared" si="12"/>
        <v>298</v>
      </c>
      <c r="C298" s="87" t="s">
        <v>163</v>
      </c>
      <c r="D298" s="186">
        <f t="shared" si="11"/>
        <v>0</v>
      </c>
      <c r="E298" s="246"/>
      <c r="F298" s="246"/>
    </row>
    <row r="299" spans="1:6" ht="15" outlineLevel="1">
      <c r="A299" s="60">
        <f>HYPERLINK(CONCATENATE("[FDS Tool Version 28.xls]Line_Definitions!","a",VLOOKUP(Data!B292,Line_Definitions!$A$2:$D$401,4,FALSE)),Data!B292)</f>
        <v>10080</v>
      </c>
      <c r="B299" s="108">
        <f t="shared" si="12"/>
        <v>299</v>
      </c>
      <c r="C299" s="87" t="s">
        <v>127</v>
      </c>
      <c r="D299" s="186">
        <f t="shared" si="11"/>
        <v>0</v>
      </c>
      <c r="E299" s="246"/>
      <c r="F299" s="246"/>
    </row>
    <row r="300" spans="1:6" ht="15" outlineLevel="1">
      <c r="A300" s="60">
        <f>HYPERLINK(CONCATENATE("[FDS Tool Version 28.xls]Line_Definitions!","a",VLOOKUP(Data!B293,Line_Definitions!$A$2:$D$401,4,FALSE)),Data!B293)</f>
        <v>10091</v>
      </c>
      <c r="B300" s="108">
        <f t="shared" si="12"/>
        <v>300</v>
      </c>
      <c r="C300" s="87" t="s">
        <v>175</v>
      </c>
      <c r="D300" s="186">
        <f t="shared" si="11"/>
        <v>0</v>
      </c>
      <c r="E300" s="237"/>
      <c r="F300" s="237"/>
    </row>
    <row r="301" spans="1:6" ht="15" outlineLevel="1">
      <c r="A301" s="60">
        <f>HYPERLINK(CONCATENATE("[FDS Tool Version 28.xls]Line_Definitions!","a",VLOOKUP(Data!B294,Line_Definitions!$A$2:$D$401,4,FALSE)),Data!B294)</f>
        <v>10092</v>
      </c>
      <c r="B301" s="108">
        <f t="shared" si="12"/>
        <v>301</v>
      </c>
      <c r="C301" s="87" t="s">
        <v>759</v>
      </c>
      <c r="D301" s="186">
        <f t="shared" si="11"/>
        <v>0</v>
      </c>
      <c r="E301" s="237"/>
      <c r="F301" s="237"/>
    </row>
    <row r="302" spans="1:6" ht="15" outlineLevel="1">
      <c r="A302" s="60">
        <f>HYPERLINK(CONCATENATE("[FDS Tool Version 28.xls]Line_Definitions!","a",VLOOKUP(Data!B295,Line_Definitions!$A$2:$D$401,4,FALSE)),Data!B295)</f>
        <v>10093</v>
      </c>
      <c r="B302" s="108">
        <f t="shared" si="12"/>
        <v>302</v>
      </c>
      <c r="C302" s="87" t="s">
        <v>176</v>
      </c>
      <c r="D302" s="186">
        <f t="shared" si="11"/>
        <v>0</v>
      </c>
      <c r="E302" s="246"/>
      <c r="F302" s="246"/>
    </row>
    <row r="303" spans="1:6" ht="15" outlineLevel="1">
      <c r="A303" s="60">
        <f>HYPERLINK(CONCATENATE("[FDS Tool Version 28.xls]Line_Definitions!","a",VLOOKUP(Data!B296,Line_Definitions!$A$2:$D$401,4,FALSE)),Data!B296)</f>
        <v>10094</v>
      </c>
      <c r="B303" s="108">
        <f t="shared" si="12"/>
        <v>303</v>
      </c>
      <c r="C303" s="87" t="s">
        <v>177</v>
      </c>
      <c r="D303" s="186">
        <f t="shared" si="11"/>
        <v>0</v>
      </c>
      <c r="E303" s="246"/>
      <c r="F303" s="246"/>
    </row>
    <row r="304" spans="1:7" ht="14.25">
      <c r="A304" s="60">
        <f>HYPERLINK(CONCATENATE("[FDS Tool Version 28.xls]Line_Definitions!","a",VLOOKUP(Data!B297,Line_Definitions!$A$2:$D$401,4,FALSE)),Data!B297)</f>
        <v>10100</v>
      </c>
      <c r="B304" s="109">
        <f t="shared" si="12"/>
        <v>304</v>
      </c>
      <c r="C304" s="88" t="s">
        <v>166</v>
      </c>
      <c r="D304" s="187">
        <f>SUM(E304:F304)</f>
        <v>0</v>
      </c>
      <c r="E304" s="219">
        <f>SUM(E288:E289)+SUM(E296:E303)</f>
        <v>0</v>
      </c>
      <c r="F304" s="219">
        <f>SUM(F288:F289)+SUM(F296:F303)</f>
        <v>0</v>
      </c>
      <c r="G304" s="69"/>
    </row>
    <row r="305" spans="1:6" ht="15">
      <c r="A305" s="106"/>
      <c r="B305" s="65"/>
      <c r="D305" s="122"/>
      <c r="E305" s="216"/>
      <c r="F305" s="216"/>
    </row>
    <row r="306" spans="1:7" ht="14.25">
      <c r="A306" s="60">
        <f>HYPERLINK(CONCATENATE("[FDS Tool Version 28.xls]Line_Definitions!","a",VLOOKUP(Data!B299,Line_Definitions!$A$2:$D$401,4,FALSE)),Data!B299)</f>
        <v>10000</v>
      </c>
      <c r="B306" s="109">
        <f t="shared" si="12"/>
        <v>306</v>
      </c>
      <c r="C306" s="88" t="s">
        <v>248</v>
      </c>
      <c r="D306" s="187">
        <f>SUM(E306:F306)</f>
        <v>0</v>
      </c>
      <c r="E306" s="219">
        <f>E188+E304-E286</f>
        <v>0</v>
      </c>
      <c r="F306" s="219">
        <f>F188+F304-F286</f>
        <v>0</v>
      </c>
      <c r="G306" s="69"/>
    </row>
    <row r="307" spans="1:7" ht="15">
      <c r="A307" s="106"/>
      <c r="B307" s="65"/>
      <c r="D307" s="122"/>
      <c r="E307" s="216"/>
      <c r="F307" s="216"/>
      <c r="G307" s="69"/>
    </row>
    <row r="308" spans="1:7" ht="15">
      <c r="A308" s="106"/>
      <c r="B308" s="65"/>
      <c r="D308" s="122"/>
      <c r="E308" s="216"/>
      <c r="F308" s="216"/>
      <c r="G308" s="69"/>
    </row>
    <row r="309" spans="1:7" ht="15">
      <c r="A309" s="60">
        <f>HYPERLINK(CONCATENATE("[FDS Tool Version 28.xls]Line_Definitions!","a",VLOOKUP(Data!B302,Line_Definitions!$A$2:$D$401,4,FALSE)),Data!B302)</f>
        <v>11020</v>
      </c>
      <c r="B309" s="108">
        <f t="shared" si="12"/>
        <v>309</v>
      </c>
      <c r="C309" s="87" t="s">
        <v>247</v>
      </c>
      <c r="D309" s="186">
        <f>SUM(E309:F309)</f>
        <v>0</v>
      </c>
      <c r="E309" s="246"/>
      <c r="F309" s="246"/>
      <c r="G309" s="69"/>
    </row>
    <row r="310" spans="1:6" ht="15">
      <c r="A310" s="106"/>
      <c r="B310" s="65"/>
      <c r="D310" s="122"/>
      <c r="E310" s="216"/>
      <c r="F310" s="216"/>
    </row>
    <row r="311" spans="1:6" ht="15">
      <c r="A311" s="60">
        <f>HYPERLINK(CONCATENATE("[FDS Tool Version 28.xls]Line_Definitions!","a",VLOOKUP(Data!B304,Line_Definitions!$A$2:$D$401,4,FALSE)),Data!B304)</f>
        <v>11030</v>
      </c>
      <c r="B311" s="108">
        <f t="shared" si="12"/>
        <v>311</v>
      </c>
      <c r="C311" s="87" t="s">
        <v>128</v>
      </c>
      <c r="D311" s="186">
        <f>SUM(E311:F311)</f>
        <v>0</v>
      </c>
      <c r="E311" s="246"/>
      <c r="F311" s="237"/>
    </row>
    <row r="312" spans="1:6" ht="15">
      <c r="A312" s="106"/>
      <c r="B312" s="65"/>
      <c r="D312" s="122"/>
      <c r="E312" s="216"/>
      <c r="F312" s="216"/>
    </row>
    <row r="313" spans="1:6" ht="15" outlineLevel="1">
      <c r="A313" s="328" t="s">
        <v>218</v>
      </c>
      <c r="B313" s="334">
        <f t="shared" si="12"/>
        <v>313</v>
      </c>
      <c r="C313" s="338" t="s">
        <v>556</v>
      </c>
      <c r="D313" s="186">
        <f aca="true" t="shared" si="13" ref="D313:D323">SUM(E313:F313)</f>
        <v>0</v>
      </c>
      <c r="E313" s="345"/>
      <c r="F313" s="237"/>
    </row>
    <row r="314" spans="1:6" ht="15" outlineLevel="1">
      <c r="A314" s="328" t="s">
        <v>219</v>
      </c>
      <c r="B314" s="334">
        <f t="shared" si="12"/>
        <v>314</v>
      </c>
      <c r="C314" s="338" t="s">
        <v>556</v>
      </c>
      <c r="D314" s="186">
        <f t="shared" si="13"/>
        <v>0</v>
      </c>
      <c r="E314" s="345"/>
      <c r="F314" s="237"/>
    </row>
    <row r="315" spans="1:6" ht="15" outlineLevel="1">
      <c r="A315" s="328" t="s">
        <v>220</v>
      </c>
      <c r="B315" s="334">
        <f t="shared" si="12"/>
        <v>315</v>
      </c>
      <c r="C315" s="338" t="s">
        <v>556</v>
      </c>
      <c r="D315" s="186">
        <f t="shared" si="13"/>
        <v>0</v>
      </c>
      <c r="E315" s="345"/>
      <c r="F315" s="237"/>
    </row>
    <row r="316" spans="1:6" ht="15" outlineLevel="1">
      <c r="A316" s="328" t="s">
        <v>221</v>
      </c>
      <c r="B316" s="334">
        <f t="shared" si="12"/>
        <v>316</v>
      </c>
      <c r="C316" s="338" t="s">
        <v>556</v>
      </c>
      <c r="D316" s="186">
        <f t="shared" si="13"/>
        <v>0</v>
      </c>
      <c r="E316" s="345"/>
      <c r="F316" s="237"/>
    </row>
    <row r="317" spans="1:6" ht="15" outlineLevel="1">
      <c r="A317" s="328" t="s">
        <v>222</v>
      </c>
      <c r="B317" s="334">
        <f t="shared" si="12"/>
        <v>317</v>
      </c>
      <c r="C317" s="338" t="s">
        <v>556</v>
      </c>
      <c r="D317" s="186">
        <f t="shared" si="13"/>
        <v>0</v>
      </c>
      <c r="E317" s="345"/>
      <c r="F317" s="237"/>
    </row>
    <row r="318" spans="1:6" ht="15" outlineLevel="1">
      <c r="A318" s="328" t="s">
        <v>223</v>
      </c>
      <c r="B318" s="334">
        <f t="shared" si="12"/>
        <v>318</v>
      </c>
      <c r="C318" s="338" t="s">
        <v>556</v>
      </c>
      <c r="D318" s="186">
        <f t="shared" si="13"/>
        <v>0</v>
      </c>
      <c r="E318" s="345"/>
      <c r="F318" s="237"/>
    </row>
    <row r="319" spans="1:6" ht="15" outlineLevel="1">
      <c r="A319" s="328" t="s">
        <v>224</v>
      </c>
      <c r="B319" s="334">
        <f t="shared" si="12"/>
        <v>319</v>
      </c>
      <c r="C319" s="338" t="s">
        <v>232</v>
      </c>
      <c r="D319" s="186">
        <f t="shared" si="13"/>
        <v>0</v>
      </c>
      <c r="E319" s="345"/>
      <c r="F319" s="237"/>
    </row>
    <row r="320" spans="1:6" ht="15" outlineLevel="1">
      <c r="A320" s="328" t="s">
        <v>225</v>
      </c>
      <c r="B320" s="334">
        <f t="shared" si="12"/>
        <v>320</v>
      </c>
      <c r="C320" s="338" t="s">
        <v>232</v>
      </c>
      <c r="D320" s="186">
        <f t="shared" si="13"/>
        <v>0</v>
      </c>
      <c r="E320" s="345"/>
      <c r="F320" s="237"/>
    </row>
    <row r="321" spans="1:6" ht="15" outlineLevel="1">
      <c r="A321" s="328" t="s">
        <v>226</v>
      </c>
      <c r="B321" s="334">
        <f t="shared" si="12"/>
        <v>321</v>
      </c>
      <c r="C321" s="338" t="s">
        <v>232</v>
      </c>
      <c r="D321" s="186">
        <f t="shared" si="13"/>
        <v>0</v>
      </c>
      <c r="E321" s="345"/>
      <c r="F321" s="237"/>
    </row>
    <row r="322" spans="1:6" ht="15" outlineLevel="1">
      <c r="A322" s="328" t="s">
        <v>227</v>
      </c>
      <c r="B322" s="334">
        <f t="shared" si="12"/>
        <v>322</v>
      </c>
      <c r="C322" s="338" t="s">
        <v>232</v>
      </c>
      <c r="D322" s="186">
        <f t="shared" si="13"/>
        <v>0</v>
      </c>
      <c r="E322" s="345"/>
      <c r="F322" s="237"/>
    </row>
    <row r="323" spans="1:6" ht="15" outlineLevel="1">
      <c r="A323" s="328" t="s">
        <v>228</v>
      </c>
      <c r="B323" s="334">
        <f t="shared" si="12"/>
        <v>323</v>
      </c>
      <c r="C323" s="338" t="s">
        <v>232</v>
      </c>
      <c r="D323" s="186">
        <f t="shared" si="13"/>
        <v>0</v>
      </c>
      <c r="E323" s="345"/>
      <c r="F323" s="237"/>
    </row>
    <row r="324" spans="1:6" ht="15">
      <c r="A324" s="60">
        <f>HYPERLINK(CONCATENATE("[FDS Tool Version 28.xls]Line_Definitions!","a",VLOOKUP(Data!B317,Line_Definitions!$A$2:$D$401,4,FALSE)),Data!B317)</f>
        <v>11040</v>
      </c>
      <c r="B324" s="109">
        <f t="shared" si="12"/>
        <v>324</v>
      </c>
      <c r="C324" s="88" t="s">
        <v>129</v>
      </c>
      <c r="D324" s="187">
        <f>SUM(E324:F324)</f>
        <v>0</v>
      </c>
      <c r="E324" s="236">
        <f>SUM(E313:E323)</f>
        <v>0</v>
      </c>
      <c r="F324" s="237"/>
    </row>
    <row r="325" spans="1:6" ht="15">
      <c r="A325" s="106"/>
      <c r="B325" s="65"/>
      <c r="D325" s="122"/>
      <c r="E325" s="216"/>
      <c r="F325" s="216"/>
    </row>
    <row r="326" spans="1:6" ht="15" outlineLevel="1">
      <c r="A326" s="328" t="s">
        <v>521</v>
      </c>
      <c r="B326" s="334">
        <f t="shared" si="12"/>
        <v>326</v>
      </c>
      <c r="C326" s="338" t="s">
        <v>261</v>
      </c>
      <c r="D326" s="186">
        <f aca="true" t="shared" si="14" ref="D326:D341">SUM(E326:F326)</f>
        <v>0</v>
      </c>
      <c r="E326" s="239"/>
      <c r="F326" s="239"/>
    </row>
    <row r="327" spans="1:6" ht="15" outlineLevel="1">
      <c r="A327" s="328" t="s">
        <v>522</v>
      </c>
      <c r="B327" s="334">
        <f t="shared" si="12"/>
        <v>327</v>
      </c>
      <c r="C327" s="338" t="s">
        <v>262</v>
      </c>
      <c r="D327" s="186">
        <f t="shared" si="14"/>
        <v>0</v>
      </c>
      <c r="E327" s="239"/>
      <c r="F327" s="239"/>
    </row>
    <row r="328" spans="1:6" ht="15" outlineLevel="1">
      <c r="A328" s="328" t="s">
        <v>523</v>
      </c>
      <c r="B328" s="334">
        <f t="shared" si="12"/>
        <v>328</v>
      </c>
      <c r="C328" s="338" t="s">
        <v>263</v>
      </c>
      <c r="D328" s="186">
        <f t="shared" si="14"/>
        <v>0</v>
      </c>
      <c r="E328" s="239"/>
      <c r="F328" s="239"/>
    </row>
    <row r="329" spans="1:6" ht="15" outlineLevel="1">
      <c r="A329" s="328" t="s">
        <v>524</v>
      </c>
      <c r="B329" s="334">
        <f t="shared" si="12"/>
        <v>329</v>
      </c>
      <c r="C329" s="338" t="s">
        <v>264</v>
      </c>
      <c r="D329" s="186">
        <f t="shared" si="14"/>
        <v>0</v>
      </c>
      <c r="E329" s="239"/>
      <c r="F329" s="239"/>
    </row>
    <row r="330" spans="1:6" ht="15" outlineLevel="1">
      <c r="A330" s="328" t="s">
        <v>525</v>
      </c>
      <c r="B330" s="334">
        <f t="shared" si="12"/>
        <v>330</v>
      </c>
      <c r="C330" s="338" t="s">
        <v>255</v>
      </c>
      <c r="D330" s="186">
        <f t="shared" si="14"/>
        <v>0</v>
      </c>
      <c r="E330" s="239"/>
      <c r="F330" s="239"/>
    </row>
    <row r="331" spans="1:6" ht="15" outlineLevel="1">
      <c r="A331" s="328" t="s">
        <v>526</v>
      </c>
      <c r="B331" s="334">
        <f t="shared" si="12"/>
        <v>331</v>
      </c>
      <c r="C331" s="338" t="s">
        <v>252</v>
      </c>
      <c r="D331" s="186">
        <f t="shared" si="14"/>
        <v>0</v>
      </c>
      <c r="E331" s="239"/>
      <c r="F331" s="239"/>
    </row>
    <row r="332" spans="1:6" ht="15" outlineLevel="1">
      <c r="A332" s="328" t="s">
        <v>527</v>
      </c>
      <c r="B332" s="334">
        <f t="shared" si="12"/>
        <v>332</v>
      </c>
      <c r="C332" s="338" t="s">
        <v>253</v>
      </c>
      <c r="D332" s="186">
        <f t="shared" si="14"/>
        <v>0</v>
      </c>
      <c r="E332" s="239"/>
      <c r="F332" s="239"/>
    </row>
    <row r="333" spans="1:6" ht="15" outlineLevel="1">
      <c r="A333" s="328" t="s">
        <v>528</v>
      </c>
      <c r="B333" s="334">
        <f t="shared" si="12"/>
        <v>333</v>
      </c>
      <c r="C333" s="338" t="s">
        <v>254</v>
      </c>
      <c r="D333" s="186">
        <f t="shared" si="14"/>
        <v>0</v>
      </c>
      <c r="E333" s="239"/>
      <c r="F333" s="239"/>
    </row>
    <row r="334" spans="1:6" ht="15" outlineLevel="1">
      <c r="A334" s="328" t="s">
        <v>529</v>
      </c>
      <c r="B334" s="334">
        <f t="shared" si="12"/>
        <v>334</v>
      </c>
      <c r="C334" s="338" t="s">
        <v>265</v>
      </c>
      <c r="D334" s="186">
        <f t="shared" si="14"/>
        <v>0</v>
      </c>
      <c r="E334" s="239"/>
      <c r="F334" s="239"/>
    </row>
    <row r="335" spans="1:6" ht="15" outlineLevel="1">
      <c r="A335" s="328" t="s">
        <v>530</v>
      </c>
      <c r="B335" s="334">
        <f t="shared" si="12"/>
        <v>335</v>
      </c>
      <c r="C335" s="338" t="s">
        <v>158</v>
      </c>
      <c r="D335" s="186">
        <f t="shared" si="14"/>
        <v>0</v>
      </c>
      <c r="E335" s="239"/>
      <c r="F335" s="239"/>
    </row>
    <row r="336" spans="1:6" ht="15" outlineLevel="1">
      <c r="A336" s="328" t="s">
        <v>531</v>
      </c>
      <c r="B336" s="334">
        <f t="shared" si="12"/>
        <v>336</v>
      </c>
      <c r="C336" s="338" t="s">
        <v>266</v>
      </c>
      <c r="D336" s="186">
        <f t="shared" si="14"/>
        <v>0</v>
      </c>
      <c r="E336" s="239"/>
      <c r="F336" s="239"/>
    </row>
    <row r="337" spans="1:6" ht="15" outlineLevel="1">
      <c r="A337" s="328" t="s">
        <v>532</v>
      </c>
      <c r="B337" s="334">
        <f t="shared" si="12"/>
        <v>337</v>
      </c>
      <c r="C337" s="338" t="s">
        <v>257</v>
      </c>
      <c r="D337" s="186">
        <f t="shared" si="14"/>
        <v>0</v>
      </c>
      <c r="E337" s="239"/>
      <c r="F337" s="239"/>
    </row>
    <row r="338" spans="1:6" ht="15" outlineLevel="1">
      <c r="A338" s="328" t="s">
        <v>533</v>
      </c>
      <c r="B338" s="334">
        <f t="shared" si="12"/>
        <v>338</v>
      </c>
      <c r="C338" s="338" t="s">
        <v>258</v>
      </c>
      <c r="D338" s="186">
        <f t="shared" si="14"/>
        <v>0</v>
      </c>
      <c r="E338" s="239"/>
      <c r="F338" s="239"/>
    </row>
    <row r="339" spans="1:6" ht="15" outlineLevel="1">
      <c r="A339" s="328" t="s">
        <v>535</v>
      </c>
      <c r="B339" s="334">
        <f t="shared" si="12"/>
        <v>339</v>
      </c>
      <c r="C339" s="338" t="s">
        <v>155</v>
      </c>
      <c r="D339" s="186">
        <f t="shared" si="14"/>
        <v>0</v>
      </c>
      <c r="E339" s="239"/>
      <c r="F339" s="239"/>
    </row>
    <row r="340" spans="1:6" ht="15" outlineLevel="1">
      <c r="A340" s="328" t="s">
        <v>536</v>
      </c>
      <c r="B340" s="334">
        <f t="shared" si="12"/>
        <v>340</v>
      </c>
      <c r="C340" s="338" t="s">
        <v>267</v>
      </c>
      <c r="D340" s="186">
        <f t="shared" si="14"/>
        <v>0</v>
      </c>
      <c r="E340" s="239"/>
      <c r="F340" s="239"/>
    </row>
    <row r="341" spans="1:6" ht="15" outlineLevel="1">
      <c r="A341" s="328" t="s">
        <v>537</v>
      </c>
      <c r="B341" s="334">
        <f t="shared" si="12"/>
        <v>341</v>
      </c>
      <c r="C341" s="338" t="s">
        <v>268</v>
      </c>
      <c r="D341" s="186">
        <f t="shared" si="14"/>
        <v>0</v>
      </c>
      <c r="E341" s="239"/>
      <c r="F341" s="239"/>
    </row>
    <row r="342" spans="1:7" ht="15">
      <c r="A342" s="60">
        <f>HYPERLINK(CONCATENATE("[FDS Tool Version 28.xls]Line_Definitions!","a",VLOOKUP(Data!B335,Line_Definitions!$A$2:$D$401,4,FALSE)),Data!B335)</f>
        <v>11170</v>
      </c>
      <c r="B342" s="109">
        <f t="shared" si="12"/>
        <v>342</v>
      </c>
      <c r="C342" s="88" t="s">
        <v>233</v>
      </c>
      <c r="D342" s="188"/>
      <c r="E342" s="237"/>
      <c r="F342" s="237"/>
      <c r="G342" s="69"/>
    </row>
    <row r="343" spans="1:7" ht="15">
      <c r="A343" s="106"/>
      <c r="B343" s="65"/>
      <c r="D343" s="122"/>
      <c r="E343" s="216"/>
      <c r="F343" s="216"/>
      <c r="G343" s="64"/>
    </row>
    <row r="344" spans="1:7" ht="15" outlineLevel="1">
      <c r="A344" s="328" t="s">
        <v>542</v>
      </c>
      <c r="B344" s="334">
        <f t="shared" si="12"/>
        <v>344</v>
      </c>
      <c r="C344" s="338" t="s">
        <v>250</v>
      </c>
      <c r="D344" s="186">
        <f aca="true" t="shared" si="15" ref="D344:D356">SUM(E344:F344)</f>
        <v>0</v>
      </c>
      <c r="E344" s="240"/>
      <c r="F344" s="241"/>
      <c r="G344" s="64"/>
    </row>
    <row r="345" spans="1:7" ht="15" outlineLevel="1">
      <c r="A345" s="328" t="s">
        <v>543</v>
      </c>
      <c r="B345" s="334">
        <f t="shared" si="12"/>
        <v>345</v>
      </c>
      <c r="C345" s="338" t="s">
        <v>260</v>
      </c>
      <c r="D345" s="186">
        <f t="shared" si="15"/>
        <v>0</v>
      </c>
      <c r="E345" s="240"/>
      <c r="F345" s="241"/>
      <c r="G345" s="64"/>
    </row>
    <row r="346" spans="1:7" ht="15" outlineLevel="1">
      <c r="A346" s="328" t="s">
        <v>544</v>
      </c>
      <c r="B346" s="334">
        <f t="shared" si="12"/>
        <v>346</v>
      </c>
      <c r="C346" s="338" t="s">
        <v>269</v>
      </c>
      <c r="D346" s="186">
        <f t="shared" si="15"/>
        <v>0</v>
      </c>
      <c r="E346" s="240"/>
      <c r="F346" s="241"/>
      <c r="G346" s="64"/>
    </row>
    <row r="347" spans="1:7" ht="15" outlineLevel="1">
      <c r="A347" s="334" t="s">
        <v>426</v>
      </c>
      <c r="B347" s="334">
        <f t="shared" si="12"/>
        <v>347</v>
      </c>
      <c r="C347" s="338" t="s">
        <v>251</v>
      </c>
      <c r="D347" s="186">
        <f t="shared" si="15"/>
        <v>0</v>
      </c>
      <c r="E347" s="240"/>
      <c r="F347" s="241"/>
      <c r="G347" s="64"/>
    </row>
    <row r="348" spans="1:7" ht="15" outlineLevel="1">
      <c r="A348" s="334" t="s">
        <v>427</v>
      </c>
      <c r="B348" s="334">
        <f t="shared" si="12"/>
        <v>348</v>
      </c>
      <c r="C348" s="338" t="s">
        <v>252</v>
      </c>
      <c r="D348" s="186">
        <f t="shared" si="15"/>
        <v>0</v>
      </c>
      <c r="E348" s="240"/>
      <c r="F348" s="241"/>
      <c r="G348" s="64"/>
    </row>
    <row r="349" spans="1:7" ht="15" outlineLevel="1">
      <c r="A349" s="334" t="s">
        <v>428</v>
      </c>
      <c r="B349" s="334">
        <f t="shared" si="12"/>
        <v>349</v>
      </c>
      <c r="C349" s="338" t="s">
        <v>253</v>
      </c>
      <c r="D349" s="186">
        <f t="shared" si="15"/>
        <v>0</v>
      </c>
      <c r="E349" s="240"/>
      <c r="F349" s="241"/>
      <c r="G349" s="64"/>
    </row>
    <row r="350" spans="1:7" ht="15" outlineLevel="1">
      <c r="A350" s="334" t="s">
        <v>429</v>
      </c>
      <c r="B350" s="334">
        <f t="shared" si="12"/>
        <v>350</v>
      </c>
      <c r="C350" s="338" t="s">
        <v>270</v>
      </c>
      <c r="D350" s="186">
        <f t="shared" si="15"/>
        <v>0</v>
      </c>
      <c r="E350" s="240"/>
      <c r="F350" s="241"/>
      <c r="G350" s="64"/>
    </row>
    <row r="351" spans="1:7" ht="15" outlineLevel="1">
      <c r="A351" s="328" t="s">
        <v>545</v>
      </c>
      <c r="B351" s="334">
        <f t="shared" si="12"/>
        <v>351</v>
      </c>
      <c r="C351" s="338" t="s">
        <v>255</v>
      </c>
      <c r="D351" s="186">
        <f t="shared" si="15"/>
        <v>0</v>
      </c>
      <c r="E351" s="240"/>
      <c r="F351" s="241"/>
      <c r="G351" s="64"/>
    </row>
    <row r="352" spans="1:7" ht="15" outlineLevel="1">
      <c r="A352" s="328" t="s">
        <v>546</v>
      </c>
      <c r="B352" s="334">
        <f t="shared" si="12"/>
        <v>352</v>
      </c>
      <c r="C352" s="338" t="s">
        <v>256</v>
      </c>
      <c r="D352" s="186">
        <f t="shared" si="15"/>
        <v>0</v>
      </c>
      <c r="E352" s="240"/>
      <c r="F352" s="241"/>
      <c r="G352" s="64"/>
    </row>
    <row r="353" spans="1:7" ht="15" outlineLevel="1">
      <c r="A353" s="328" t="s">
        <v>547</v>
      </c>
      <c r="B353" s="334">
        <f t="shared" si="12"/>
        <v>353</v>
      </c>
      <c r="C353" s="338" t="s">
        <v>234</v>
      </c>
      <c r="D353" s="186">
        <f t="shared" si="15"/>
        <v>0</v>
      </c>
      <c r="E353" s="240"/>
      <c r="F353" s="241"/>
      <c r="G353" s="64"/>
    </row>
    <row r="354" spans="1:7" ht="15" outlineLevel="1">
      <c r="A354" s="334" t="s">
        <v>430</v>
      </c>
      <c r="B354" s="334">
        <f t="shared" si="12"/>
        <v>354</v>
      </c>
      <c r="C354" s="338" t="s">
        <v>257</v>
      </c>
      <c r="D354" s="186">
        <f t="shared" si="15"/>
        <v>0</v>
      </c>
      <c r="E354" s="240"/>
      <c r="F354" s="241"/>
      <c r="G354" s="64"/>
    </row>
    <row r="355" spans="1:7" ht="15" outlineLevel="1">
      <c r="A355" s="334" t="s">
        <v>431</v>
      </c>
      <c r="B355" s="334">
        <f t="shared" si="12"/>
        <v>355</v>
      </c>
      <c r="C355" s="338" t="s">
        <v>270</v>
      </c>
      <c r="D355" s="186">
        <f t="shared" si="15"/>
        <v>0</v>
      </c>
      <c r="E355" s="240"/>
      <c r="F355" s="241"/>
      <c r="G355" s="64"/>
    </row>
    <row r="356" spans="1:7" ht="15" outlineLevel="1">
      <c r="A356" s="334" t="s">
        <v>432</v>
      </c>
      <c r="B356" s="334">
        <f t="shared" si="12"/>
        <v>356</v>
      </c>
      <c r="C356" s="338" t="s">
        <v>259</v>
      </c>
      <c r="D356" s="186">
        <f t="shared" si="15"/>
        <v>0</v>
      </c>
      <c r="E356" s="240"/>
      <c r="F356" s="241"/>
      <c r="G356" s="64"/>
    </row>
    <row r="357" spans="1:7" ht="15">
      <c r="A357" s="60">
        <f>HYPERLINK(CONCATENATE("[FDS Tool Version 28.xls]Line_Definitions!","a",VLOOKUP(Data!B350,Line_Definitions!$A$2:$D$401,4,FALSE)),Data!B350)</f>
        <v>11180</v>
      </c>
      <c r="B357" s="109">
        <f aca="true" t="shared" si="16" ref="B357:B371">ROW(A357)</f>
        <v>357</v>
      </c>
      <c r="C357" s="88" t="s">
        <v>234</v>
      </c>
      <c r="D357" s="188"/>
      <c r="E357" s="237"/>
      <c r="F357" s="237"/>
      <c r="G357" s="69"/>
    </row>
    <row r="358" spans="1:7" ht="15">
      <c r="A358" s="106"/>
      <c r="B358" s="65"/>
      <c r="D358" s="122"/>
      <c r="E358" s="216"/>
      <c r="F358" s="216"/>
      <c r="G358" s="64"/>
    </row>
    <row r="359" spans="1:6" ht="15">
      <c r="A359" s="60">
        <f>HYPERLINK(CONCATENATE("[FDS Tool Version 28.xls]Line_Definitions!","a",VLOOKUP(Data!B352,Line_Definitions!$A$2:$D$401,4,FALSE)),Data!B352)</f>
        <v>11190</v>
      </c>
      <c r="B359" s="109">
        <f t="shared" si="16"/>
        <v>359</v>
      </c>
      <c r="C359" s="88" t="s">
        <v>558</v>
      </c>
      <c r="D359" s="188"/>
      <c r="E359" s="237"/>
      <c r="F359" s="237"/>
    </row>
    <row r="360" spans="1:6" ht="15">
      <c r="A360" s="60">
        <f>HYPERLINK(CONCATENATE("[FDS Tool Version 28.xls]Line_Definitions!","a",VLOOKUP(Data!B353,Line_Definitions!$A$2:$D$401,4,FALSE)),Data!B353)</f>
        <v>11210</v>
      </c>
      <c r="B360" s="202"/>
      <c r="C360" s="88" t="s">
        <v>642</v>
      </c>
      <c r="D360" s="188"/>
      <c r="E360" s="237"/>
      <c r="F360" s="237"/>
    </row>
    <row r="361" spans="1:6" ht="15">
      <c r="A361" s="106"/>
      <c r="B361" s="65"/>
      <c r="D361" s="122"/>
      <c r="E361" s="216"/>
      <c r="F361" s="216"/>
    </row>
    <row r="362" spans="1:6" ht="15">
      <c r="A362" s="60">
        <f>HYPERLINK(CONCATENATE("[FDS Tool Version 28.xls]Line_Definitions!","a",VLOOKUP(Data!B355,Line_Definitions!$A$2:$D$401,4,FALSE)),Data!B355)</f>
        <v>11270</v>
      </c>
      <c r="B362" s="112">
        <f t="shared" si="16"/>
        <v>362</v>
      </c>
      <c r="C362" s="88" t="s">
        <v>541</v>
      </c>
      <c r="D362" s="188"/>
      <c r="E362" s="237"/>
      <c r="F362" s="237"/>
    </row>
    <row r="363" spans="1:6" ht="15">
      <c r="A363" s="106"/>
      <c r="B363" s="65"/>
      <c r="D363" s="122"/>
      <c r="E363" s="216"/>
      <c r="F363" s="216"/>
    </row>
    <row r="364" spans="1:6" ht="15">
      <c r="A364" s="60">
        <f>HYPERLINK(CONCATENATE("[FDS Tool Version 28.xls]Line_Definitions!","a",VLOOKUP(Data!B357,Line_Definitions!$A$2:$D$401,4,FALSE)),Data!B357)</f>
        <v>11610</v>
      </c>
      <c r="B364" s="112">
        <f t="shared" si="16"/>
        <v>364</v>
      </c>
      <c r="C364" s="87" t="s">
        <v>201</v>
      </c>
      <c r="D364" s="186">
        <f aca="true" t="shared" si="17" ref="D364:D371">SUM(E364:F364)</f>
        <v>0</v>
      </c>
      <c r="E364" s="246"/>
      <c r="F364" s="246"/>
    </row>
    <row r="365" spans="1:6" ht="15">
      <c r="A365" s="60">
        <f>HYPERLINK(CONCATENATE("[FDS Tool Version 28.xls]Line_Definitions!","a",VLOOKUP(Data!B358,Line_Definitions!$A$2:$D$401,4,FALSE)),Data!B358)</f>
        <v>11620</v>
      </c>
      <c r="B365" s="112">
        <f t="shared" si="16"/>
        <v>365</v>
      </c>
      <c r="C365" s="87" t="s">
        <v>229</v>
      </c>
      <c r="D365" s="186">
        <f t="shared" si="17"/>
        <v>0</v>
      </c>
      <c r="E365" s="246"/>
      <c r="F365" s="246"/>
    </row>
    <row r="366" spans="1:6" ht="15">
      <c r="A366" s="60">
        <f>HYPERLINK(CONCATENATE("[FDS Tool Version 28.xls]Line_Definitions!","a",VLOOKUP(Data!B359,Line_Definitions!$A$2:$D$401,4,FALSE)),Data!B359)</f>
        <v>11630</v>
      </c>
      <c r="B366" s="112">
        <f t="shared" si="16"/>
        <v>366</v>
      </c>
      <c r="C366" s="87" t="s">
        <v>202</v>
      </c>
      <c r="D366" s="186">
        <f t="shared" si="17"/>
        <v>0</v>
      </c>
      <c r="E366" s="246"/>
      <c r="F366" s="246"/>
    </row>
    <row r="367" spans="1:6" ht="15">
      <c r="A367" s="60">
        <f>HYPERLINK(CONCATENATE("[FDS Tool Version 28.xls]Line_Definitions!","a",VLOOKUP(Data!B360,Line_Definitions!$A$2:$D$401,4,FALSE)),Data!B360)</f>
        <v>11640</v>
      </c>
      <c r="B367" s="112">
        <f t="shared" si="16"/>
        <v>367</v>
      </c>
      <c r="C367" s="87" t="s">
        <v>203</v>
      </c>
      <c r="D367" s="186">
        <f t="shared" si="17"/>
        <v>0</v>
      </c>
      <c r="E367" s="246"/>
      <c r="F367" s="246"/>
    </row>
    <row r="368" spans="1:6" ht="15">
      <c r="A368" s="60">
        <f>HYPERLINK(CONCATENATE("[FDS Tool Version 28.xls]Line_Definitions!","a",VLOOKUP(Data!B361,Line_Definitions!$A$2:$D$401,4,FALSE)),Data!B361)</f>
        <v>11650</v>
      </c>
      <c r="B368" s="112">
        <f t="shared" si="16"/>
        <v>368</v>
      </c>
      <c r="C368" s="87" t="s">
        <v>204</v>
      </c>
      <c r="D368" s="186">
        <f t="shared" si="17"/>
        <v>0</v>
      </c>
      <c r="E368" s="246"/>
      <c r="F368" s="246"/>
    </row>
    <row r="369" spans="1:6" ht="15">
      <c r="A369" s="60">
        <f>HYPERLINK(CONCATENATE("[FDS Tool Version 28.xls]Line_Definitions!","a",VLOOKUP(Data!B362,Line_Definitions!$A$2:$D$401,4,FALSE)),Data!B362)</f>
        <v>11660</v>
      </c>
      <c r="B369" s="112">
        <f t="shared" si="16"/>
        <v>369</v>
      </c>
      <c r="C369" s="87" t="s">
        <v>205</v>
      </c>
      <c r="D369" s="186">
        <f t="shared" si="17"/>
        <v>0</v>
      </c>
      <c r="E369" s="246"/>
      <c r="F369" s="246"/>
    </row>
    <row r="370" spans="1:6" ht="15">
      <c r="A370" s="60">
        <f>HYPERLINK(CONCATENATE("[FDS Tool Version 28.xls]Line_Definitions!","a",VLOOKUP(Data!B363,Line_Definitions!$A$2:$D$401,4,FALSE)),Data!B363)</f>
        <v>13510</v>
      </c>
      <c r="B370" s="112">
        <f t="shared" si="16"/>
        <v>370</v>
      </c>
      <c r="C370" s="87" t="s">
        <v>206</v>
      </c>
      <c r="D370" s="186">
        <f t="shared" si="17"/>
        <v>0</v>
      </c>
      <c r="E370" s="242"/>
      <c r="F370" s="246"/>
    </row>
    <row r="371" spans="1:6" ht="15">
      <c r="A371" s="60">
        <f>HYPERLINK(CONCATENATE("[FDS Tool Version 28.xls]Line_Definitions!","a",VLOOKUP(Data!B364,Line_Definitions!$A$2:$D$401,4,FALSE)),Data!B364)</f>
        <v>13901</v>
      </c>
      <c r="B371" s="112">
        <f t="shared" si="16"/>
        <v>371</v>
      </c>
      <c r="C371" s="76" t="s">
        <v>237</v>
      </c>
      <c r="D371" s="186">
        <f t="shared" si="17"/>
        <v>0</v>
      </c>
      <c r="E371" s="242"/>
      <c r="F371" s="246"/>
    </row>
    <row r="373" ht="15">
      <c r="C373" s="113"/>
    </row>
  </sheetData>
  <sheetProtection sheet="1" formatRows="0" insertColumns="0" insertRows="0" insertHyperlinks="0" deleteColumns="0" deleteRows="0" sort="0" autoFilter="0" pivotTables="0"/>
  <mergeCells count="1">
    <mergeCell ref="D295:F295"/>
  </mergeCells>
  <dataValidations count="3">
    <dataValidation type="decimal" operator="lessThanOrEqual" allowBlank="1" showInputMessage="1" showErrorMessage="1" error="Please enter negative values only" sqref="E179:F179 D41 D32 D28:D29">
      <formula1>0</formula1>
    </dataValidation>
    <dataValidation type="decimal" operator="greaterThanOrEqual" allowBlank="1" showInputMessage="1" showErrorMessage="1" error="Please enter positive values only" sqref="E151:F152 E164:F164 E173:F173 E288:F288 E166:F170 E176:F178 D122:D123 D106:D107 D99:D104 D88:D97 D135:D136 D36:D40 D42:D43 D26:D27 D70 D33:D34 D30:D31 D109:D112 D125:D127 D7:D24 D46:D50 D52:D54">
      <formula1>0</formula1>
    </dataValidation>
    <dataValidation type="decimal" operator="lessThanOrEqual" allowBlank="1" showInputMessage="1" showErrorMessage="1" error="Please enter positive values only" sqref="D51">
      <formula1>0</formula1>
    </dataValidation>
  </dataValidations>
  <hyperlinks>
    <hyperlink ref="A155" location="'Business Requirements'!B147" display="'Business Requirements'!B147"/>
    <hyperlink ref="A156" location="'Business Requirements'!B148" display="'Business Requirements'!B148"/>
    <hyperlink ref="A157" location="'Business Requirements'!B149" display="'Business Requirements'!B149"/>
    <hyperlink ref="A158" location="'Business Requirements'!B150" display="'Business Requirements'!B150"/>
    <hyperlink ref="A159" location="'Business Requirements'!B151" display="'Business Requirements'!B151"/>
    <hyperlink ref="A161" location="'Business Requirements'!B154" display="'Business Requirements'!B154"/>
    <hyperlink ref="A174" location="'Business Requirements'!B164" display="'Business Requirements'!B164"/>
    <hyperlink ref="A175" location="'Business Requirements'!B165" display="'Business Requirements'!B165"/>
    <hyperlink ref="A180" location="'Business Requirements'!B170" display="'Business Requirements'!B170"/>
    <hyperlink ref="A181" location="'Business Requirements'!B171" display="'Business Requirements'!B171"/>
    <hyperlink ref="A185" location="'Business Requirements'!B175" display="'Business Requirements'!B175"/>
    <hyperlink ref="A186" location="'Business Requirements'!B176" display="'Business Requirements'!B176"/>
    <hyperlink ref="A224" location="'Business Requirements'!B208" display="'Business Requirements'!B208"/>
    <hyperlink ref="A225" location="'Business Requirements'!B209" display="'Business Requirements'!B209"/>
    <hyperlink ref="A226" location="'Business Requirements'!B210" display="'Business Requirements'!B210"/>
    <hyperlink ref="A227" location="'Business Requirements'!B211" display="'Business Requirements'!B211"/>
    <hyperlink ref="A228" location="'Business Requirements'!B212" display="'Business Requirements'!B212"/>
    <hyperlink ref="A229" location="'Business Requirements'!B213" display="'Business Requirements'!B213"/>
    <hyperlink ref="A230" location="'Business Requirements'!B214" display="'Business Requirements'!B214"/>
    <hyperlink ref="A231" location="'Business Requirements'!B215" display="'Business Requirements'!B215"/>
    <hyperlink ref="A232" location="'Business Requirements'!B216" display="'Business Requirements'!B216"/>
    <hyperlink ref="A233" location="'Business Requirements'!B217" display="'Business Requirements'!B217"/>
    <hyperlink ref="A234" location="'Business Requirements'!B218" display="'Business Requirements'!B218"/>
    <hyperlink ref="A235" location="'Business Requirements'!B219" display="'Business Requirements'!B219"/>
    <hyperlink ref="A272" location="'Business Requirements'!B249" display="'Business Requirements'!B249"/>
    <hyperlink ref="A273" location="'Business Requirements'!B250" display="'Business Requirements'!B250"/>
    <hyperlink ref="A274" location="'Business Requirements'!B251" display="'Business Requirements'!B251"/>
    <hyperlink ref="A275" location="'Business Requirements'!B252" display="'Business Requirements'!B252"/>
    <hyperlink ref="A276" location="'Business Requirements'!B253" display="'Business Requirements'!B253"/>
    <hyperlink ref="A277" location="'Business Requirements'!B254" display="'Business Requirements'!B254"/>
    <hyperlink ref="A278" location="'Business Requirements'!B255" display="'Business Requirements'!B255"/>
    <hyperlink ref="A279" location="'Business Requirements'!B256" display="'Business Requirements'!B256"/>
    <hyperlink ref="A280" location="'Business Requirements'!B257" display="'Business Requirements'!B257"/>
    <hyperlink ref="A281" location="'Business Requirements'!B258" display="'Business Requirements'!B258"/>
    <hyperlink ref="A290" location="'Business Requirements'!B268" display="'Business Requirements'!B268"/>
    <hyperlink ref="A291" location="'Business Requirements'!B269" display="'Business Requirements'!B269"/>
    <hyperlink ref="A292" location="'Business Requirements'!B270" display="'Business Requirements'!B270"/>
    <hyperlink ref="A293" location="'Business Requirements'!B271" display="'Business Requirements'!B271"/>
    <hyperlink ref="A294" location="'Business Requirements'!B272" display="'Business Requirements'!B272"/>
    <hyperlink ref="A160" location="'Business Requirements'!B153" display="'Business Requirements'!B153"/>
    <hyperlink ref="A15" location="'Business Requirements'!A14" display="'Business Requirements'!A14"/>
    <hyperlink ref="A16" location="'Business Requirements'!A15" display="'Business Requirements'!A15"/>
    <hyperlink ref="A17" location="'Business Requirements'!A16" display="'Business Requirements'!A16"/>
    <hyperlink ref="A20" location="'Business Requirements'!A19" display="'Business Requirements'!A19"/>
    <hyperlink ref="A21" location="'Business Requirements'!A20" display="'Business Requirements'!A20"/>
    <hyperlink ref="A22" location="'Business Requirements'!A21" display="'Business Requirements'!A21"/>
    <hyperlink ref="A23" location="'Business Requirements'!A22" display="'Business Requirements'!A22"/>
    <hyperlink ref="A24" location="'Business Requirements'!A23" display="'Business Requirements'!A23"/>
    <hyperlink ref="A56" location="'Business Requirements'!A51" display="'Business Requirements'!A51"/>
    <hyperlink ref="A57" location="'Business Requirements'!A52" display="'Business Requirements'!A52"/>
    <hyperlink ref="A58" location="'Business Requirements'!A53" display="'Business Requirements'!A53"/>
    <hyperlink ref="A59" location="'Business Requirements'!A54" display="'Business Requirements'!A54"/>
    <hyperlink ref="A60" location="'Business Requirements'!A55" display="'Business Requirements'!A55"/>
    <hyperlink ref="A63" location="'Business Requirements'!A57" display="'Business Requirements'!A57"/>
    <hyperlink ref="A64" location="'Business Requirements'!A58" display="'Business Requirements'!A58"/>
    <hyperlink ref="A65" location="'Business Requirements'!A59" display="'Business Requirements'!A59"/>
    <hyperlink ref="A66" location="'Business Requirements'!A60" display="'Business Requirements'!A60"/>
    <hyperlink ref="A67" location="'Business Requirements'!A61" display="'Business Requirements'!A61"/>
    <hyperlink ref="A71" location="'Business Requirements'!A64" display="'Business Requirements'!A64"/>
    <hyperlink ref="A72" location="'Business Requirements'!A65" display="'Business Requirements'!A65"/>
    <hyperlink ref="A73" location="'Business Requirements'!A66" display="'Business Requirements'!A66"/>
    <hyperlink ref="A74" location="'Business Requirements'!A67" display="'Business Requirements'!A67"/>
    <hyperlink ref="A75" location="'Business Requirements'!A68" display="'Business Requirements'!A68"/>
    <hyperlink ref="A78" location="'Business Requirements'!A70" display="'Business Requirements'!A70"/>
    <hyperlink ref="A79" location="'Business Requirements'!A71" display="'Business Requirements'!A71"/>
    <hyperlink ref="A80" location="'Business Requirements'!A72" display="'Business Requirements'!A72"/>
    <hyperlink ref="A81" location="'Business Requirements'!A73" display="'Business Requirements'!A73"/>
    <hyperlink ref="A82" location="'Business Requirements'!A74" display="'Business Requirements'!A74"/>
    <hyperlink ref="A95" location="'Business Requirements'!A86" display="'Business Requirements'!A86"/>
    <hyperlink ref="A96" location="'Business Requirements'!A87" display="'Business Requirements'!A87"/>
    <hyperlink ref="A97" location="'Business Requirements'!A88" display="'Business Requirements'!A88"/>
    <hyperlink ref="A102" location="'Business Requirements'!A93" display="'Business Requirements'!A93"/>
    <hyperlink ref="A103" location="'Business Requirements'!A94" display="'Business Requirements'!A94"/>
    <hyperlink ref="A104" location="'Business Requirements'!A95" display="'Business Requirements'!A95"/>
    <hyperlink ref="A106" location="'Business Requirements'!A97" display="'Business Requirements'!A97"/>
    <hyperlink ref="A107" location="'Business Requirements'!A98" display="'Business Requirements'!A98"/>
    <hyperlink ref="A113" location="'Business Requirements'!A104" display="'Business Requirements'!A104"/>
    <hyperlink ref="A114" location="'Business Requirements'!A105" display="'Business Requirements'!A105"/>
    <hyperlink ref="A115" location="'Business Requirements'!A106" display="'Business Requirements'!A106"/>
    <hyperlink ref="A116" location="'Business Requirements'!A107" display="'Business Requirements'!A107"/>
    <hyperlink ref="A117" location="'Business Requirements'!A108" display="'Business Requirements'!A108"/>
    <hyperlink ref="A122" location="'Business Requirements'!A111" display="'Business Requirements'!A111"/>
    <hyperlink ref="A123" location="'Business Requirements'!A112" display="'Business Requirements'!A112"/>
    <hyperlink ref="A128" location="'Business Requirements'!A117" display="'Business Requirements'!A117"/>
    <hyperlink ref="A129" location="'Business Requirements'!A118" display="'Business Requirements'!A118"/>
    <hyperlink ref="A130" location="'Business Requirements'!A119" display="'Business Requirements'!A119"/>
    <hyperlink ref="A131" location="'Business Requirements'!A120" display="'Business Requirements'!A120"/>
    <hyperlink ref="A132" location="'Business Requirements'!A121" display="'Business Requirements'!A121"/>
    <hyperlink ref="A319" location="'Business Requirements'!B295" display="'Business Requirements'!B295"/>
    <hyperlink ref="A323" location="'Business Requirements'!B299" display="'Business Requirements'!B299"/>
    <hyperlink ref="A322" location="'Business Requirements'!B298" display="'Business Requirements'!B298"/>
    <hyperlink ref="A321" location="'Business Requirements'!B297" display="'Business Requirements'!B297"/>
    <hyperlink ref="A320" location="'Business Requirements'!B296" display="'Business Requirements'!B296"/>
    <hyperlink ref="A318" location="'Business Requirements'!B294" display="'Business Requirements'!B294"/>
    <hyperlink ref="A317" location="'Business Requirements'!B293" display="'Business Requirements'!B293"/>
    <hyperlink ref="A316" location="'Business Requirements'!B292" display="'Business Requirements'!B292"/>
    <hyperlink ref="A315" location="'Business Requirements'!B291" display="'Business Requirements'!B291"/>
    <hyperlink ref="A314" location="'Business Requirements'!B290" display="'Business Requirements'!B290"/>
    <hyperlink ref="A313" location="'Business Requirements'!B289" display="'Business Requirements'!B289"/>
    <hyperlink ref="A338" location="'Business Requirements'!B320" display="'Business Requirements'!B320"/>
    <hyperlink ref="A351" location="'Business Requirements'!B332" display="'Business Requirements'!B332"/>
    <hyperlink ref="A352" location="'Business Requirements'!B333" display="'Business Requirements'!B333"/>
    <hyperlink ref="A353" location="'Business Requirements'!B335" display="'Business Requirements'!B335"/>
    <hyperlink ref="A340" location="'Business Requirements'!B322" display="'Business Requirements'!B322"/>
    <hyperlink ref="A346" location="'Business Requirements'!B331" display="'Business Requirements'!B331"/>
    <hyperlink ref="A345" location="'Business Requirements'!B328" display="'Business Requirements'!B328"/>
    <hyperlink ref="A344" location="'Business Requirements'!B326" display="'Business Requirements'!B326"/>
    <hyperlink ref="A341" location="'Business Requirements'!B323" display="'Business Requirements'!B323"/>
    <hyperlink ref="A339" location="'Business Requirements'!B321" display="'Business Requirements'!B321"/>
  </hyperlinks>
  <printOptions horizontalCentered="1"/>
  <pageMargins left="0.38" right="0.3" top="0.31" bottom="0.5" header="0.5" footer="0.5"/>
  <pageSetup firstPageNumber="1" useFirstPageNumber="1" fitToHeight="6" horizontalDpi="600" verticalDpi="600" orientation="landscape" paperSize="5" scale="95" r:id="rId2"/>
  <drawing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M460"/>
  <sheetViews>
    <sheetView showGridLines="0" zoomScalePageLayoutView="0" workbookViewId="0" topLeftCell="A1">
      <pane xSplit="3" ySplit="6" topLeftCell="D372" activePane="bottomRight" state="frozen"/>
      <selection pane="topLeft" activeCell="B1" sqref="B1"/>
      <selection pane="topRight" activeCell="B1" sqref="B1"/>
      <selection pane="bottomLeft" activeCell="B1" sqref="B1"/>
      <selection pane="bottomRight" activeCell="D185" sqref="D185"/>
    </sheetView>
  </sheetViews>
  <sheetFormatPr defaultColWidth="9.33203125" defaultRowHeight="12.75" outlineLevelRow="4"/>
  <cols>
    <col min="1" max="1" width="12" style="61" customWidth="1"/>
    <col min="2" max="2" width="8" style="62" hidden="1" customWidth="1"/>
    <col min="3" max="3" width="78" style="65" customWidth="1"/>
    <col min="4" max="4" width="18.16015625" style="124" customWidth="1"/>
    <col min="5" max="5" width="16" style="124" customWidth="1"/>
    <col min="6" max="6" width="17" style="124" customWidth="1"/>
    <col min="7" max="7" width="14.66015625" style="124" customWidth="1"/>
    <col min="8" max="8" width="16.83203125" style="124" customWidth="1"/>
    <col min="9" max="9" width="16.83203125" style="66" hidden="1" customWidth="1"/>
    <col min="10" max="10" width="15.33203125" style="65" customWidth="1"/>
    <col min="11" max="16384" width="9.33203125" style="65" customWidth="1"/>
  </cols>
  <sheetData>
    <row r="1" spans="3:6" ht="29.25" customHeight="1">
      <c r="C1" s="63" t="s">
        <v>207</v>
      </c>
      <c r="D1" s="123"/>
      <c r="E1" s="123"/>
      <c r="F1" s="123"/>
    </row>
    <row r="2" spans="1:3" ht="19.5" customHeight="1">
      <c r="A2" s="67"/>
      <c r="B2" s="68"/>
      <c r="C2" s="69" t="s">
        <v>173</v>
      </c>
    </row>
    <row r="3" spans="1:3" ht="19.5" customHeight="1">
      <c r="A3" s="324"/>
      <c r="B3" s="71"/>
      <c r="C3" s="69" t="s">
        <v>242</v>
      </c>
    </row>
    <row r="4" spans="1:3" ht="19.5" customHeight="1">
      <c r="A4" s="72"/>
      <c r="B4" s="73"/>
      <c r="C4" s="69" t="s">
        <v>244</v>
      </c>
    </row>
    <row r="5" spans="1:3" ht="15" customHeight="1">
      <c r="A5"/>
      <c r="B5" s="73"/>
      <c r="C5" s="69"/>
    </row>
    <row r="6" spans="1:11" ht="35.25" customHeight="1">
      <c r="A6" s="74" t="s">
        <v>167</v>
      </c>
      <c r="B6" s="74" t="s">
        <v>752</v>
      </c>
      <c r="C6" s="74" t="s">
        <v>771</v>
      </c>
      <c r="D6" s="132" t="s">
        <v>180</v>
      </c>
      <c r="E6" s="132" t="s">
        <v>483</v>
      </c>
      <c r="F6" s="132" t="s">
        <v>571</v>
      </c>
      <c r="G6" s="132" t="s">
        <v>572</v>
      </c>
      <c r="H6" s="132" t="s">
        <v>181</v>
      </c>
      <c r="I6" s="74" t="s">
        <v>487</v>
      </c>
      <c r="J6" s="66"/>
      <c r="K6" s="66"/>
    </row>
    <row r="7" spans="1:11" ht="12.75" outlineLevel="2">
      <c r="A7" s="60">
        <f>HYPERLINK(CONCATENATE("[FDS Tool Version 28.xls]Line_Definitions!","a",VLOOKUP(Data!C6,Line_Definitions!$A$2:$D$401,4,FALSE)),Data!C6)</f>
        <v>111</v>
      </c>
      <c r="B7" s="75">
        <f aca="true" t="shared" si="0" ref="B7:B73">ROW(A7)</f>
        <v>7</v>
      </c>
      <c r="C7" s="76" t="s">
        <v>140</v>
      </c>
      <c r="D7" s="156">
        <f aca="true" t="shared" si="1" ref="D7:D12">SUM(E7:H7)</f>
        <v>0</v>
      </c>
      <c r="E7" s="156">
        <f>'Level 3 - AMP Financial Data'!E6</f>
        <v>0</v>
      </c>
      <c r="F7" s="156">
        <f>'Level 3 - AMP Financial Data'!F6</f>
        <v>0</v>
      </c>
      <c r="G7" s="156">
        <f>'Level 3 - AMP Financial Data'!G6</f>
        <v>0</v>
      </c>
      <c r="H7" s="156">
        <f>'Level 3 - AMP Financial Data'!H6</f>
        <v>0</v>
      </c>
      <c r="I7" s="65"/>
      <c r="K7" s="66"/>
    </row>
    <row r="8" spans="1:11" ht="12.75" outlineLevel="2">
      <c r="A8" s="60">
        <f>HYPERLINK(CONCATENATE("[FDS Tool Version 28.xls]Line_Definitions!","a",VLOOKUP(Data!C7,Line_Definitions!$A$2:$D$401,4,FALSE)),Data!C7)</f>
        <v>112</v>
      </c>
      <c r="B8" s="75">
        <f t="shared" si="0"/>
        <v>8</v>
      </c>
      <c r="C8" s="76" t="s">
        <v>141</v>
      </c>
      <c r="D8" s="156">
        <f t="shared" si="1"/>
        <v>0</v>
      </c>
      <c r="E8" s="156">
        <f>'Level 3 - AMP Financial Data'!E7</f>
        <v>0</v>
      </c>
      <c r="F8" s="156">
        <f>'Level 3 - AMP Financial Data'!F7</f>
        <v>0</v>
      </c>
      <c r="G8" s="156">
        <f>'Level 3 - AMP Financial Data'!G7</f>
        <v>0</v>
      </c>
      <c r="H8" s="156">
        <f>'Level 3 - AMP Financial Data'!H7</f>
        <v>0</v>
      </c>
      <c r="I8" s="65"/>
      <c r="K8" s="66"/>
    </row>
    <row r="9" spans="1:11" ht="12.75" outlineLevel="2">
      <c r="A9" s="60">
        <f>HYPERLINK(CONCATENATE("[FDS Tool Version 28.xls]Line_Definitions!","a",VLOOKUP(Data!C8,Line_Definitions!$A$2:$D$401,4,FALSE)),Data!C8)</f>
        <v>113</v>
      </c>
      <c r="B9" s="75">
        <f t="shared" si="0"/>
        <v>9</v>
      </c>
      <c r="C9" s="76" t="s">
        <v>142</v>
      </c>
      <c r="D9" s="156">
        <f t="shared" si="1"/>
        <v>0</v>
      </c>
      <c r="E9" s="156">
        <f>'Level 3 - AMP Financial Data'!E8</f>
        <v>0</v>
      </c>
      <c r="F9" s="156">
        <f>'Level 3 - AMP Financial Data'!F8</f>
        <v>0</v>
      </c>
      <c r="G9" s="156">
        <f>'Level 3 - AMP Financial Data'!G8</f>
        <v>0</v>
      </c>
      <c r="H9" s="156">
        <f>'Level 3 - AMP Financial Data'!H8</f>
        <v>0</v>
      </c>
      <c r="I9" s="65"/>
      <c r="K9" s="66"/>
    </row>
    <row r="10" spans="1:11" ht="12.75" outlineLevel="2">
      <c r="A10" s="60">
        <f>HYPERLINK(CONCATENATE("[FDS Tool Version 28.xls]Line_Definitions!","a",VLOOKUP(Data!C9,Line_Definitions!$A$2:$D$401,4,FALSE)),Data!C9)</f>
        <v>114</v>
      </c>
      <c r="B10" s="75">
        <f t="shared" si="0"/>
        <v>10</v>
      </c>
      <c r="C10" s="76" t="s">
        <v>143</v>
      </c>
      <c r="D10" s="156">
        <f t="shared" si="1"/>
        <v>0</v>
      </c>
      <c r="E10" s="156">
        <f>'Level 3 - AMP Financial Data'!E9</f>
        <v>0</v>
      </c>
      <c r="F10" s="156">
        <f>'Level 3 - AMP Financial Data'!F9</f>
        <v>0</v>
      </c>
      <c r="G10" s="156">
        <f>'Level 3 - AMP Financial Data'!G9</f>
        <v>0</v>
      </c>
      <c r="H10" s="156">
        <f>'Level 3 - AMP Financial Data'!H9</f>
        <v>0</v>
      </c>
      <c r="I10" s="65"/>
      <c r="K10" s="66"/>
    </row>
    <row r="11" spans="1:11" ht="12.75" outlineLevel="2">
      <c r="A11" s="60">
        <f>HYPERLINK(CONCATENATE("[FDS Tool Version 28.xls]Line_Definitions!","a",VLOOKUP(Data!C10,Line_Definitions!$A$2:$D$401,4,FALSE)),Data!C10)</f>
        <v>115</v>
      </c>
      <c r="B11" s="75">
        <f t="shared" si="0"/>
        <v>11</v>
      </c>
      <c r="C11" s="76" t="s">
        <v>144</v>
      </c>
      <c r="D11" s="156">
        <f t="shared" si="1"/>
        <v>0</v>
      </c>
      <c r="E11" s="156">
        <f>'Level 3 - AMP Financial Data'!E10</f>
        <v>0</v>
      </c>
      <c r="F11" s="156">
        <f>'Level 3 - AMP Financial Data'!F10</f>
        <v>0</v>
      </c>
      <c r="G11" s="156">
        <f>'Level 3 - AMP Financial Data'!G10</f>
        <v>0</v>
      </c>
      <c r="H11" s="156">
        <f>'Level 3 - AMP Financial Data'!H10</f>
        <v>0</v>
      </c>
      <c r="I11" s="65"/>
      <c r="K11" s="66"/>
    </row>
    <row r="12" spans="1:11" s="69" customFormat="1" ht="12.75" outlineLevel="1">
      <c r="A12" s="60">
        <f>HYPERLINK(CONCATENATE("[FDS Tool Version 28.xls]Line_Definitions!","a",VLOOKUP(Data!C11,Line_Definitions!$A$2:$D$401,4,FALSE)),Data!C11)</f>
        <v>100</v>
      </c>
      <c r="B12" s="77">
        <f t="shared" si="0"/>
        <v>12</v>
      </c>
      <c r="C12" s="78" t="s">
        <v>139</v>
      </c>
      <c r="D12" s="141">
        <f t="shared" si="1"/>
        <v>0</v>
      </c>
      <c r="E12" s="141">
        <f>SUM(E7:E11)</f>
        <v>0</v>
      </c>
      <c r="F12" s="141">
        <f>SUM(F7:F11)</f>
        <v>0</v>
      </c>
      <c r="G12" s="141">
        <f>SUM(G7:G11)</f>
        <v>0</v>
      </c>
      <c r="H12" s="141">
        <f>SUM(H7:H11)</f>
        <v>0</v>
      </c>
      <c r="K12" s="66"/>
    </row>
    <row r="13" spans="1:11" s="81" customFormat="1" ht="12.75" outlineLevel="1">
      <c r="A13" s="79"/>
      <c r="B13" s="79"/>
      <c r="C13" s="80"/>
      <c r="D13" s="145"/>
      <c r="E13" s="145"/>
      <c r="F13" s="145"/>
      <c r="G13" s="145"/>
      <c r="H13" s="145"/>
      <c r="K13" s="66"/>
    </row>
    <row r="14" spans="1:11" ht="12.75" outlineLevel="2">
      <c r="A14" s="60">
        <f>HYPERLINK(CONCATENATE("[FDS Tool Version 28.xls]Line_Definitions!","a",VLOOKUP(Data!C13,Line_Definitions!$A$2:$D$401,4,FALSE)),Data!C13)</f>
        <v>121</v>
      </c>
      <c r="B14" s="75">
        <f t="shared" si="0"/>
        <v>14</v>
      </c>
      <c r="C14" s="76" t="s">
        <v>130</v>
      </c>
      <c r="D14" s="156">
        <f aca="true" t="shared" si="2" ref="D14:D34">SUM(E14:H14)</f>
        <v>0</v>
      </c>
      <c r="E14" s="156">
        <f>'Level 3 - AMP Financial Data'!E13</f>
        <v>0</v>
      </c>
      <c r="F14" s="156">
        <f>'Level 3 - AMP Financial Data'!F13</f>
        <v>0</v>
      </c>
      <c r="G14" s="156">
        <f>'Level 3 - AMP Financial Data'!G13</f>
        <v>0</v>
      </c>
      <c r="H14" s="156">
        <f>'Level 3 - AMP Financial Data'!H13</f>
        <v>0</v>
      </c>
      <c r="I14" s="65"/>
      <c r="K14" s="66"/>
    </row>
    <row r="15" spans="1:11" ht="12.75" outlineLevel="3">
      <c r="A15" s="325" t="s">
        <v>433</v>
      </c>
      <c r="B15" s="335">
        <f t="shared" si="0"/>
        <v>15</v>
      </c>
      <c r="C15" s="337" t="s">
        <v>271</v>
      </c>
      <c r="D15" s="156">
        <f t="shared" si="2"/>
        <v>0</v>
      </c>
      <c r="E15" s="156">
        <f>'Level 3 - AMP Financial Data'!E14</f>
        <v>0</v>
      </c>
      <c r="F15" s="156">
        <f>'Level 3 - AMP Financial Data'!F14</f>
        <v>0</v>
      </c>
      <c r="G15" s="156">
        <f>'Level 3 - AMP Financial Data'!G14</f>
        <v>0</v>
      </c>
      <c r="H15" s="156">
        <f>'Level 3 - AMP Financial Data'!H14</f>
        <v>0</v>
      </c>
      <c r="I15" s="65"/>
      <c r="K15" s="66"/>
    </row>
    <row r="16" spans="1:11" ht="12.75" outlineLevel="3">
      <c r="A16" s="325" t="s">
        <v>434</v>
      </c>
      <c r="B16" s="335">
        <f t="shared" si="0"/>
        <v>16</v>
      </c>
      <c r="C16" s="337" t="s">
        <v>272</v>
      </c>
      <c r="D16" s="156">
        <f t="shared" si="2"/>
        <v>0</v>
      </c>
      <c r="E16" s="156">
        <f>'Level 3 - AMP Financial Data'!E15</f>
        <v>0</v>
      </c>
      <c r="F16" s="156">
        <f>'Level 3 - AMP Financial Data'!F15</f>
        <v>0</v>
      </c>
      <c r="G16" s="156">
        <f>'Level 3 - AMP Financial Data'!G15</f>
        <v>0</v>
      </c>
      <c r="H16" s="156">
        <f>'Level 3 - AMP Financial Data'!H15</f>
        <v>0</v>
      </c>
      <c r="I16" s="65"/>
      <c r="K16" s="66"/>
    </row>
    <row r="17" spans="1:11" ht="12.75" outlineLevel="3">
      <c r="A17" s="325" t="s">
        <v>435</v>
      </c>
      <c r="B17" s="335">
        <f t="shared" si="0"/>
        <v>17</v>
      </c>
      <c r="C17" s="337" t="s">
        <v>273</v>
      </c>
      <c r="D17" s="156">
        <f t="shared" si="2"/>
        <v>0</v>
      </c>
      <c r="E17" s="156">
        <f>'Level 3 - AMP Financial Data'!E16</f>
        <v>0</v>
      </c>
      <c r="F17" s="156">
        <f>'Level 3 - AMP Financial Data'!F16</f>
        <v>0</v>
      </c>
      <c r="G17" s="156">
        <f>'Level 3 - AMP Financial Data'!G16</f>
        <v>0</v>
      </c>
      <c r="H17" s="156">
        <f>'Level 3 - AMP Financial Data'!H16</f>
        <v>0</v>
      </c>
      <c r="I17" s="65"/>
      <c r="K17" s="66"/>
    </row>
    <row r="18" spans="1:11" s="69" customFormat="1" ht="12.75" outlineLevel="2">
      <c r="A18" s="60">
        <f>HYPERLINK(CONCATENATE("[FDS Tool Version 28.xls]Line_Definitions!","a",VLOOKUP(Data!C17,Line_Definitions!$A$2:$D$401,4,FALSE)),Data!C17)</f>
        <v>122</v>
      </c>
      <c r="B18" s="82">
        <f t="shared" si="0"/>
        <v>18</v>
      </c>
      <c r="C18" s="83" t="s">
        <v>131</v>
      </c>
      <c r="D18" s="141">
        <f t="shared" si="2"/>
        <v>0</v>
      </c>
      <c r="E18" s="156">
        <f>'Level 3 - AMP Financial Data'!E17</f>
        <v>0</v>
      </c>
      <c r="F18" s="156">
        <f>'Level 3 - AMP Financial Data'!F17</f>
        <v>0</v>
      </c>
      <c r="G18" s="156">
        <f>'Level 3 - AMP Financial Data'!G17</f>
        <v>0</v>
      </c>
      <c r="H18" s="156">
        <f>'Level 3 - AMP Financial Data'!H17</f>
        <v>0</v>
      </c>
      <c r="K18" s="66"/>
    </row>
    <row r="19" spans="1:11" ht="12.75" outlineLevel="2">
      <c r="A19" s="60">
        <f>HYPERLINK(CONCATENATE("[FDS Tool Version 28.xls]Line_Definitions!","a",VLOOKUP(Data!C18,Line_Definitions!$A$2:$D$401,4,FALSE)),Data!C18)</f>
        <v>124</v>
      </c>
      <c r="B19" s="84">
        <f t="shared" si="0"/>
        <v>19</v>
      </c>
      <c r="C19" s="85" t="s">
        <v>145</v>
      </c>
      <c r="D19" s="156">
        <f t="shared" si="2"/>
        <v>0</v>
      </c>
      <c r="E19" s="156">
        <f>'Level 3 - AMP Financial Data'!E18</f>
        <v>0</v>
      </c>
      <c r="F19" s="156">
        <f>'Level 3 - AMP Financial Data'!F18</f>
        <v>0</v>
      </c>
      <c r="G19" s="156">
        <f>'Level 3 - AMP Financial Data'!G18</f>
        <v>0</v>
      </c>
      <c r="H19" s="156">
        <f>'Level 3 - AMP Financial Data'!H18</f>
        <v>0</v>
      </c>
      <c r="I19" s="65"/>
      <c r="K19" s="66"/>
    </row>
    <row r="20" spans="1:11" ht="12.75" outlineLevel="3">
      <c r="A20" s="325" t="s">
        <v>436</v>
      </c>
      <c r="B20" s="335">
        <f t="shared" si="0"/>
        <v>20</v>
      </c>
      <c r="C20" s="337" t="s">
        <v>274</v>
      </c>
      <c r="D20" s="156">
        <f t="shared" si="2"/>
        <v>0</v>
      </c>
      <c r="E20" s="156">
        <f>'Level 3 - AMP Financial Data'!E19</f>
        <v>0</v>
      </c>
      <c r="F20" s="156">
        <f>'Level 3 - AMP Financial Data'!F19</f>
        <v>0</v>
      </c>
      <c r="G20" s="156">
        <f>'Level 3 - AMP Financial Data'!G19</f>
        <v>0</v>
      </c>
      <c r="H20" s="156">
        <f>'Level 3 - AMP Financial Data'!H19</f>
        <v>0</v>
      </c>
      <c r="I20" s="65"/>
      <c r="K20" s="66"/>
    </row>
    <row r="21" spans="1:11" ht="12.75" outlineLevel="3">
      <c r="A21" s="325" t="s">
        <v>437</v>
      </c>
      <c r="B21" s="335">
        <f t="shared" si="0"/>
        <v>21</v>
      </c>
      <c r="C21" s="337" t="s">
        <v>275</v>
      </c>
      <c r="D21" s="156">
        <f t="shared" si="2"/>
        <v>0</v>
      </c>
      <c r="E21" s="156">
        <f>'Level 3 - AMP Financial Data'!E20</f>
        <v>0</v>
      </c>
      <c r="F21" s="156">
        <f>'Level 3 - AMP Financial Data'!F20</f>
        <v>0</v>
      </c>
      <c r="G21" s="156">
        <f>'Level 3 - AMP Financial Data'!G20</f>
        <v>0</v>
      </c>
      <c r="H21" s="156">
        <f>'Level 3 - AMP Financial Data'!H20</f>
        <v>0</v>
      </c>
      <c r="I21" s="65"/>
      <c r="K21" s="66"/>
    </row>
    <row r="22" spans="1:11" ht="12.75" outlineLevel="3">
      <c r="A22" s="325" t="s">
        <v>438</v>
      </c>
      <c r="B22" s="335">
        <f t="shared" si="0"/>
        <v>22</v>
      </c>
      <c r="C22" s="337" t="s">
        <v>276</v>
      </c>
      <c r="D22" s="156">
        <f t="shared" si="2"/>
        <v>0</v>
      </c>
      <c r="E22" s="156">
        <f>'Level 3 - AMP Financial Data'!E21</f>
        <v>0</v>
      </c>
      <c r="F22" s="156">
        <f>'Level 3 - AMP Financial Data'!F21</f>
        <v>0</v>
      </c>
      <c r="G22" s="156">
        <f>'Level 3 - AMP Financial Data'!G21</f>
        <v>0</v>
      </c>
      <c r="H22" s="156">
        <f>'Level 3 - AMP Financial Data'!H21</f>
        <v>0</v>
      </c>
      <c r="I22" s="65"/>
      <c r="K22" s="66"/>
    </row>
    <row r="23" spans="1:11" ht="12.75" outlineLevel="3">
      <c r="A23" s="325" t="s">
        <v>439</v>
      </c>
      <c r="B23" s="335">
        <f t="shared" si="0"/>
        <v>23</v>
      </c>
      <c r="C23" s="337" t="s">
        <v>277</v>
      </c>
      <c r="D23" s="156">
        <f t="shared" si="2"/>
        <v>0</v>
      </c>
      <c r="E23" s="156">
        <f>'Level 3 - AMP Financial Data'!E22</f>
        <v>0</v>
      </c>
      <c r="F23" s="156">
        <f>'Level 3 - AMP Financial Data'!F22</f>
        <v>0</v>
      </c>
      <c r="G23" s="156">
        <f>'Level 3 - AMP Financial Data'!G22</f>
        <v>0</v>
      </c>
      <c r="H23" s="156">
        <f>'Level 3 - AMP Financial Data'!H22</f>
        <v>0</v>
      </c>
      <c r="I23" s="65"/>
      <c r="K23" s="66"/>
    </row>
    <row r="24" spans="1:11" ht="12.75" outlineLevel="3">
      <c r="A24" s="325" t="s">
        <v>440</v>
      </c>
      <c r="B24" s="335">
        <f t="shared" si="0"/>
        <v>24</v>
      </c>
      <c r="C24" s="337" t="s">
        <v>278</v>
      </c>
      <c r="D24" s="156">
        <f t="shared" si="2"/>
        <v>0</v>
      </c>
      <c r="E24" s="156">
        <f>'Level 3 - AMP Financial Data'!E23</f>
        <v>0</v>
      </c>
      <c r="F24" s="156">
        <f>'Level 3 - AMP Financial Data'!F23</f>
        <v>0</v>
      </c>
      <c r="G24" s="156">
        <f>'Level 3 - AMP Financial Data'!G23</f>
        <v>0</v>
      </c>
      <c r="H24" s="156">
        <f>'Level 3 - AMP Financial Data'!H23</f>
        <v>0</v>
      </c>
      <c r="I24" s="65"/>
      <c r="K24" s="66"/>
    </row>
    <row r="25" spans="1:11" ht="12.75" outlineLevel="3">
      <c r="A25" s="325"/>
      <c r="B25" s="335"/>
      <c r="C25" s="337" t="s">
        <v>702</v>
      </c>
      <c r="D25" s="364"/>
      <c r="E25" s="365"/>
      <c r="F25" s="365"/>
      <c r="G25" s="365"/>
      <c r="H25" s="366"/>
      <c r="I25" s="65"/>
      <c r="K25" s="66"/>
    </row>
    <row r="26" spans="1:11" s="69" customFormat="1" ht="12.75" outlineLevel="2">
      <c r="A26" s="60">
        <f>HYPERLINK(CONCATENATE("[FDS Tool Version 28.xls]Line_Definitions!","a",VLOOKUP(Data!C24,Line_Definitions!$A$2:$D$401,4,FALSE)),Data!C24)</f>
        <v>125</v>
      </c>
      <c r="B26" s="82">
        <f t="shared" si="0"/>
        <v>26</v>
      </c>
      <c r="C26" s="86" t="s">
        <v>164</v>
      </c>
      <c r="D26" s="141">
        <f t="shared" si="2"/>
        <v>0</v>
      </c>
      <c r="E26" s="156">
        <f>'Level 3 - AMP Financial Data'!E25</f>
        <v>0</v>
      </c>
      <c r="F26" s="156">
        <f>'Level 3 - AMP Financial Data'!F25</f>
        <v>0</v>
      </c>
      <c r="G26" s="156">
        <f>'Level 3 - AMP Financial Data'!G25</f>
        <v>0</v>
      </c>
      <c r="H26" s="156">
        <f>'Level 3 - AMP Financial Data'!H25</f>
        <v>0</v>
      </c>
      <c r="K26" s="66"/>
    </row>
    <row r="27" spans="1:11" ht="12.75" outlineLevel="2">
      <c r="A27" s="60">
        <f>HYPERLINK(CONCATENATE("[FDS Tool Version 28.xls]Line_Definitions!","a",VLOOKUP(Data!C25,Line_Definitions!$A$2:$D$401,4,FALSE)),Data!C25)</f>
        <v>126</v>
      </c>
      <c r="B27" s="84">
        <f t="shared" si="0"/>
        <v>27</v>
      </c>
      <c r="C27" s="85" t="s">
        <v>236</v>
      </c>
      <c r="D27" s="156">
        <f t="shared" si="2"/>
        <v>0</v>
      </c>
      <c r="E27" s="156">
        <f>'Level 3 - AMP Financial Data'!E26</f>
        <v>0</v>
      </c>
      <c r="F27" s="156">
        <f>'Level 3 - AMP Financial Data'!F26</f>
        <v>0</v>
      </c>
      <c r="G27" s="156">
        <f>'Level 3 - AMP Financial Data'!G26</f>
        <v>0</v>
      </c>
      <c r="H27" s="156">
        <f>'Level 3 - AMP Financial Data'!H26</f>
        <v>0</v>
      </c>
      <c r="I27" s="65"/>
      <c r="K27" s="66"/>
    </row>
    <row r="28" spans="1:11" ht="12.75" outlineLevel="2">
      <c r="A28" s="60">
        <f>HYPERLINK(CONCATENATE("[FDS Tool Version 28.xls]Line_Definitions!","a",VLOOKUP(Data!C26,Line_Definitions!$A$2:$D$401,4,FALSE)),Data!C26)</f>
        <v>126.1</v>
      </c>
      <c r="B28" s="84">
        <f t="shared" si="0"/>
        <v>28</v>
      </c>
      <c r="C28" s="85" t="s">
        <v>235</v>
      </c>
      <c r="D28" s="156">
        <f t="shared" si="2"/>
        <v>0</v>
      </c>
      <c r="E28" s="156">
        <f>'Level 3 - AMP Financial Data'!E27</f>
        <v>0</v>
      </c>
      <c r="F28" s="156">
        <f>'Level 3 - AMP Financial Data'!F27</f>
        <v>0</v>
      </c>
      <c r="G28" s="156">
        <f>'Level 3 - AMP Financial Data'!G27</f>
        <v>0</v>
      </c>
      <c r="H28" s="156">
        <f>'Level 3 - AMP Financial Data'!H27</f>
        <v>0</v>
      </c>
      <c r="I28" s="65"/>
      <c r="K28" s="66"/>
    </row>
    <row r="29" spans="1:11" ht="12.75" outlineLevel="2">
      <c r="A29" s="60">
        <f>HYPERLINK(CONCATENATE("[FDS Tool Version 28.xls]Line_Definitions!","a",VLOOKUP(Data!C27,Line_Definitions!$A$2:$D$401,4,FALSE)),Data!C27)</f>
        <v>126.2</v>
      </c>
      <c r="B29" s="84">
        <f t="shared" si="0"/>
        <v>29</v>
      </c>
      <c r="C29" s="85" t="s">
        <v>132</v>
      </c>
      <c r="D29" s="156">
        <f t="shared" si="2"/>
        <v>0</v>
      </c>
      <c r="E29" s="156">
        <f>'Level 3 - AMP Financial Data'!E28</f>
        <v>0</v>
      </c>
      <c r="F29" s="156">
        <f>'Level 3 - AMP Financial Data'!F28</f>
        <v>0</v>
      </c>
      <c r="G29" s="156">
        <f>'Level 3 - AMP Financial Data'!G28</f>
        <v>0</v>
      </c>
      <c r="H29" s="156">
        <f>'Level 3 - AMP Financial Data'!H28</f>
        <v>0</v>
      </c>
      <c r="I29" s="65"/>
      <c r="K29" s="66"/>
    </row>
    <row r="30" spans="1:11" ht="12.75" outlineLevel="2">
      <c r="A30" s="60">
        <f>HYPERLINK(CONCATENATE("[FDS Tool Version 28.xls]Line_Definitions!","a",VLOOKUP(Data!C28,Line_Definitions!$A$2:$D$401,4,FALSE)),Data!C28)</f>
        <v>127</v>
      </c>
      <c r="B30" s="84">
        <f t="shared" si="0"/>
        <v>30</v>
      </c>
      <c r="C30" s="85" t="s">
        <v>133</v>
      </c>
      <c r="D30" s="156">
        <f t="shared" si="2"/>
        <v>0</v>
      </c>
      <c r="E30" s="156">
        <f>'Level 3 - AMP Financial Data'!E29</f>
        <v>0</v>
      </c>
      <c r="F30" s="156">
        <f>'Level 3 - AMP Financial Data'!F29</f>
        <v>0</v>
      </c>
      <c r="G30" s="156">
        <f>'Level 3 - AMP Financial Data'!G29</f>
        <v>0</v>
      </c>
      <c r="H30" s="156">
        <f>'Level 3 - AMP Financial Data'!H29</f>
        <v>0</v>
      </c>
      <c r="I30" s="65"/>
      <c r="K30" s="66"/>
    </row>
    <row r="31" spans="1:11" ht="12.75" outlineLevel="2">
      <c r="A31" s="60">
        <f>HYPERLINK(CONCATENATE("[FDS Tool Version 28.xls]Line_Definitions!","a",VLOOKUP(Data!C29,Line_Definitions!$A$2:$D$401,4,FALSE)),Data!C29)</f>
        <v>128</v>
      </c>
      <c r="B31" s="84">
        <f t="shared" si="0"/>
        <v>31</v>
      </c>
      <c r="C31" s="85" t="s">
        <v>94</v>
      </c>
      <c r="D31" s="156">
        <f t="shared" si="2"/>
        <v>0</v>
      </c>
      <c r="E31" s="156">
        <f>'Level 3 - AMP Financial Data'!E30</f>
        <v>0</v>
      </c>
      <c r="F31" s="156">
        <f>'Level 3 - AMP Financial Data'!F30</f>
        <v>0</v>
      </c>
      <c r="G31" s="156">
        <f>'Level 3 - AMP Financial Data'!G30</f>
        <v>0</v>
      </c>
      <c r="H31" s="156">
        <f>'Level 3 - AMP Financial Data'!H30</f>
        <v>0</v>
      </c>
      <c r="I31" s="65"/>
      <c r="K31" s="66"/>
    </row>
    <row r="32" spans="1:11" ht="12.75" outlineLevel="2">
      <c r="A32" s="60">
        <f>HYPERLINK(CONCATENATE("[FDS Tool Version 28.xls]Line_Definitions!","a",VLOOKUP(Data!C30,Line_Definitions!$A$2:$D$401,4,FALSE)),Data!C30)</f>
        <v>128.1</v>
      </c>
      <c r="B32" s="84">
        <f t="shared" si="0"/>
        <v>32</v>
      </c>
      <c r="C32" s="85" t="s">
        <v>134</v>
      </c>
      <c r="D32" s="156">
        <f t="shared" si="2"/>
        <v>0</v>
      </c>
      <c r="E32" s="156">
        <f>'Level 3 - AMP Financial Data'!E31</f>
        <v>0</v>
      </c>
      <c r="F32" s="156">
        <f>'Level 3 - AMP Financial Data'!F31</f>
        <v>0</v>
      </c>
      <c r="G32" s="156">
        <f>'Level 3 - AMP Financial Data'!G31</f>
        <v>0</v>
      </c>
      <c r="H32" s="156">
        <f>'Level 3 - AMP Financial Data'!H31</f>
        <v>0</v>
      </c>
      <c r="I32" s="65"/>
      <c r="K32" s="66"/>
    </row>
    <row r="33" spans="1:11" ht="12.75" outlineLevel="2">
      <c r="A33" s="60">
        <f>HYPERLINK(CONCATENATE("[FDS Tool Version 28.xls]Line_Definitions!","a",VLOOKUP(Data!C31,Line_Definitions!$A$2:$D$401,4,FALSE)),Data!C31)</f>
        <v>129</v>
      </c>
      <c r="B33" s="84">
        <f t="shared" si="0"/>
        <v>33</v>
      </c>
      <c r="C33" s="85" t="s">
        <v>135</v>
      </c>
      <c r="D33" s="156">
        <f t="shared" si="2"/>
        <v>0</v>
      </c>
      <c r="E33" s="156">
        <f>'Level 3 - AMP Financial Data'!E32</f>
        <v>0</v>
      </c>
      <c r="F33" s="156">
        <f>'Level 3 - AMP Financial Data'!F32</f>
        <v>0</v>
      </c>
      <c r="G33" s="156">
        <f>'Level 3 - AMP Financial Data'!G32</f>
        <v>0</v>
      </c>
      <c r="H33" s="156">
        <f>'Level 3 - AMP Financial Data'!H32</f>
        <v>0</v>
      </c>
      <c r="I33" s="65"/>
      <c r="K33" s="66"/>
    </row>
    <row r="34" spans="1:11" s="69" customFormat="1" ht="12.75" outlineLevel="1">
      <c r="A34" s="60">
        <f>HYPERLINK(CONCATENATE("[FDS Tool Version 28.xls]Line_Definitions!","a",VLOOKUP(Data!C32,Line_Definitions!$A$2:$D$401,4,FALSE)),Data!C32)</f>
        <v>120</v>
      </c>
      <c r="B34" s="82">
        <f t="shared" si="0"/>
        <v>34</v>
      </c>
      <c r="C34" s="86" t="s">
        <v>170</v>
      </c>
      <c r="D34" s="141">
        <f t="shared" si="2"/>
        <v>0</v>
      </c>
      <c r="E34" s="156">
        <f>'Level 3 - AMP Financial Data'!E33</f>
        <v>0</v>
      </c>
      <c r="F34" s="156">
        <f>'Level 3 - AMP Financial Data'!F33</f>
        <v>0</v>
      </c>
      <c r="G34" s="156">
        <f>'Level 3 - AMP Financial Data'!G33</f>
        <v>0</v>
      </c>
      <c r="H34" s="156">
        <f>'Level 3 - AMP Financial Data'!H33</f>
        <v>0</v>
      </c>
      <c r="K34" s="66"/>
    </row>
    <row r="35" spans="1:11" ht="12.75" outlineLevel="1">
      <c r="A35" s="79"/>
      <c r="B35" s="79"/>
      <c r="C35" s="80"/>
      <c r="D35" s="145"/>
      <c r="E35" s="145"/>
      <c r="F35" s="145"/>
      <c r="G35" s="145"/>
      <c r="H35" s="145"/>
      <c r="I35" s="65"/>
      <c r="K35" s="66"/>
    </row>
    <row r="36" spans="1:11" ht="12.75" outlineLevel="2">
      <c r="A36" s="60">
        <f>HYPERLINK(CONCATENATE("[FDS Tool Version 28.xls]Line_Definitions!","a",VLOOKUP(Data!C34,Line_Definitions!$A$2:$D$401,4,FALSE)),Data!C34)</f>
        <v>131</v>
      </c>
      <c r="B36" s="75">
        <f t="shared" si="0"/>
        <v>36</v>
      </c>
      <c r="C36" s="87" t="s">
        <v>136</v>
      </c>
      <c r="D36" s="156">
        <f aca="true" t="shared" si="3" ref="D36:D44">SUM(E36:H36)</f>
        <v>0</v>
      </c>
      <c r="E36" s="156">
        <f>'Level 3 - AMP Financial Data'!E35</f>
        <v>0</v>
      </c>
      <c r="F36" s="156">
        <f>'Level 3 - AMP Financial Data'!F35</f>
        <v>0</v>
      </c>
      <c r="G36" s="156">
        <f>'Level 3 - AMP Financial Data'!G35</f>
        <v>0</v>
      </c>
      <c r="H36" s="156">
        <f>'Level 3 - AMP Financial Data'!H35</f>
        <v>0</v>
      </c>
      <c r="I36" s="65"/>
      <c r="K36" s="66"/>
    </row>
    <row r="37" spans="1:11" ht="12.75" outlineLevel="2">
      <c r="A37" s="60">
        <f>HYPERLINK(CONCATENATE("[FDS Tool Version 28.xls]Line_Definitions!","a",VLOOKUP(Data!C35,Line_Definitions!$A$2:$D$401,4,FALSE)),Data!C35)</f>
        <v>132</v>
      </c>
      <c r="B37" s="75">
        <f t="shared" si="0"/>
        <v>37</v>
      </c>
      <c r="C37" s="87" t="s">
        <v>317</v>
      </c>
      <c r="D37" s="156">
        <f t="shared" si="3"/>
        <v>0</v>
      </c>
      <c r="E37" s="156">
        <f>'Level 3 - AMP Financial Data'!E36</f>
        <v>0</v>
      </c>
      <c r="F37" s="156">
        <f>'Level 3 - AMP Financial Data'!F36</f>
        <v>0</v>
      </c>
      <c r="G37" s="156">
        <f>'Level 3 - AMP Financial Data'!G36</f>
        <v>0</v>
      </c>
      <c r="H37" s="156">
        <f>'Level 3 - AMP Financial Data'!H36</f>
        <v>0</v>
      </c>
      <c r="I37" s="65"/>
      <c r="K37" s="66"/>
    </row>
    <row r="38" spans="1:11" ht="12.75" outlineLevel="2">
      <c r="A38" s="60">
        <f>HYPERLINK(CONCATENATE("[FDS Tool Version 28.xls]Line_Definitions!","a",VLOOKUP(Data!C36,Line_Definitions!$A$2:$D$401,4,FALSE)),Data!C36)</f>
        <v>135</v>
      </c>
      <c r="B38" s="75">
        <f t="shared" si="0"/>
        <v>38</v>
      </c>
      <c r="C38" s="87" t="s">
        <v>146</v>
      </c>
      <c r="D38" s="156">
        <f t="shared" si="3"/>
        <v>0</v>
      </c>
      <c r="E38" s="156">
        <f>'Level 3 - AMP Financial Data'!E37</f>
        <v>0</v>
      </c>
      <c r="F38" s="156">
        <f>'Level 3 - AMP Financial Data'!F37</f>
        <v>0</v>
      </c>
      <c r="G38" s="156">
        <f>'Level 3 - AMP Financial Data'!G37</f>
        <v>0</v>
      </c>
      <c r="H38" s="156">
        <f>'Level 3 - AMP Financial Data'!H37</f>
        <v>0</v>
      </c>
      <c r="I38" s="65"/>
      <c r="K38" s="66"/>
    </row>
    <row r="39" spans="1:11" ht="12.75" outlineLevel="2">
      <c r="A39" s="60">
        <f>HYPERLINK(CONCATENATE("[FDS Tool Version 28.xls]Line_Definitions!","a",VLOOKUP(Data!C37,Line_Definitions!$A$2:$D$401,4,FALSE)),Data!C37)</f>
        <v>142</v>
      </c>
      <c r="B39" s="75">
        <f t="shared" si="0"/>
        <v>39</v>
      </c>
      <c r="C39" s="87" t="s">
        <v>137</v>
      </c>
      <c r="D39" s="156">
        <f t="shared" si="3"/>
        <v>0</v>
      </c>
      <c r="E39" s="156">
        <f>'Level 3 - AMP Financial Data'!E38</f>
        <v>0</v>
      </c>
      <c r="F39" s="156">
        <f>'Level 3 - AMP Financial Data'!F38</f>
        <v>0</v>
      </c>
      <c r="G39" s="156">
        <f>'Level 3 - AMP Financial Data'!G38</f>
        <v>0</v>
      </c>
      <c r="H39" s="156">
        <f>'Level 3 - AMP Financial Data'!H38</f>
        <v>0</v>
      </c>
      <c r="I39" s="65"/>
      <c r="K39" s="66"/>
    </row>
    <row r="40" spans="1:11" ht="12.75" outlineLevel="2">
      <c r="A40" s="60">
        <f>HYPERLINK(CONCATENATE("[FDS Tool Version 28.xls]Line_Definitions!","a",VLOOKUP(Data!C38,Line_Definitions!$A$2:$D$401,4,FALSE)),Data!C38)</f>
        <v>143</v>
      </c>
      <c r="B40" s="75">
        <f t="shared" si="0"/>
        <v>40</v>
      </c>
      <c r="C40" s="87" t="s">
        <v>318</v>
      </c>
      <c r="D40" s="156">
        <f t="shared" si="3"/>
        <v>0</v>
      </c>
      <c r="E40" s="156">
        <f>'Level 3 - AMP Financial Data'!E39</f>
        <v>0</v>
      </c>
      <c r="F40" s="156">
        <f>'Level 3 - AMP Financial Data'!F39</f>
        <v>0</v>
      </c>
      <c r="G40" s="156">
        <f>'Level 3 - AMP Financial Data'!G39</f>
        <v>0</v>
      </c>
      <c r="H40" s="156">
        <f>'Level 3 - AMP Financial Data'!H39</f>
        <v>0</v>
      </c>
      <c r="I40" s="65"/>
      <c r="K40" s="66"/>
    </row>
    <row r="41" spans="1:11" ht="12.75" outlineLevel="2">
      <c r="A41" s="60">
        <f>HYPERLINK(CONCATENATE("[FDS Tool Version 28.xls]Line_Definitions!","a",VLOOKUP(Data!C39,Line_Definitions!$A$2:$D$401,4,FALSE)),Data!C39)</f>
        <v>143.1</v>
      </c>
      <c r="B41" s="75">
        <f t="shared" si="0"/>
        <v>41</v>
      </c>
      <c r="C41" s="87" t="s">
        <v>319</v>
      </c>
      <c r="D41" s="156">
        <f t="shared" si="3"/>
        <v>0</v>
      </c>
      <c r="E41" s="156">
        <f>'Level 3 - AMP Financial Data'!E40</f>
        <v>0</v>
      </c>
      <c r="F41" s="156">
        <f>'Level 3 - AMP Financial Data'!F40</f>
        <v>0</v>
      </c>
      <c r="G41" s="156">
        <f>'Level 3 - AMP Financial Data'!G40</f>
        <v>0</v>
      </c>
      <c r="H41" s="156">
        <f>'Level 3 - AMP Financial Data'!H40</f>
        <v>0</v>
      </c>
      <c r="I41" s="65"/>
      <c r="K41" s="66"/>
    </row>
    <row r="42" spans="1:11" ht="12.75" outlineLevel="2">
      <c r="A42" s="60">
        <f>HYPERLINK(CONCATENATE("[FDS Tool Version 28.xls]Line_Definitions!","a",VLOOKUP(Data!C40,Line_Definitions!$A$2:$D$401,4,FALSE)),Data!C40)</f>
        <v>144</v>
      </c>
      <c r="B42" s="75">
        <f t="shared" si="0"/>
        <v>42</v>
      </c>
      <c r="C42" s="87" t="s">
        <v>178</v>
      </c>
      <c r="D42" s="156">
        <f t="shared" si="3"/>
        <v>0</v>
      </c>
      <c r="E42" s="156">
        <f>'Level 3 - AMP Financial Data'!E41</f>
        <v>0</v>
      </c>
      <c r="F42" s="156">
        <f>'Level 3 - AMP Financial Data'!F41</f>
        <v>0</v>
      </c>
      <c r="G42" s="156">
        <f>'Level 3 - AMP Financial Data'!G41</f>
        <v>0</v>
      </c>
      <c r="H42" s="156">
        <f>'Level 3 - AMP Financial Data'!H41</f>
        <v>0</v>
      </c>
      <c r="I42" s="65"/>
      <c r="K42" s="66"/>
    </row>
    <row r="43" spans="1:11" ht="12.75" outlineLevel="2">
      <c r="A43" s="60">
        <f>HYPERLINK(CONCATENATE("[FDS Tool Version 28.xls]Line_Definitions!","a",VLOOKUP(Data!C41,Line_Definitions!$A$2:$D$401,4,FALSE)),Data!C41)</f>
        <v>145</v>
      </c>
      <c r="B43" s="75">
        <f t="shared" si="0"/>
        <v>43</v>
      </c>
      <c r="C43" s="87" t="s">
        <v>320</v>
      </c>
      <c r="D43" s="156">
        <f t="shared" si="3"/>
        <v>0</v>
      </c>
      <c r="E43" s="156">
        <f>'Level 3 - AMP Financial Data'!E42</f>
        <v>0</v>
      </c>
      <c r="F43" s="156">
        <f>'Level 3 - AMP Financial Data'!F42</f>
        <v>0</v>
      </c>
      <c r="G43" s="156">
        <f>'Level 3 - AMP Financial Data'!G42</f>
        <v>0</v>
      </c>
      <c r="H43" s="156">
        <f>'Level 3 - AMP Financial Data'!H42</f>
        <v>0</v>
      </c>
      <c r="I43" s="65"/>
      <c r="K43" s="66"/>
    </row>
    <row r="44" spans="1:11" s="69" customFormat="1" ht="12.75" outlineLevel="1">
      <c r="A44" s="60">
        <f>HYPERLINK(CONCATENATE("[FDS Tool Version 28.xls]Line_Definitions!","a",VLOOKUP(Data!C42,Line_Definitions!$A$2:$D$401,4,FALSE)),Data!C42)</f>
        <v>150</v>
      </c>
      <c r="B44" s="77">
        <f t="shared" si="0"/>
        <v>44</v>
      </c>
      <c r="C44" s="88" t="s">
        <v>321</v>
      </c>
      <c r="D44" s="141">
        <f t="shared" si="3"/>
        <v>0</v>
      </c>
      <c r="E44" s="156">
        <f>'Level 3 - AMP Financial Data'!E43</f>
        <v>0</v>
      </c>
      <c r="F44" s="156">
        <f>'Level 3 - AMP Financial Data'!F43</f>
        <v>0</v>
      </c>
      <c r="G44" s="156">
        <f>'Level 3 - AMP Financial Data'!G43</f>
        <v>0</v>
      </c>
      <c r="H44" s="156">
        <f>'Level 3 - AMP Financial Data'!H43</f>
        <v>0</v>
      </c>
      <c r="K44" s="66"/>
    </row>
    <row r="45" spans="1:11" ht="12.75" outlineLevel="1">
      <c r="A45" s="79"/>
      <c r="B45" s="79"/>
      <c r="C45" s="80"/>
      <c r="D45" s="145"/>
      <c r="E45" s="145"/>
      <c r="F45" s="145"/>
      <c r="G45" s="145"/>
      <c r="H45" s="145"/>
      <c r="I45" s="65"/>
      <c r="K45" s="66"/>
    </row>
    <row r="46" spans="1:11" ht="12.75" outlineLevel="2">
      <c r="A46" s="60">
        <f>HYPERLINK(CONCATENATE("[FDS Tool Version 28.xls]Line_Definitions!","a",VLOOKUP(Data!C44,Line_Definitions!$A$2:$D$401,4,FALSE)),Data!C44)</f>
        <v>161</v>
      </c>
      <c r="B46" s="75">
        <f t="shared" si="0"/>
        <v>46</v>
      </c>
      <c r="C46" s="87" t="s">
        <v>322</v>
      </c>
      <c r="D46" s="156">
        <f aca="true" t="shared" si="4" ref="D46:D54">SUM(E46:H46)</f>
        <v>0</v>
      </c>
      <c r="E46" s="156">
        <f>'Level 3 - AMP Financial Data'!E45</f>
        <v>0</v>
      </c>
      <c r="F46" s="156">
        <f>'Level 3 - AMP Financial Data'!F45</f>
        <v>0</v>
      </c>
      <c r="G46" s="156">
        <f>'Level 3 - AMP Financial Data'!G45</f>
        <v>0</v>
      </c>
      <c r="H46" s="156">
        <f>'Level 3 - AMP Financial Data'!H45</f>
        <v>0</v>
      </c>
      <c r="I46" s="65"/>
      <c r="K46" s="66"/>
    </row>
    <row r="47" spans="1:11" ht="12.75" outlineLevel="2">
      <c r="A47" s="60">
        <f>HYPERLINK(CONCATENATE("[FDS Tool Version 28.xls]Line_Definitions!","a",VLOOKUP(Data!C45,Line_Definitions!$A$2:$D$401,4,FALSE)),Data!C45)</f>
        <v>162</v>
      </c>
      <c r="B47" s="75">
        <f t="shared" si="0"/>
        <v>47</v>
      </c>
      <c r="C47" s="87" t="s">
        <v>323</v>
      </c>
      <c r="D47" s="156">
        <f t="shared" si="4"/>
        <v>0</v>
      </c>
      <c r="E47" s="156">
        <f>'Level 3 - AMP Financial Data'!E46</f>
        <v>0</v>
      </c>
      <c r="F47" s="156">
        <f>'Level 3 - AMP Financial Data'!F46</f>
        <v>0</v>
      </c>
      <c r="G47" s="156">
        <f>'Level 3 - AMP Financial Data'!G46</f>
        <v>0</v>
      </c>
      <c r="H47" s="156">
        <f>'Level 3 - AMP Financial Data'!H46</f>
        <v>0</v>
      </c>
      <c r="I47" s="65"/>
      <c r="K47" s="66"/>
    </row>
    <row r="48" spans="1:11" ht="12.75" outlineLevel="2">
      <c r="A48" s="60">
        <f>HYPERLINK(CONCATENATE("[FDS Tool Version 28.xls]Line_Definitions!","a",VLOOKUP(Data!C46,Line_Definitions!$A$2:$D$401,4,FALSE)),Data!C46)</f>
        <v>163</v>
      </c>
      <c r="B48" s="75">
        <f t="shared" si="0"/>
        <v>48</v>
      </c>
      <c r="C48" s="87" t="s">
        <v>324</v>
      </c>
      <c r="D48" s="156">
        <f t="shared" si="4"/>
        <v>0</v>
      </c>
      <c r="E48" s="156">
        <f>'Level 3 - AMP Financial Data'!E47</f>
        <v>0</v>
      </c>
      <c r="F48" s="156">
        <f>'Level 3 - AMP Financial Data'!F47</f>
        <v>0</v>
      </c>
      <c r="G48" s="156">
        <f>'Level 3 - AMP Financial Data'!G47</f>
        <v>0</v>
      </c>
      <c r="H48" s="156">
        <f>'Level 3 - AMP Financial Data'!H47</f>
        <v>0</v>
      </c>
      <c r="I48" s="65"/>
      <c r="K48" s="66"/>
    </row>
    <row r="49" spans="1:11" ht="12.75" outlineLevel="2">
      <c r="A49" s="60">
        <f>HYPERLINK(CONCATENATE("[FDS Tool Version 28.xls]Line_Definitions!","a",VLOOKUP(Data!C47,Line_Definitions!$A$2:$D$401,4,FALSE)),Data!C47)</f>
        <v>164</v>
      </c>
      <c r="B49" s="75">
        <f t="shared" si="0"/>
        <v>49</v>
      </c>
      <c r="C49" s="87" t="s">
        <v>325</v>
      </c>
      <c r="D49" s="156">
        <f t="shared" si="4"/>
        <v>0</v>
      </c>
      <c r="E49" s="156">
        <f>'Level 3 - AMP Financial Data'!E48</f>
        <v>0</v>
      </c>
      <c r="F49" s="156">
        <f>'Level 3 - AMP Financial Data'!F48</f>
        <v>0</v>
      </c>
      <c r="G49" s="156">
        <f>'Level 3 - AMP Financial Data'!G48</f>
        <v>0</v>
      </c>
      <c r="H49" s="156">
        <f>'Level 3 - AMP Financial Data'!H48</f>
        <v>0</v>
      </c>
      <c r="I49" s="65"/>
      <c r="K49" s="66"/>
    </row>
    <row r="50" spans="1:11" ht="12.75" outlineLevel="2">
      <c r="A50" s="60">
        <f>HYPERLINK(CONCATENATE("[FDS Tool Version 28.xls]Line_Definitions!","a",VLOOKUP(Data!C48,Line_Definitions!$A$2:$D$401,4,FALSE)),Data!C48)</f>
        <v>165</v>
      </c>
      <c r="B50" s="75">
        <f t="shared" si="0"/>
        <v>50</v>
      </c>
      <c r="C50" s="87" t="s">
        <v>326</v>
      </c>
      <c r="D50" s="156">
        <f t="shared" si="4"/>
        <v>0</v>
      </c>
      <c r="E50" s="156">
        <f>'Level 3 - AMP Financial Data'!E49</f>
        <v>0</v>
      </c>
      <c r="F50" s="156">
        <f>'Level 3 - AMP Financial Data'!F49</f>
        <v>0</v>
      </c>
      <c r="G50" s="156">
        <f>'Level 3 - AMP Financial Data'!G49</f>
        <v>0</v>
      </c>
      <c r="H50" s="156">
        <f>'Level 3 - AMP Financial Data'!H49</f>
        <v>0</v>
      </c>
      <c r="I50" s="65"/>
      <c r="K50" s="66"/>
    </row>
    <row r="51" spans="1:11" ht="12.75" outlineLevel="2">
      <c r="A51" s="60">
        <f>HYPERLINK(CONCATENATE("[FDS Tool Version 28.xls]Line_Definitions!","a",VLOOKUP(Data!C49,Line_Definitions!$A$2:$D$401,4,FALSE)),Data!C49)</f>
        <v>166</v>
      </c>
      <c r="B51" s="75">
        <f t="shared" si="0"/>
        <v>51</v>
      </c>
      <c r="C51" s="87" t="s">
        <v>327</v>
      </c>
      <c r="D51" s="156">
        <f t="shared" si="4"/>
        <v>0</v>
      </c>
      <c r="E51" s="156">
        <f>'Level 3 - AMP Financial Data'!E50</f>
        <v>0</v>
      </c>
      <c r="F51" s="156">
        <f>'Level 3 - AMP Financial Data'!F50</f>
        <v>0</v>
      </c>
      <c r="G51" s="156">
        <f>'Level 3 - AMP Financial Data'!G50</f>
        <v>0</v>
      </c>
      <c r="H51" s="156">
        <f>'Level 3 - AMP Financial Data'!H50</f>
        <v>0</v>
      </c>
      <c r="I51" s="65"/>
      <c r="K51" s="66"/>
    </row>
    <row r="52" spans="1:11" ht="12.75" outlineLevel="2">
      <c r="A52" s="60">
        <f>HYPERLINK(CONCATENATE("[FDS Tool Version 28.xls]Line_Definitions!","a",VLOOKUP(Data!C50,Line_Definitions!$A$2:$D$401,4,FALSE)),Data!C50)</f>
        <v>167</v>
      </c>
      <c r="B52" s="75">
        <f t="shared" si="0"/>
        <v>52</v>
      </c>
      <c r="C52" s="87" t="s">
        <v>328</v>
      </c>
      <c r="D52" s="156">
        <f t="shared" si="4"/>
        <v>0</v>
      </c>
      <c r="E52" s="156">
        <f>'Level 3 - AMP Financial Data'!E51</f>
        <v>0</v>
      </c>
      <c r="F52" s="156">
        <f>'Level 3 - AMP Financial Data'!F51</f>
        <v>0</v>
      </c>
      <c r="G52" s="156">
        <f>'Level 3 - AMP Financial Data'!G51</f>
        <v>0</v>
      </c>
      <c r="H52" s="156">
        <f>'Level 3 - AMP Financial Data'!H51</f>
        <v>0</v>
      </c>
      <c r="I52" s="65"/>
      <c r="K52" s="66"/>
    </row>
    <row r="53" spans="1:11" ht="12.75" outlineLevel="2">
      <c r="A53" s="60">
        <f>HYPERLINK(CONCATENATE("[FDS Tool Version 28.xls]Line_Definitions!","a",VLOOKUP(Data!C51,Line_Definitions!$A$2:$D$401,4,FALSE)),Data!C51)</f>
        <v>168</v>
      </c>
      <c r="B53" s="75">
        <f t="shared" si="0"/>
        <v>53</v>
      </c>
      <c r="C53" s="87" t="s">
        <v>329</v>
      </c>
      <c r="D53" s="156">
        <f t="shared" si="4"/>
        <v>0</v>
      </c>
      <c r="E53" s="156">
        <f>'Level 3 - AMP Financial Data'!E52</f>
        <v>0</v>
      </c>
      <c r="F53" s="156">
        <f>'Level 3 - AMP Financial Data'!F52</f>
        <v>0</v>
      </c>
      <c r="G53" s="156">
        <f>'Level 3 - AMP Financial Data'!G52</f>
        <v>0</v>
      </c>
      <c r="H53" s="156">
        <f>'Level 3 - AMP Financial Data'!H52</f>
        <v>0</v>
      </c>
      <c r="I53" s="65"/>
      <c r="K53" s="66"/>
    </row>
    <row r="54" spans="1:11" s="69" customFormat="1" ht="12.75" outlineLevel="1">
      <c r="A54" s="60">
        <f>HYPERLINK(CONCATENATE("[FDS Tool Version 28.xls]Line_Definitions!","a",VLOOKUP(Data!C52,Line_Definitions!$A$2:$D$401,4,FALSE)),Data!C52)</f>
        <v>160</v>
      </c>
      <c r="B54" s="77">
        <f t="shared" si="0"/>
        <v>54</v>
      </c>
      <c r="C54" s="78" t="s">
        <v>13</v>
      </c>
      <c r="D54" s="141">
        <f t="shared" si="4"/>
        <v>0</v>
      </c>
      <c r="E54" s="156">
        <f>'Level 3 - AMP Financial Data'!E53</f>
        <v>0</v>
      </c>
      <c r="F54" s="156">
        <f>'Level 3 - AMP Financial Data'!F53</f>
        <v>0</v>
      </c>
      <c r="G54" s="156">
        <f>'Level 3 - AMP Financial Data'!G53</f>
        <v>0</v>
      </c>
      <c r="H54" s="156">
        <f>'Level 3 - AMP Financial Data'!H53</f>
        <v>0</v>
      </c>
      <c r="K54" s="66"/>
    </row>
    <row r="55" spans="1:11" ht="12.75" outlineLevel="1">
      <c r="A55" s="79"/>
      <c r="B55" s="79"/>
      <c r="C55" s="80"/>
      <c r="D55" s="145"/>
      <c r="E55" s="125"/>
      <c r="F55" s="125"/>
      <c r="G55" s="125"/>
      <c r="H55" s="145"/>
      <c r="I55" s="65"/>
      <c r="K55" s="66"/>
    </row>
    <row r="56" spans="1:11" ht="12.75" outlineLevel="3">
      <c r="A56" s="328" t="s">
        <v>441</v>
      </c>
      <c r="B56" s="334">
        <f t="shared" si="0"/>
        <v>56</v>
      </c>
      <c r="C56" s="338" t="s">
        <v>279</v>
      </c>
      <c r="D56" s="156">
        <f aca="true" t="shared" si="5" ref="D56:D85">SUM(E56:H56)</f>
        <v>0</v>
      </c>
      <c r="E56" s="156">
        <f>'Level 3 - AMP Financial Data'!E55</f>
        <v>0</v>
      </c>
      <c r="F56" s="156">
        <f>'Level 3 - AMP Financial Data'!F55</f>
        <v>0</v>
      </c>
      <c r="G56" s="156">
        <f>'Level 3 - AMP Financial Data'!G55</f>
        <v>0</v>
      </c>
      <c r="H56" s="156">
        <f>'Level 3 - AMP Financial Data'!H55</f>
        <v>0</v>
      </c>
      <c r="I56" s="65"/>
      <c r="K56" s="66"/>
    </row>
    <row r="57" spans="1:11" ht="12.75" outlineLevel="3">
      <c r="A57" s="328" t="s">
        <v>442</v>
      </c>
      <c r="B57" s="334">
        <f t="shared" si="0"/>
        <v>57</v>
      </c>
      <c r="C57" s="338" t="s">
        <v>280</v>
      </c>
      <c r="D57" s="156">
        <f t="shared" si="5"/>
        <v>0</v>
      </c>
      <c r="E57" s="156">
        <f>'Level 3 - AMP Financial Data'!E56</f>
        <v>0</v>
      </c>
      <c r="F57" s="156">
        <f>'Level 3 - AMP Financial Data'!F56</f>
        <v>0</v>
      </c>
      <c r="G57" s="156">
        <f>'Level 3 - AMP Financial Data'!G56</f>
        <v>0</v>
      </c>
      <c r="H57" s="156">
        <f>'Level 3 - AMP Financial Data'!H56</f>
        <v>0</v>
      </c>
      <c r="I57" s="65"/>
      <c r="K57" s="66"/>
    </row>
    <row r="58" spans="1:11" ht="12.75" outlineLevel="3">
      <c r="A58" s="328" t="s">
        <v>443</v>
      </c>
      <c r="B58" s="334">
        <f t="shared" si="0"/>
        <v>58</v>
      </c>
      <c r="C58" s="338" t="s">
        <v>281</v>
      </c>
      <c r="D58" s="156">
        <f t="shared" si="5"/>
        <v>0</v>
      </c>
      <c r="E58" s="156">
        <f>'Level 3 - AMP Financial Data'!E57</f>
        <v>0</v>
      </c>
      <c r="F58" s="156">
        <f>'Level 3 - AMP Financial Data'!F57</f>
        <v>0</v>
      </c>
      <c r="G58" s="156">
        <f>'Level 3 - AMP Financial Data'!G57</f>
        <v>0</v>
      </c>
      <c r="H58" s="156">
        <f>'Level 3 - AMP Financial Data'!H57</f>
        <v>0</v>
      </c>
      <c r="I58" s="65"/>
      <c r="K58" s="66"/>
    </row>
    <row r="59" spans="1:11" ht="12.75" outlineLevel="3">
      <c r="A59" s="328" t="s">
        <v>444</v>
      </c>
      <c r="B59" s="334">
        <f t="shared" si="0"/>
        <v>59</v>
      </c>
      <c r="C59" s="338" t="s">
        <v>282</v>
      </c>
      <c r="D59" s="156">
        <f t="shared" si="5"/>
        <v>0</v>
      </c>
      <c r="E59" s="156">
        <f>'Level 3 - AMP Financial Data'!E58</f>
        <v>0</v>
      </c>
      <c r="F59" s="156">
        <f>'Level 3 - AMP Financial Data'!F58</f>
        <v>0</v>
      </c>
      <c r="G59" s="156">
        <f>'Level 3 - AMP Financial Data'!G58</f>
        <v>0</v>
      </c>
      <c r="H59" s="156">
        <f>'Level 3 - AMP Financial Data'!H58</f>
        <v>0</v>
      </c>
      <c r="I59" s="65"/>
      <c r="K59" s="66"/>
    </row>
    <row r="60" spans="1:11" ht="12.75" outlineLevel="3">
      <c r="A60" s="328" t="s">
        <v>445</v>
      </c>
      <c r="B60" s="334">
        <f t="shared" si="0"/>
        <v>60</v>
      </c>
      <c r="C60" s="338" t="s">
        <v>283</v>
      </c>
      <c r="D60" s="156">
        <f t="shared" si="5"/>
        <v>0</v>
      </c>
      <c r="E60" s="156">
        <f>'Level 3 - AMP Financial Data'!E59</f>
        <v>0</v>
      </c>
      <c r="F60" s="156">
        <f>'Level 3 - AMP Financial Data'!F59</f>
        <v>0</v>
      </c>
      <c r="G60" s="156">
        <f>'Level 3 - AMP Financial Data'!G59</f>
        <v>0</v>
      </c>
      <c r="H60" s="156">
        <f>'Level 3 - AMP Financial Data'!H59</f>
        <v>0</v>
      </c>
      <c r="I60" s="65"/>
      <c r="K60" s="66"/>
    </row>
    <row r="61" spans="1:11" ht="12.75" outlineLevel="3">
      <c r="A61" s="325"/>
      <c r="B61" s="335"/>
      <c r="C61" s="337" t="s">
        <v>702</v>
      </c>
      <c r="D61" s="364"/>
      <c r="E61" s="365"/>
      <c r="F61" s="365"/>
      <c r="G61" s="365"/>
      <c r="H61" s="366"/>
      <c r="I61" s="65"/>
      <c r="K61" s="66"/>
    </row>
    <row r="62" spans="1:11" s="69" customFormat="1" ht="12.75" outlineLevel="2">
      <c r="A62" s="60">
        <f>HYPERLINK(CONCATENATE("[FDS Tool Version 28.xls]Line_Definitions!","a",VLOOKUP(Data!C59,Line_Definitions!$A$2:$D$401,4,FALSE)),Data!C59)</f>
        <v>171</v>
      </c>
      <c r="B62" s="77">
        <f t="shared" si="0"/>
        <v>62</v>
      </c>
      <c r="C62" s="78" t="s">
        <v>330</v>
      </c>
      <c r="D62" s="141">
        <f t="shared" si="5"/>
        <v>0</v>
      </c>
      <c r="E62" s="156">
        <f>'Level 3 - AMP Financial Data'!E61</f>
        <v>0</v>
      </c>
      <c r="F62" s="156">
        <f>'Level 3 - AMP Financial Data'!F61</f>
        <v>0</v>
      </c>
      <c r="G62" s="156">
        <f>'Level 3 - AMP Financial Data'!G61</f>
        <v>0</v>
      </c>
      <c r="H62" s="156">
        <f>'Level 3 - AMP Financial Data'!H61</f>
        <v>0</v>
      </c>
      <c r="I62" s="65"/>
      <c r="J62" s="65"/>
      <c r="K62" s="66"/>
    </row>
    <row r="63" spans="1:11" s="69" customFormat="1" ht="12.75" outlineLevel="3">
      <c r="A63" s="328" t="s">
        <v>446</v>
      </c>
      <c r="B63" s="334">
        <f t="shared" si="0"/>
        <v>63</v>
      </c>
      <c r="C63" s="338" t="s">
        <v>284</v>
      </c>
      <c r="D63" s="156">
        <f t="shared" si="5"/>
        <v>0</v>
      </c>
      <c r="E63" s="156">
        <f>'Level 3 - AMP Financial Data'!E62</f>
        <v>0</v>
      </c>
      <c r="F63" s="156">
        <f>'Level 3 - AMP Financial Data'!F62</f>
        <v>0</v>
      </c>
      <c r="G63" s="156">
        <f>'Level 3 - AMP Financial Data'!G62</f>
        <v>0</v>
      </c>
      <c r="H63" s="156">
        <f>'Level 3 - AMP Financial Data'!H62</f>
        <v>0</v>
      </c>
      <c r="I63" s="65"/>
      <c r="J63" s="65"/>
      <c r="K63" s="66"/>
    </row>
    <row r="64" spans="1:11" s="69" customFormat="1" ht="12.75" outlineLevel="3">
      <c r="A64" s="328" t="s">
        <v>447</v>
      </c>
      <c r="B64" s="334">
        <f t="shared" si="0"/>
        <v>64</v>
      </c>
      <c r="C64" s="338" t="s">
        <v>280</v>
      </c>
      <c r="D64" s="156">
        <f t="shared" si="5"/>
        <v>0</v>
      </c>
      <c r="E64" s="156">
        <f>'Level 3 - AMP Financial Data'!E63</f>
        <v>0</v>
      </c>
      <c r="F64" s="156">
        <f>'Level 3 - AMP Financial Data'!F63</f>
        <v>0</v>
      </c>
      <c r="G64" s="156">
        <f>'Level 3 - AMP Financial Data'!G63</f>
        <v>0</v>
      </c>
      <c r="H64" s="156">
        <f>'Level 3 - AMP Financial Data'!H63</f>
        <v>0</v>
      </c>
      <c r="I64" s="65"/>
      <c r="J64" s="65"/>
      <c r="K64" s="66"/>
    </row>
    <row r="65" spans="1:11" s="69" customFormat="1" ht="12.75" outlineLevel="3">
      <c r="A65" s="328" t="s">
        <v>448</v>
      </c>
      <c r="B65" s="334">
        <f t="shared" si="0"/>
        <v>65</v>
      </c>
      <c r="C65" s="338" t="s">
        <v>281</v>
      </c>
      <c r="D65" s="156">
        <f t="shared" si="5"/>
        <v>0</v>
      </c>
      <c r="E65" s="156">
        <f>'Level 3 - AMP Financial Data'!E64</f>
        <v>0</v>
      </c>
      <c r="F65" s="156">
        <f>'Level 3 - AMP Financial Data'!F64</f>
        <v>0</v>
      </c>
      <c r="G65" s="156">
        <f>'Level 3 - AMP Financial Data'!G64</f>
        <v>0</v>
      </c>
      <c r="H65" s="156">
        <f>'Level 3 - AMP Financial Data'!H64</f>
        <v>0</v>
      </c>
      <c r="I65" s="65"/>
      <c r="J65" s="65"/>
      <c r="K65" s="66"/>
    </row>
    <row r="66" spans="1:11" s="69" customFormat="1" ht="12.75" outlineLevel="3">
      <c r="A66" s="328" t="s">
        <v>449</v>
      </c>
      <c r="B66" s="334">
        <f t="shared" si="0"/>
        <v>66</v>
      </c>
      <c r="C66" s="338" t="s">
        <v>282</v>
      </c>
      <c r="D66" s="156">
        <f t="shared" si="5"/>
        <v>0</v>
      </c>
      <c r="E66" s="156">
        <f>'Level 3 - AMP Financial Data'!E65</f>
        <v>0</v>
      </c>
      <c r="F66" s="156">
        <f>'Level 3 - AMP Financial Data'!F65</f>
        <v>0</v>
      </c>
      <c r="G66" s="156">
        <f>'Level 3 - AMP Financial Data'!G65</f>
        <v>0</v>
      </c>
      <c r="H66" s="156">
        <f>'Level 3 - AMP Financial Data'!H65</f>
        <v>0</v>
      </c>
      <c r="I66" s="65"/>
      <c r="J66" s="65"/>
      <c r="K66" s="66"/>
    </row>
    <row r="67" spans="1:11" s="69" customFormat="1" ht="12.75" outlineLevel="3">
      <c r="A67" s="328" t="s">
        <v>450</v>
      </c>
      <c r="B67" s="334">
        <f t="shared" si="0"/>
        <v>67</v>
      </c>
      <c r="C67" s="338" t="s">
        <v>283</v>
      </c>
      <c r="D67" s="156">
        <f t="shared" si="5"/>
        <v>0</v>
      </c>
      <c r="E67" s="156">
        <f>'Level 3 - AMP Financial Data'!E66</f>
        <v>0</v>
      </c>
      <c r="F67" s="156">
        <f>'Level 3 - AMP Financial Data'!F66</f>
        <v>0</v>
      </c>
      <c r="G67" s="156">
        <f>'Level 3 - AMP Financial Data'!G66</f>
        <v>0</v>
      </c>
      <c r="H67" s="156">
        <f>'Level 3 - AMP Financial Data'!H66</f>
        <v>0</v>
      </c>
      <c r="I67" s="65"/>
      <c r="J67" s="65"/>
      <c r="K67" s="66"/>
    </row>
    <row r="68" spans="1:11" ht="12.75" outlineLevel="3">
      <c r="A68" s="325"/>
      <c r="B68" s="335"/>
      <c r="C68" s="337" t="s">
        <v>702</v>
      </c>
      <c r="D68" s="364"/>
      <c r="E68" s="365"/>
      <c r="F68" s="365"/>
      <c r="G68" s="365"/>
      <c r="H68" s="366"/>
      <c r="I68" s="65"/>
      <c r="K68" s="66"/>
    </row>
    <row r="69" spans="1:11" s="69" customFormat="1" ht="12.75" outlineLevel="2">
      <c r="A69" s="60">
        <f>HYPERLINK(CONCATENATE("[FDS Tool Version 28.xls]Line_Definitions!","a",VLOOKUP(Data!C65,Line_Definitions!$A$2:$D$401,4,FALSE)),Data!C65)</f>
        <v>172</v>
      </c>
      <c r="B69" s="77">
        <f t="shared" si="0"/>
        <v>69</v>
      </c>
      <c r="C69" s="88" t="s">
        <v>331</v>
      </c>
      <c r="D69" s="141">
        <f t="shared" si="5"/>
        <v>0</v>
      </c>
      <c r="E69" s="156">
        <f>'Level 3 - AMP Financial Data'!E68</f>
        <v>0</v>
      </c>
      <c r="F69" s="156">
        <f>'Level 3 - AMP Financial Data'!F68</f>
        <v>0</v>
      </c>
      <c r="G69" s="156">
        <f>'Level 3 - AMP Financial Data'!G68</f>
        <v>0</v>
      </c>
      <c r="H69" s="156">
        <f>'Level 3 - AMP Financial Data'!H68</f>
        <v>0</v>
      </c>
      <c r="I69" s="65"/>
      <c r="J69" s="65"/>
      <c r="K69" s="66"/>
    </row>
    <row r="70" spans="1:11" ht="12.75" outlineLevel="2">
      <c r="A70" s="60">
        <f>HYPERLINK(CONCATENATE("[FDS Tool Version 28.xls]Line_Definitions!","a",VLOOKUP(Data!C66,Line_Definitions!$A$2:$D$401,4,FALSE)),Data!C66)</f>
        <v>173</v>
      </c>
      <c r="B70" s="75">
        <f t="shared" si="0"/>
        <v>70</v>
      </c>
      <c r="C70" s="87" t="s">
        <v>332</v>
      </c>
      <c r="D70" s="156">
        <f t="shared" si="5"/>
        <v>0</v>
      </c>
      <c r="E70" s="156">
        <f>'Level 3 - AMP Financial Data'!E69</f>
        <v>0</v>
      </c>
      <c r="F70" s="156">
        <f>'Level 3 - AMP Financial Data'!F69</f>
        <v>0</v>
      </c>
      <c r="G70" s="156">
        <f>'Level 3 - AMP Financial Data'!G69</f>
        <v>0</v>
      </c>
      <c r="H70" s="156">
        <f>'Level 3 - AMP Financial Data'!H69</f>
        <v>0</v>
      </c>
      <c r="I70" s="65"/>
      <c r="K70" s="66"/>
    </row>
    <row r="71" spans="1:11" ht="12.75" outlineLevel="3">
      <c r="A71" s="328" t="s">
        <v>451</v>
      </c>
      <c r="B71" s="334">
        <f t="shared" si="0"/>
        <v>71</v>
      </c>
      <c r="C71" s="338" t="s">
        <v>285</v>
      </c>
      <c r="D71" s="156">
        <f t="shared" si="5"/>
        <v>0</v>
      </c>
      <c r="E71" s="156">
        <f>'Level 3 - AMP Financial Data'!E70</f>
        <v>0</v>
      </c>
      <c r="F71" s="156">
        <f>'Level 3 - AMP Financial Data'!F70</f>
        <v>0</v>
      </c>
      <c r="G71" s="156">
        <f>'Level 3 - AMP Financial Data'!G70</f>
        <v>0</v>
      </c>
      <c r="H71" s="156">
        <f>'Level 3 - AMP Financial Data'!H70</f>
        <v>0</v>
      </c>
      <c r="I71" s="65"/>
      <c r="K71" s="66"/>
    </row>
    <row r="72" spans="1:11" ht="12.75" outlineLevel="3">
      <c r="A72" s="328" t="s">
        <v>452</v>
      </c>
      <c r="B72" s="334">
        <f t="shared" si="0"/>
        <v>72</v>
      </c>
      <c r="C72" s="338" t="s">
        <v>286</v>
      </c>
      <c r="D72" s="156">
        <f t="shared" si="5"/>
        <v>0</v>
      </c>
      <c r="E72" s="156">
        <f>'Level 3 - AMP Financial Data'!E71</f>
        <v>0</v>
      </c>
      <c r="F72" s="156">
        <f>'Level 3 - AMP Financial Data'!F71</f>
        <v>0</v>
      </c>
      <c r="G72" s="156">
        <f>'Level 3 - AMP Financial Data'!G71</f>
        <v>0</v>
      </c>
      <c r="H72" s="156">
        <f>'Level 3 - AMP Financial Data'!H71</f>
        <v>0</v>
      </c>
      <c r="I72" s="65"/>
      <c r="K72" s="66"/>
    </row>
    <row r="73" spans="1:11" ht="12.75" outlineLevel="3">
      <c r="A73" s="328" t="s">
        <v>453</v>
      </c>
      <c r="B73" s="334">
        <f t="shared" si="0"/>
        <v>73</v>
      </c>
      <c r="C73" s="338" t="s">
        <v>287</v>
      </c>
      <c r="D73" s="156">
        <f t="shared" si="5"/>
        <v>0</v>
      </c>
      <c r="E73" s="156">
        <f>'Level 3 - AMP Financial Data'!E72</f>
        <v>0</v>
      </c>
      <c r="F73" s="156">
        <f>'Level 3 - AMP Financial Data'!F72</f>
        <v>0</v>
      </c>
      <c r="G73" s="156">
        <f>'Level 3 - AMP Financial Data'!G72</f>
        <v>0</v>
      </c>
      <c r="H73" s="156">
        <f>'Level 3 - AMP Financial Data'!H72</f>
        <v>0</v>
      </c>
      <c r="I73" s="65"/>
      <c r="K73" s="66"/>
    </row>
    <row r="74" spans="1:11" ht="12.75" outlineLevel="3">
      <c r="A74" s="328" t="s">
        <v>454</v>
      </c>
      <c r="B74" s="334">
        <f aca="true" t="shared" si="6" ref="B74:B141">ROW(A74)</f>
        <v>74</v>
      </c>
      <c r="C74" s="338" t="s">
        <v>288</v>
      </c>
      <c r="D74" s="156">
        <f t="shared" si="5"/>
        <v>0</v>
      </c>
      <c r="E74" s="156">
        <f>'Level 3 - AMP Financial Data'!E73</f>
        <v>0</v>
      </c>
      <c r="F74" s="156">
        <f>'Level 3 - AMP Financial Data'!F73</f>
        <v>0</v>
      </c>
      <c r="G74" s="156">
        <f>'Level 3 - AMP Financial Data'!G73</f>
        <v>0</v>
      </c>
      <c r="H74" s="156">
        <f>'Level 3 - AMP Financial Data'!H73</f>
        <v>0</v>
      </c>
      <c r="I74" s="65"/>
      <c r="K74" s="66"/>
    </row>
    <row r="75" spans="1:11" ht="12.75" outlineLevel="3">
      <c r="A75" s="328" t="s">
        <v>455</v>
      </c>
      <c r="B75" s="334">
        <f t="shared" si="6"/>
        <v>75</v>
      </c>
      <c r="C75" s="338" t="s">
        <v>289</v>
      </c>
      <c r="D75" s="156">
        <f t="shared" si="5"/>
        <v>0</v>
      </c>
      <c r="E75" s="156">
        <f>'Level 3 - AMP Financial Data'!E74</f>
        <v>0</v>
      </c>
      <c r="F75" s="156">
        <f>'Level 3 - AMP Financial Data'!F74</f>
        <v>0</v>
      </c>
      <c r="G75" s="156">
        <f>'Level 3 - AMP Financial Data'!G74</f>
        <v>0</v>
      </c>
      <c r="H75" s="156">
        <f>'Level 3 - AMP Financial Data'!H74</f>
        <v>0</v>
      </c>
      <c r="I75" s="65"/>
      <c r="K75" s="66"/>
    </row>
    <row r="76" spans="1:11" ht="12.75" outlineLevel="3">
      <c r="A76" s="325"/>
      <c r="B76" s="335"/>
      <c r="C76" s="337" t="s">
        <v>702</v>
      </c>
      <c r="D76" s="364"/>
      <c r="E76" s="365"/>
      <c r="F76" s="365"/>
      <c r="G76" s="365"/>
      <c r="H76" s="366"/>
      <c r="I76" s="65"/>
      <c r="K76" s="66"/>
    </row>
    <row r="77" spans="1:11" s="69" customFormat="1" ht="12.75" outlineLevel="2">
      <c r="A77" s="60">
        <f>HYPERLINK(CONCATENATE("[FDS Tool Version 28.xls]Line_Definitions!","a",VLOOKUP(Data!C72,Line_Definitions!$A$2:$D$401,4,FALSE)),Data!C72)</f>
        <v>174</v>
      </c>
      <c r="B77" s="77">
        <f t="shared" si="6"/>
        <v>77</v>
      </c>
      <c r="C77" s="88" t="s">
        <v>333</v>
      </c>
      <c r="D77" s="141">
        <f t="shared" si="5"/>
        <v>0</v>
      </c>
      <c r="E77" s="156">
        <f>'Level 3 - AMP Financial Data'!E76</f>
        <v>0</v>
      </c>
      <c r="F77" s="156">
        <f>'Level 3 - AMP Financial Data'!F76</f>
        <v>0</v>
      </c>
      <c r="G77" s="156">
        <f>'Level 3 - AMP Financial Data'!G76</f>
        <v>0</v>
      </c>
      <c r="H77" s="156">
        <f>'Level 3 - AMP Financial Data'!H76</f>
        <v>0</v>
      </c>
      <c r="I77" s="65"/>
      <c r="J77" s="65"/>
      <c r="K77" s="66"/>
    </row>
    <row r="78" spans="1:11" ht="12.75" outlineLevel="3">
      <c r="A78" s="328" t="s">
        <v>456</v>
      </c>
      <c r="B78" s="334">
        <f t="shared" si="6"/>
        <v>78</v>
      </c>
      <c r="C78" s="338" t="s">
        <v>290</v>
      </c>
      <c r="D78" s="156">
        <f t="shared" si="5"/>
        <v>0</v>
      </c>
      <c r="E78" s="156">
        <f>'Level 3 - AMP Financial Data'!E77</f>
        <v>0</v>
      </c>
      <c r="F78" s="156">
        <f>'Level 3 - AMP Financial Data'!F77</f>
        <v>0</v>
      </c>
      <c r="G78" s="156">
        <f>'Level 3 - AMP Financial Data'!G77</f>
        <v>0</v>
      </c>
      <c r="H78" s="156">
        <f>'Level 3 - AMP Financial Data'!H77</f>
        <v>0</v>
      </c>
      <c r="I78" s="65"/>
      <c r="K78" s="66"/>
    </row>
    <row r="79" spans="1:11" ht="12.75" outlineLevel="3">
      <c r="A79" s="328" t="s">
        <v>457</v>
      </c>
      <c r="B79" s="334">
        <f t="shared" si="6"/>
        <v>79</v>
      </c>
      <c r="C79" s="338" t="s">
        <v>291</v>
      </c>
      <c r="D79" s="156">
        <f t="shared" si="5"/>
        <v>0</v>
      </c>
      <c r="E79" s="156">
        <f>'Level 3 - AMP Financial Data'!E78</f>
        <v>0</v>
      </c>
      <c r="F79" s="156">
        <f>'Level 3 - AMP Financial Data'!F78</f>
        <v>0</v>
      </c>
      <c r="G79" s="156">
        <f>'Level 3 - AMP Financial Data'!G78</f>
        <v>0</v>
      </c>
      <c r="H79" s="156">
        <f>'Level 3 - AMP Financial Data'!H78</f>
        <v>0</v>
      </c>
      <c r="I79" s="65"/>
      <c r="K79" s="66"/>
    </row>
    <row r="80" spans="1:11" ht="12.75" outlineLevel="3">
      <c r="A80" s="328" t="s">
        <v>458</v>
      </c>
      <c r="B80" s="334">
        <f t="shared" si="6"/>
        <v>80</v>
      </c>
      <c r="C80" s="338" t="s">
        <v>292</v>
      </c>
      <c r="D80" s="156">
        <f t="shared" si="5"/>
        <v>0</v>
      </c>
      <c r="E80" s="156">
        <f>'Level 3 - AMP Financial Data'!E79</f>
        <v>0</v>
      </c>
      <c r="F80" s="156">
        <f>'Level 3 - AMP Financial Data'!F79</f>
        <v>0</v>
      </c>
      <c r="G80" s="156">
        <f>'Level 3 - AMP Financial Data'!G79</f>
        <v>0</v>
      </c>
      <c r="H80" s="156">
        <f>'Level 3 - AMP Financial Data'!H79</f>
        <v>0</v>
      </c>
      <c r="I80" s="65"/>
      <c r="K80" s="66"/>
    </row>
    <row r="81" spans="1:11" ht="12.75" outlineLevel="3">
      <c r="A81" s="328" t="s">
        <v>459</v>
      </c>
      <c r="B81" s="334">
        <f t="shared" si="6"/>
        <v>81</v>
      </c>
      <c r="C81" s="338" t="s">
        <v>293</v>
      </c>
      <c r="D81" s="156">
        <f t="shared" si="5"/>
        <v>0</v>
      </c>
      <c r="E81" s="156">
        <f>'Level 3 - AMP Financial Data'!E80</f>
        <v>0</v>
      </c>
      <c r="F81" s="156">
        <f>'Level 3 - AMP Financial Data'!F80</f>
        <v>0</v>
      </c>
      <c r="G81" s="156">
        <f>'Level 3 - AMP Financial Data'!G80</f>
        <v>0</v>
      </c>
      <c r="H81" s="156">
        <f>'Level 3 - AMP Financial Data'!H80</f>
        <v>0</v>
      </c>
      <c r="I81" s="65"/>
      <c r="K81" s="66"/>
    </row>
    <row r="82" spans="1:11" ht="12.75" outlineLevel="3">
      <c r="A82" s="328" t="s">
        <v>460</v>
      </c>
      <c r="B82" s="334">
        <f t="shared" si="6"/>
        <v>82</v>
      </c>
      <c r="C82" s="338" t="s">
        <v>294</v>
      </c>
      <c r="D82" s="156">
        <f t="shared" si="5"/>
        <v>0</v>
      </c>
      <c r="E82" s="156">
        <f>'Level 3 - AMP Financial Data'!E81</f>
        <v>0</v>
      </c>
      <c r="F82" s="156">
        <f>'Level 3 - AMP Financial Data'!F81</f>
        <v>0</v>
      </c>
      <c r="G82" s="156">
        <f>'Level 3 - AMP Financial Data'!G81</f>
        <v>0</v>
      </c>
      <c r="H82" s="156">
        <f>'Level 3 - AMP Financial Data'!H81</f>
        <v>0</v>
      </c>
      <c r="I82" s="65"/>
      <c r="K82" s="66"/>
    </row>
    <row r="83" spans="1:11" ht="12.75" outlineLevel="3">
      <c r="A83" s="325"/>
      <c r="B83" s="335"/>
      <c r="C83" s="337" t="s">
        <v>702</v>
      </c>
      <c r="D83" s="364"/>
      <c r="E83" s="365"/>
      <c r="F83" s="365"/>
      <c r="G83" s="365"/>
      <c r="H83" s="366"/>
      <c r="I83" s="65"/>
      <c r="K83" s="66"/>
    </row>
    <row r="84" spans="1:11" s="69" customFormat="1" ht="12.75" outlineLevel="2">
      <c r="A84" s="60">
        <f>HYPERLINK(CONCATENATE("[FDS Tool Version 28.xls]Line_Definitions!","a",VLOOKUP(Data!C78,Line_Definitions!$A$2:$D$401,4,FALSE)),Data!C78)</f>
        <v>176</v>
      </c>
      <c r="B84" s="77">
        <f t="shared" si="6"/>
        <v>84</v>
      </c>
      <c r="C84" s="88" t="s">
        <v>334</v>
      </c>
      <c r="D84" s="141">
        <f t="shared" si="5"/>
        <v>0</v>
      </c>
      <c r="E84" s="156">
        <f>'Level 3 - AMP Financial Data'!E83</f>
        <v>0</v>
      </c>
      <c r="F84" s="156">
        <f>'Level 3 - AMP Financial Data'!F83</f>
        <v>0</v>
      </c>
      <c r="G84" s="156">
        <f>'Level 3 - AMP Financial Data'!G83</f>
        <v>0</v>
      </c>
      <c r="H84" s="156">
        <f>'Level 3 - AMP Financial Data'!H83</f>
        <v>0</v>
      </c>
      <c r="I84" s="65"/>
      <c r="J84" s="65"/>
      <c r="K84" s="66"/>
    </row>
    <row r="85" spans="1:11" s="69" customFormat="1" ht="12.75" outlineLevel="1">
      <c r="A85" s="60">
        <f>HYPERLINK(CONCATENATE("[FDS Tool Version 28.xls]Line_Definitions!","a",VLOOKUP(Data!C79,Line_Definitions!$A$2:$D$401,4,FALSE)),Data!C79)</f>
        <v>180</v>
      </c>
      <c r="B85" s="77">
        <f t="shared" si="6"/>
        <v>85</v>
      </c>
      <c r="C85" s="88" t="s">
        <v>396</v>
      </c>
      <c r="D85" s="141">
        <f t="shared" si="5"/>
        <v>0</v>
      </c>
      <c r="E85" s="156">
        <f>'Level 3 - AMP Financial Data'!E84</f>
        <v>0</v>
      </c>
      <c r="F85" s="156">
        <f>'Level 3 - AMP Financial Data'!F84</f>
        <v>0</v>
      </c>
      <c r="G85" s="156">
        <f>'Level 3 - AMP Financial Data'!G84</f>
        <v>0</v>
      </c>
      <c r="H85" s="156">
        <f>'Level 3 - AMP Financial Data'!H84</f>
        <v>0</v>
      </c>
      <c r="I85" s="65"/>
      <c r="J85" s="65"/>
      <c r="K85" s="66"/>
    </row>
    <row r="86" spans="1:11" ht="12.75" outlineLevel="1">
      <c r="A86" s="79"/>
      <c r="B86" s="79"/>
      <c r="C86" s="80"/>
      <c r="D86" s="145"/>
      <c r="E86" s="145"/>
      <c r="F86" s="145"/>
      <c r="G86" s="145"/>
      <c r="H86" s="145"/>
      <c r="I86" s="65"/>
      <c r="K86" s="66"/>
    </row>
    <row r="87" spans="1:11" s="69" customFormat="1" ht="12.75">
      <c r="A87" s="60">
        <f>HYPERLINK(CONCATENATE("[FDS Tool Version 28.xls]Line_Definitions!","a",VLOOKUP(Data!C81,Line_Definitions!$A$2:$D$401,4,FALSE)),Data!C81)</f>
        <v>190</v>
      </c>
      <c r="B87" s="77">
        <f t="shared" si="6"/>
        <v>87</v>
      </c>
      <c r="C87" s="88" t="s">
        <v>397</v>
      </c>
      <c r="D87" s="141">
        <f>SUM(E87:H87)</f>
        <v>0</v>
      </c>
      <c r="E87" s="156">
        <f>'Level 3 - AMP Financial Data'!E86</f>
        <v>0</v>
      </c>
      <c r="F87" s="156">
        <f>'Level 3 - AMP Financial Data'!F86</f>
        <v>0</v>
      </c>
      <c r="G87" s="156">
        <f>'Level 3 - AMP Financial Data'!G86</f>
        <v>0</v>
      </c>
      <c r="H87" s="156">
        <f>'Level 3 - AMP Financial Data'!H86</f>
        <v>0</v>
      </c>
      <c r="I87" s="65"/>
      <c r="J87" s="65"/>
      <c r="K87" s="66"/>
    </row>
    <row r="88" spans="1:11" ht="12.75">
      <c r="A88" s="79"/>
      <c r="B88" s="79"/>
      <c r="C88" s="80"/>
      <c r="D88" s="145"/>
      <c r="E88" s="145"/>
      <c r="F88" s="145"/>
      <c r="G88" s="145"/>
      <c r="H88" s="145"/>
      <c r="I88" s="65"/>
      <c r="K88" s="66"/>
    </row>
    <row r="89" spans="1:11" ht="12.75" outlineLevel="2">
      <c r="A89" s="60">
        <f>HYPERLINK(CONCATENATE("[FDS Tool Version 28.xls]Line_Definitions!","a",VLOOKUP(Data!C83,Line_Definitions!$A$2:$D$401,4,FALSE)),Data!C83)</f>
        <v>311</v>
      </c>
      <c r="B89" s="75">
        <f t="shared" si="6"/>
        <v>89</v>
      </c>
      <c r="C89" s="87" t="s">
        <v>398</v>
      </c>
      <c r="D89" s="156">
        <f aca="true" t="shared" si="7" ref="D89:D120">SUM(E89:H89)</f>
        <v>0</v>
      </c>
      <c r="E89" s="156">
        <f>'Level 3 - AMP Financial Data'!E88</f>
        <v>0</v>
      </c>
      <c r="F89" s="156">
        <f>'Level 3 - AMP Financial Data'!F88</f>
        <v>0</v>
      </c>
      <c r="G89" s="156">
        <f>'Level 3 - AMP Financial Data'!G88</f>
        <v>0</v>
      </c>
      <c r="H89" s="156">
        <f>'Level 3 - AMP Financial Data'!H88</f>
        <v>0</v>
      </c>
      <c r="I89" s="65"/>
      <c r="K89" s="66"/>
    </row>
    <row r="90" spans="1:11" ht="12.75" outlineLevel="2">
      <c r="A90" s="60">
        <f>HYPERLINK(CONCATENATE("[FDS Tool Version 28.xls]Line_Definitions!","a",VLOOKUP(Data!C84,Line_Definitions!$A$2:$D$401,4,FALSE)),Data!C84)</f>
        <v>312</v>
      </c>
      <c r="B90" s="75">
        <f t="shared" si="6"/>
        <v>90</v>
      </c>
      <c r="C90" s="87" t="s">
        <v>399</v>
      </c>
      <c r="D90" s="156">
        <f t="shared" si="7"/>
        <v>0</v>
      </c>
      <c r="E90" s="156">
        <f>'Level 3 - AMP Financial Data'!E89</f>
        <v>0</v>
      </c>
      <c r="F90" s="156">
        <f>'Level 3 - AMP Financial Data'!F89</f>
        <v>0</v>
      </c>
      <c r="G90" s="156">
        <f>'Level 3 - AMP Financial Data'!G89</f>
        <v>0</v>
      </c>
      <c r="H90" s="156">
        <f>'Level 3 - AMP Financial Data'!H89</f>
        <v>0</v>
      </c>
      <c r="I90" s="65"/>
      <c r="K90" s="66"/>
    </row>
    <row r="91" spans="1:11" ht="12.75" outlineLevel="2">
      <c r="A91" s="60">
        <f>HYPERLINK(CONCATENATE("[FDS Tool Version 28.xls]Line_Definitions!","a",VLOOKUP(Data!C85,Line_Definitions!$A$2:$D$401,4,FALSE)),Data!C85)</f>
        <v>313</v>
      </c>
      <c r="B91" s="75">
        <f t="shared" si="6"/>
        <v>91</v>
      </c>
      <c r="C91" s="87" t="s">
        <v>400</v>
      </c>
      <c r="D91" s="156">
        <f t="shared" si="7"/>
        <v>0</v>
      </c>
      <c r="E91" s="156">
        <f>'Level 3 - AMP Financial Data'!E90</f>
        <v>0</v>
      </c>
      <c r="F91" s="156">
        <f>'Level 3 - AMP Financial Data'!F90</f>
        <v>0</v>
      </c>
      <c r="G91" s="156">
        <f>'Level 3 - AMP Financial Data'!G90</f>
        <v>0</v>
      </c>
      <c r="H91" s="156">
        <f>'Level 3 - AMP Financial Data'!H90</f>
        <v>0</v>
      </c>
      <c r="I91" s="65"/>
      <c r="K91" s="66"/>
    </row>
    <row r="92" spans="1:11" ht="12.75" outlineLevel="2">
      <c r="A92" s="60">
        <f>HYPERLINK(CONCATENATE("[FDS Tool Version 28.xls]Line_Definitions!","a",VLOOKUP(Data!C86,Line_Definitions!$A$2:$D$401,4,FALSE)),Data!C86)</f>
        <v>321</v>
      </c>
      <c r="B92" s="75">
        <f t="shared" si="6"/>
        <v>92</v>
      </c>
      <c r="C92" s="76" t="s">
        <v>401</v>
      </c>
      <c r="D92" s="156">
        <f t="shared" si="7"/>
        <v>0</v>
      </c>
      <c r="E92" s="156">
        <f>'Level 3 - AMP Financial Data'!E91</f>
        <v>0</v>
      </c>
      <c r="F92" s="156">
        <f>'Level 3 - AMP Financial Data'!F91</f>
        <v>0</v>
      </c>
      <c r="G92" s="156">
        <f>'Level 3 - AMP Financial Data'!G91</f>
        <v>0</v>
      </c>
      <c r="H92" s="156">
        <f>'Level 3 - AMP Financial Data'!H91</f>
        <v>0</v>
      </c>
      <c r="I92" s="65"/>
      <c r="K92" s="66"/>
    </row>
    <row r="93" spans="1:11" ht="12.75" outlineLevel="2">
      <c r="A93" s="60">
        <f>HYPERLINK(CONCATENATE("[FDS Tool Version 28.xls]Line_Definitions!","a",VLOOKUP(Data!C87,Line_Definitions!$A$2:$D$401,4,FALSE)),Data!C87)</f>
        <v>322</v>
      </c>
      <c r="B93" s="75">
        <f t="shared" si="6"/>
        <v>93</v>
      </c>
      <c r="C93" s="76" t="s">
        <v>402</v>
      </c>
      <c r="D93" s="156">
        <f t="shared" si="7"/>
        <v>0</v>
      </c>
      <c r="E93" s="156">
        <f>'Level 3 - AMP Financial Data'!E92</f>
        <v>0</v>
      </c>
      <c r="F93" s="156">
        <f>'Level 3 - AMP Financial Data'!F92</f>
        <v>0</v>
      </c>
      <c r="G93" s="156">
        <f>'Level 3 - AMP Financial Data'!G92</f>
        <v>0</v>
      </c>
      <c r="H93" s="156">
        <f>'Level 3 - AMP Financial Data'!H92</f>
        <v>0</v>
      </c>
      <c r="I93" s="65"/>
      <c r="K93" s="66"/>
    </row>
    <row r="94" spans="1:11" ht="12.75" outlineLevel="2">
      <c r="A94" s="60">
        <f>HYPERLINK(CONCATENATE("[FDS Tool Version 28.xls]Line_Definitions!","a",VLOOKUP(Data!C88,Line_Definitions!$A$2:$D$401,4,FALSE)),Data!C88)</f>
        <v>324</v>
      </c>
      <c r="B94" s="75">
        <f t="shared" si="6"/>
        <v>94</v>
      </c>
      <c r="C94" s="76" t="s">
        <v>403</v>
      </c>
      <c r="D94" s="156">
        <f t="shared" si="7"/>
        <v>0</v>
      </c>
      <c r="E94" s="156">
        <f>'Level 3 - AMP Financial Data'!E93</f>
        <v>0</v>
      </c>
      <c r="F94" s="156">
        <f>'Level 3 - AMP Financial Data'!F93</f>
        <v>0</v>
      </c>
      <c r="G94" s="156">
        <f>'Level 3 - AMP Financial Data'!G93</f>
        <v>0</v>
      </c>
      <c r="H94" s="156">
        <f>'Level 3 - AMP Financial Data'!H93</f>
        <v>0</v>
      </c>
      <c r="I94" s="65"/>
      <c r="K94" s="66"/>
    </row>
    <row r="95" spans="1:11" ht="12.75" outlineLevel="2">
      <c r="A95" s="60">
        <f>HYPERLINK(CONCATENATE("[FDS Tool Version 28.xls]Line_Definitions!","a",VLOOKUP(Data!C89,Line_Definitions!$A$2:$D$401,4,FALSE)),Data!C89)</f>
        <v>325</v>
      </c>
      <c r="B95" s="75">
        <f t="shared" si="6"/>
        <v>95</v>
      </c>
      <c r="C95" s="76" t="s">
        <v>404</v>
      </c>
      <c r="D95" s="156">
        <f t="shared" si="7"/>
        <v>0</v>
      </c>
      <c r="E95" s="156">
        <f>'Level 3 - AMP Financial Data'!E94</f>
        <v>0</v>
      </c>
      <c r="F95" s="156">
        <f>'Level 3 - AMP Financial Data'!F94</f>
        <v>0</v>
      </c>
      <c r="G95" s="156">
        <f>'Level 3 - AMP Financial Data'!G94</f>
        <v>0</v>
      </c>
      <c r="H95" s="156">
        <f>'Level 3 - AMP Financial Data'!H94</f>
        <v>0</v>
      </c>
      <c r="I95" s="65"/>
      <c r="K95" s="66"/>
    </row>
    <row r="96" spans="1:11" ht="12.75" outlineLevel="3">
      <c r="A96" s="328" t="s">
        <v>461</v>
      </c>
      <c r="B96" s="334">
        <f t="shared" si="6"/>
        <v>96</v>
      </c>
      <c r="C96" s="338" t="s">
        <v>550</v>
      </c>
      <c r="D96" s="156">
        <f t="shared" si="7"/>
        <v>0</v>
      </c>
      <c r="E96" s="156">
        <f>'Level 3 - AMP Financial Data'!E95</f>
        <v>0</v>
      </c>
      <c r="F96" s="156">
        <f>'Level 3 - AMP Financial Data'!F95</f>
        <v>0</v>
      </c>
      <c r="G96" s="156">
        <f>'Level 3 - AMP Financial Data'!G95</f>
        <v>0</v>
      </c>
      <c r="H96" s="156">
        <f>'Level 3 - AMP Financial Data'!H95</f>
        <v>0</v>
      </c>
      <c r="I96" s="65"/>
      <c r="K96" s="66"/>
    </row>
    <row r="97" spans="1:11" ht="12.75" outlineLevel="3">
      <c r="A97" s="328" t="s">
        <v>462</v>
      </c>
      <c r="B97" s="334">
        <f t="shared" si="6"/>
        <v>97</v>
      </c>
      <c r="C97" s="338" t="s">
        <v>551</v>
      </c>
      <c r="D97" s="156">
        <f t="shared" si="7"/>
        <v>0</v>
      </c>
      <c r="E97" s="156">
        <f>'Level 3 - AMP Financial Data'!E96</f>
        <v>0</v>
      </c>
      <c r="F97" s="156">
        <f>'Level 3 - AMP Financial Data'!F96</f>
        <v>0</v>
      </c>
      <c r="G97" s="156">
        <f>'Level 3 - AMP Financial Data'!G96</f>
        <v>0</v>
      </c>
      <c r="H97" s="156">
        <f>'Level 3 - AMP Financial Data'!H96</f>
        <v>0</v>
      </c>
      <c r="I97" s="65"/>
      <c r="K97" s="66"/>
    </row>
    <row r="98" spans="1:11" s="69" customFormat="1" ht="12.75" outlineLevel="2">
      <c r="A98" s="60">
        <f>HYPERLINK(CONCATENATE("[FDS Tool Version 28.xls]Line_Definitions!","a",VLOOKUP(Data!C92,Line_Definitions!$A$2:$D$401,4,FALSE)),Data!C92)</f>
        <v>331</v>
      </c>
      <c r="B98" s="77">
        <f t="shared" si="6"/>
        <v>98</v>
      </c>
      <c r="C98" s="78" t="s">
        <v>405</v>
      </c>
      <c r="D98" s="141">
        <f t="shared" si="7"/>
        <v>0</v>
      </c>
      <c r="E98" s="141">
        <f>SUM(E96:E97)</f>
        <v>0</v>
      </c>
      <c r="F98" s="141">
        <f>SUM(F96:F97)</f>
        <v>0</v>
      </c>
      <c r="G98" s="141">
        <f>SUM(G96:G97)</f>
        <v>0</v>
      </c>
      <c r="H98" s="141">
        <f>SUM(H96:H97)</f>
        <v>0</v>
      </c>
      <c r="I98" s="65"/>
      <c r="J98" s="65"/>
      <c r="K98" s="66"/>
    </row>
    <row r="99" spans="1:11" ht="12.75" outlineLevel="2">
      <c r="A99" s="60">
        <f>HYPERLINK(CONCATENATE("[FDS Tool Version 28.xls]Line_Definitions!","a",VLOOKUP(Data!C93,Line_Definitions!$A$2:$D$401,4,FALSE)),Data!C93)</f>
        <v>332</v>
      </c>
      <c r="B99" s="75">
        <f t="shared" si="6"/>
        <v>99</v>
      </c>
      <c r="C99" s="76" t="s">
        <v>406</v>
      </c>
      <c r="D99" s="156">
        <f t="shared" si="7"/>
        <v>0</v>
      </c>
      <c r="E99" s="156">
        <f>'Level 3 - AMP Financial Data'!E98</f>
        <v>0</v>
      </c>
      <c r="F99" s="156">
        <f>'Level 3 - AMP Financial Data'!F98</f>
        <v>0</v>
      </c>
      <c r="G99" s="156">
        <f>'Level 3 - AMP Financial Data'!G98</f>
        <v>0</v>
      </c>
      <c r="H99" s="156">
        <f>'Level 3 - AMP Financial Data'!H98</f>
        <v>0</v>
      </c>
      <c r="I99" s="65"/>
      <c r="K99" s="66"/>
    </row>
    <row r="100" spans="1:11" ht="12.75" outlineLevel="2">
      <c r="A100" s="60">
        <f>HYPERLINK(CONCATENATE("[FDS Tool Version 28.xls]Line_Definitions!","a",VLOOKUP(Data!C94,Line_Definitions!$A$2:$D$401,4,FALSE)),Data!C94)</f>
        <v>333</v>
      </c>
      <c r="B100" s="75">
        <f t="shared" si="6"/>
        <v>100</v>
      </c>
      <c r="C100" s="76" t="s">
        <v>407</v>
      </c>
      <c r="D100" s="156">
        <f t="shared" si="7"/>
        <v>0</v>
      </c>
      <c r="E100" s="156">
        <f>'Level 3 - AMP Financial Data'!E99</f>
        <v>0</v>
      </c>
      <c r="F100" s="156">
        <f>'Level 3 - AMP Financial Data'!F99</f>
        <v>0</v>
      </c>
      <c r="G100" s="156">
        <f>'Level 3 - AMP Financial Data'!G99</f>
        <v>0</v>
      </c>
      <c r="H100" s="156">
        <f>'Level 3 - AMP Financial Data'!H99</f>
        <v>0</v>
      </c>
      <c r="I100" s="65"/>
      <c r="K100" s="66"/>
    </row>
    <row r="101" spans="1:11" ht="12.75" outlineLevel="2">
      <c r="A101" s="60">
        <f>HYPERLINK(CONCATENATE("[FDS Tool Version 28.xls]Line_Definitions!","a",VLOOKUP(Data!C95,Line_Definitions!$A$2:$D$401,4,FALSE)),Data!C95)</f>
        <v>341</v>
      </c>
      <c r="B101" s="75">
        <f t="shared" si="6"/>
        <v>101</v>
      </c>
      <c r="C101" s="76" t="s">
        <v>408</v>
      </c>
      <c r="D101" s="156">
        <f t="shared" si="7"/>
        <v>0</v>
      </c>
      <c r="E101" s="156">
        <f>'Level 3 - AMP Financial Data'!E100</f>
        <v>0</v>
      </c>
      <c r="F101" s="156">
        <f>'Level 3 - AMP Financial Data'!F100</f>
        <v>0</v>
      </c>
      <c r="G101" s="156">
        <f>'Level 3 - AMP Financial Data'!G100</f>
        <v>0</v>
      </c>
      <c r="H101" s="156">
        <f>'Level 3 - AMP Financial Data'!H100</f>
        <v>0</v>
      </c>
      <c r="I101" s="65"/>
      <c r="K101" s="66"/>
    </row>
    <row r="102" spans="1:11" ht="12.75" outlineLevel="3">
      <c r="A102" s="328" t="s">
        <v>465</v>
      </c>
      <c r="B102" s="334">
        <f t="shared" si="6"/>
        <v>102</v>
      </c>
      <c r="C102" s="338" t="s">
        <v>553</v>
      </c>
      <c r="D102" s="156">
        <f t="shared" si="7"/>
        <v>0</v>
      </c>
      <c r="E102" s="156">
        <f>'Level 3 - AMP Financial Data'!E101</f>
        <v>0</v>
      </c>
      <c r="F102" s="156">
        <f>'Level 3 - AMP Financial Data'!F101</f>
        <v>0</v>
      </c>
      <c r="G102" s="156">
        <f>'Level 3 - AMP Financial Data'!G101</f>
        <v>0</v>
      </c>
      <c r="H102" s="156">
        <f>'Level 3 - AMP Financial Data'!H101</f>
        <v>0</v>
      </c>
      <c r="I102" s="65"/>
      <c r="K102" s="66"/>
    </row>
    <row r="103" spans="1:11" ht="12.75" outlineLevel="3">
      <c r="A103" s="328" t="s">
        <v>466</v>
      </c>
      <c r="B103" s="334">
        <f t="shared" si="6"/>
        <v>103</v>
      </c>
      <c r="C103" s="338" t="s">
        <v>554</v>
      </c>
      <c r="D103" s="156">
        <f t="shared" si="7"/>
        <v>0</v>
      </c>
      <c r="E103" s="156">
        <f>'Level 3 - AMP Financial Data'!E102</f>
        <v>0</v>
      </c>
      <c r="F103" s="156">
        <f>'Level 3 - AMP Financial Data'!F102</f>
        <v>0</v>
      </c>
      <c r="G103" s="156">
        <f>'Level 3 - AMP Financial Data'!G102</f>
        <v>0</v>
      </c>
      <c r="H103" s="156">
        <f>'Level 3 - AMP Financial Data'!H102</f>
        <v>0</v>
      </c>
      <c r="I103" s="65"/>
      <c r="K103" s="66"/>
    </row>
    <row r="104" spans="1:11" ht="12.75" outlineLevel="3">
      <c r="A104" s="328" t="s">
        <v>467</v>
      </c>
      <c r="B104" s="334">
        <f t="shared" si="6"/>
        <v>104</v>
      </c>
      <c r="C104" s="338" t="s">
        <v>555</v>
      </c>
      <c r="D104" s="156">
        <f t="shared" si="7"/>
        <v>0</v>
      </c>
      <c r="E104" s="156">
        <f>'Level 3 - AMP Financial Data'!E103</f>
        <v>0</v>
      </c>
      <c r="F104" s="156">
        <f>'Level 3 - AMP Financial Data'!F103</f>
        <v>0</v>
      </c>
      <c r="G104" s="156">
        <f>'Level 3 - AMP Financial Data'!G103</f>
        <v>0</v>
      </c>
      <c r="H104" s="156">
        <f>'Level 3 - AMP Financial Data'!H103</f>
        <v>0</v>
      </c>
      <c r="I104" s="65"/>
      <c r="K104" s="66"/>
    </row>
    <row r="105" spans="1:11" s="69" customFormat="1" ht="12.75" outlineLevel="2">
      <c r="A105" s="60">
        <f>HYPERLINK(CONCATENATE("[FDS Tool Version 28.xls]Line_Definitions!","a",VLOOKUP(Data!C99,Line_Definitions!$A$2:$D$401,4,FALSE)),Data!C99)</f>
        <v>342</v>
      </c>
      <c r="B105" s="77">
        <f t="shared" si="6"/>
        <v>105</v>
      </c>
      <c r="C105" s="88" t="s">
        <v>409</v>
      </c>
      <c r="D105" s="141">
        <f t="shared" si="7"/>
        <v>0</v>
      </c>
      <c r="E105" s="141">
        <f>SUM(E102:E104)</f>
        <v>0</v>
      </c>
      <c r="F105" s="141">
        <f>SUM(F102:F104)</f>
        <v>0</v>
      </c>
      <c r="G105" s="141">
        <f>SUM(G102:G104)</f>
        <v>0</v>
      </c>
      <c r="H105" s="141">
        <f>SUM(H102:H104)</f>
        <v>0</v>
      </c>
      <c r="I105" s="65"/>
      <c r="J105" s="65"/>
      <c r="K105" s="66"/>
    </row>
    <row r="106" spans="1:11" ht="12.75" outlineLevel="3">
      <c r="A106" s="328" t="s">
        <v>468</v>
      </c>
      <c r="B106" s="334">
        <f t="shared" si="6"/>
        <v>106</v>
      </c>
      <c r="C106" s="338" t="s">
        <v>191</v>
      </c>
      <c r="D106" s="156">
        <f t="shared" si="7"/>
        <v>0</v>
      </c>
      <c r="E106" s="156">
        <f>'Level 3 - AMP Financial Data'!E105</f>
        <v>0</v>
      </c>
      <c r="F106" s="156">
        <f>'Level 3 - AMP Financial Data'!F105</f>
        <v>0</v>
      </c>
      <c r="G106" s="156">
        <f>'Level 3 - AMP Financial Data'!G105</f>
        <v>0</v>
      </c>
      <c r="H106" s="156">
        <f>'Level 3 - AMP Financial Data'!H105</f>
        <v>0</v>
      </c>
      <c r="I106" s="65"/>
      <c r="K106" s="66"/>
    </row>
    <row r="107" spans="1:11" ht="12.75" outlineLevel="3">
      <c r="A107" s="328" t="s">
        <v>469</v>
      </c>
      <c r="B107" s="334">
        <f t="shared" si="6"/>
        <v>107</v>
      </c>
      <c r="C107" s="338" t="s">
        <v>190</v>
      </c>
      <c r="D107" s="156">
        <f t="shared" si="7"/>
        <v>0</v>
      </c>
      <c r="E107" s="156">
        <f>'Level 3 - AMP Financial Data'!E106</f>
        <v>0</v>
      </c>
      <c r="F107" s="156">
        <f>'Level 3 - AMP Financial Data'!F106</f>
        <v>0</v>
      </c>
      <c r="G107" s="156">
        <f>'Level 3 - AMP Financial Data'!G106</f>
        <v>0</v>
      </c>
      <c r="H107" s="156">
        <f>'Level 3 - AMP Financial Data'!H106</f>
        <v>0</v>
      </c>
      <c r="I107" s="65"/>
      <c r="K107" s="66"/>
    </row>
    <row r="108" spans="1:11" s="69" customFormat="1" ht="15.75" customHeight="1" outlineLevel="2">
      <c r="A108" s="60">
        <f>HYPERLINK(CONCATENATE("[FDS Tool Version 28.xls]Line_Definitions!","a",VLOOKUP(Data!C102,Line_Definitions!$A$2:$D$401,4,FALSE)),Data!C102)</f>
        <v>343</v>
      </c>
      <c r="B108" s="77">
        <f t="shared" si="6"/>
        <v>108</v>
      </c>
      <c r="C108" s="78" t="s">
        <v>410</v>
      </c>
      <c r="D108" s="141">
        <f t="shared" si="7"/>
        <v>0</v>
      </c>
      <c r="E108" s="141">
        <f>SUM(E106:E107)</f>
        <v>0</v>
      </c>
      <c r="F108" s="141">
        <f>SUM(F106:F107)</f>
        <v>0</v>
      </c>
      <c r="G108" s="141">
        <f>SUM(G106:G107)</f>
        <v>0</v>
      </c>
      <c r="H108" s="141">
        <f>SUM(H106:H107)</f>
        <v>0</v>
      </c>
      <c r="I108" s="65"/>
      <c r="J108" s="65"/>
      <c r="K108" s="66"/>
    </row>
    <row r="109" spans="1:11" ht="12.75" outlineLevel="2">
      <c r="A109" s="60">
        <f>HYPERLINK(CONCATENATE("[FDS Tool Version 28.xls]Line_Definitions!","a",VLOOKUP(Data!C103,Line_Definitions!$A$2:$D$401,4,FALSE)),Data!C103)</f>
        <v>344</v>
      </c>
      <c r="B109" s="75">
        <f t="shared" si="6"/>
        <v>109</v>
      </c>
      <c r="C109" s="76" t="s">
        <v>411</v>
      </c>
      <c r="D109" s="156">
        <f t="shared" si="7"/>
        <v>0</v>
      </c>
      <c r="E109" s="156">
        <f>'Level 3 - AMP Financial Data'!E108</f>
        <v>0</v>
      </c>
      <c r="F109" s="156">
        <f>'Level 3 - AMP Financial Data'!F108</f>
        <v>0</v>
      </c>
      <c r="G109" s="156">
        <f>'Level 3 - AMP Financial Data'!G108</f>
        <v>0</v>
      </c>
      <c r="H109" s="156">
        <f>'Level 3 - AMP Financial Data'!H108</f>
        <v>0</v>
      </c>
      <c r="I109" s="65"/>
      <c r="K109" s="66"/>
    </row>
    <row r="110" spans="1:11" ht="12.75" outlineLevel="2">
      <c r="A110" s="60">
        <f>HYPERLINK(CONCATENATE("[FDS Tool Version 28.xls]Line_Definitions!","a",VLOOKUP(Data!C104,Line_Definitions!$A$2:$D$401,4,FALSE)),Data!C104)</f>
        <v>345</v>
      </c>
      <c r="B110" s="75">
        <f t="shared" si="6"/>
        <v>110</v>
      </c>
      <c r="C110" s="87" t="s">
        <v>412</v>
      </c>
      <c r="D110" s="156">
        <f t="shared" si="7"/>
        <v>0</v>
      </c>
      <c r="E110" s="156">
        <f>'Level 3 - AMP Financial Data'!E109</f>
        <v>0</v>
      </c>
      <c r="F110" s="156">
        <f>'Level 3 - AMP Financial Data'!F109</f>
        <v>0</v>
      </c>
      <c r="G110" s="156">
        <f>'Level 3 - AMP Financial Data'!G109</f>
        <v>0</v>
      </c>
      <c r="H110" s="156">
        <f>'Level 3 - AMP Financial Data'!H109</f>
        <v>0</v>
      </c>
      <c r="I110" s="65"/>
      <c r="K110" s="66"/>
    </row>
    <row r="111" spans="1:11" ht="12.75" outlineLevel="2">
      <c r="A111" s="60">
        <f>HYPERLINK(CONCATENATE("[FDS Tool Version 28.xls]Line_Definitions!","a",VLOOKUP(Data!C105,Line_Definitions!$A$2:$D$401,4,FALSE)),Data!C105)</f>
        <v>346</v>
      </c>
      <c r="B111" s="75">
        <f t="shared" si="6"/>
        <v>111</v>
      </c>
      <c r="C111" s="87" t="s">
        <v>413</v>
      </c>
      <c r="D111" s="156">
        <f t="shared" si="7"/>
        <v>0</v>
      </c>
      <c r="E111" s="156">
        <f>'Level 3 - AMP Financial Data'!E110</f>
        <v>0</v>
      </c>
      <c r="F111" s="156">
        <f>'Level 3 - AMP Financial Data'!F110</f>
        <v>0</v>
      </c>
      <c r="G111" s="156">
        <f>'Level 3 - AMP Financial Data'!G110</f>
        <v>0</v>
      </c>
      <c r="H111" s="156">
        <f>'Level 3 - AMP Financial Data'!H110</f>
        <v>0</v>
      </c>
      <c r="I111" s="65"/>
      <c r="K111" s="66"/>
    </row>
    <row r="112" spans="1:11" ht="12.75" outlineLevel="2">
      <c r="A112" s="60">
        <f>HYPERLINK(CONCATENATE("[FDS Tool Version 28.xls]Line_Definitions!","a",VLOOKUP(Data!C106,Line_Definitions!$A$2:$D$401,4,FALSE)),Data!C106)</f>
        <v>347</v>
      </c>
      <c r="B112" s="75">
        <f t="shared" si="6"/>
        <v>112</v>
      </c>
      <c r="C112" s="87" t="s">
        <v>414</v>
      </c>
      <c r="D112" s="156">
        <f t="shared" si="7"/>
        <v>0</v>
      </c>
      <c r="E112" s="156">
        <f>'Level 3 - AMP Financial Data'!E111</f>
        <v>0</v>
      </c>
      <c r="F112" s="156">
        <f>'Level 3 - AMP Financial Data'!F111</f>
        <v>0</v>
      </c>
      <c r="G112" s="156">
        <f>'Level 3 - AMP Financial Data'!G111</f>
        <v>0</v>
      </c>
      <c r="H112" s="156">
        <f>'Level 3 - AMP Financial Data'!H111</f>
        <v>0</v>
      </c>
      <c r="I112" s="65"/>
      <c r="K112" s="66"/>
    </row>
    <row r="113" spans="1:11" ht="12.75" outlineLevel="3">
      <c r="A113" s="356" t="s">
        <v>470</v>
      </c>
      <c r="B113" s="90">
        <f t="shared" si="6"/>
        <v>113</v>
      </c>
      <c r="C113" s="338" t="s">
        <v>295</v>
      </c>
      <c r="D113" s="156">
        <f t="shared" si="7"/>
        <v>0</v>
      </c>
      <c r="E113" s="156">
        <f>'Level 3 - AMP Financial Data'!E112</f>
        <v>0</v>
      </c>
      <c r="F113" s="156">
        <f>'Level 3 - AMP Financial Data'!F112</f>
        <v>0</v>
      </c>
      <c r="G113" s="156">
        <f>'Level 3 - AMP Financial Data'!G112</f>
        <v>0</v>
      </c>
      <c r="H113" s="156">
        <f>'Level 3 - AMP Financial Data'!H112</f>
        <v>0</v>
      </c>
      <c r="I113" s="65"/>
      <c r="K113" s="66"/>
    </row>
    <row r="114" spans="1:11" ht="12.75" outlineLevel="3">
      <c r="A114" s="356" t="s">
        <v>471</v>
      </c>
      <c r="B114" s="90">
        <f t="shared" si="6"/>
        <v>114</v>
      </c>
      <c r="C114" s="338" t="s">
        <v>296</v>
      </c>
      <c r="D114" s="156">
        <f t="shared" si="7"/>
        <v>0</v>
      </c>
      <c r="E114" s="156">
        <f>'Level 3 - AMP Financial Data'!E113</f>
        <v>0</v>
      </c>
      <c r="F114" s="156">
        <f>'Level 3 - AMP Financial Data'!F113</f>
        <v>0</v>
      </c>
      <c r="G114" s="156">
        <f>'Level 3 - AMP Financial Data'!G113</f>
        <v>0</v>
      </c>
      <c r="H114" s="156">
        <f>'Level 3 - AMP Financial Data'!H113</f>
        <v>0</v>
      </c>
      <c r="I114" s="65"/>
      <c r="K114" s="66"/>
    </row>
    <row r="115" spans="1:11" ht="12.75" outlineLevel="3">
      <c r="A115" s="356" t="s">
        <v>472</v>
      </c>
      <c r="B115" s="90">
        <f t="shared" si="6"/>
        <v>115</v>
      </c>
      <c r="C115" s="338" t="s">
        <v>297</v>
      </c>
      <c r="D115" s="156">
        <f t="shared" si="7"/>
        <v>0</v>
      </c>
      <c r="E115" s="156">
        <f>'Level 3 - AMP Financial Data'!E114</f>
        <v>0</v>
      </c>
      <c r="F115" s="156">
        <f>'Level 3 - AMP Financial Data'!F114</f>
        <v>0</v>
      </c>
      <c r="G115" s="156">
        <f>'Level 3 - AMP Financial Data'!G114</f>
        <v>0</v>
      </c>
      <c r="H115" s="156">
        <f>'Level 3 - AMP Financial Data'!H114</f>
        <v>0</v>
      </c>
      <c r="I115" s="65"/>
      <c r="K115" s="66"/>
    </row>
    <row r="116" spans="1:11" ht="12.75" outlineLevel="3">
      <c r="A116" s="356" t="s">
        <v>473</v>
      </c>
      <c r="B116" s="90">
        <f t="shared" si="6"/>
        <v>116</v>
      </c>
      <c r="C116" s="338" t="s">
        <v>298</v>
      </c>
      <c r="D116" s="156">
        <f t="shared" si="7"/>
        <v>888</v>
      </c>
      <c r="E116" s="156">
        <v>111</v>
      </c>
      <c r="F116" s="156">
        <v>111</v>
      </c>
      <c r="G116" s="156">
        <v>111</v>
      </c>
      <c r="H116" s="156">
        <v>555</v>
      </c>
      <c r="I116" s="65"/>
      <c r="K116" s="66"/>
    </row>
    <row r="117" spans="1:11" ht="12.75" outlineLevel="3">
      <c r="A117" s="356" t="s">
        <v>474</v>
      </c>
      <c r="B117" s="90">
        <f t="shared" si="6"/>
        <v>117</v>
      </c>
      <c r="C117" s="338" t="s">
        <v>299</v>
      </c>
      <c r="D117" s="156">
        <f t="shared" si="7"/>
        <v>0</v>
      </c>
      <c r="E117" s="156">
        <f>'Level 3 - AMP Financial Data'!E116</f>
        <v>0</v>
      </c>
      <c r="F117" s="156">
        <f>'Level 3 - AMP Financial Data'!F116</f>
        <v>0</v>
      </c>
      <c r="G117" s="156">
        <f>'Level 3 - AMP Financial Data'!G116</f>
        <v>0</v>
      </c>
      <c r="H117" s="156">
        <f>'Level 3 - AMP Financial Data'!H116</f>
        <v>0</v>
      </c>
      <c r="I117" s="65"/>
      <c r="K117" s="66"/>
    </row>
    <row r="118" spans="1:11" ht="12.75" outlineLevel="3">
      <c r="A118" s="325"/>
      <c r="B118" s="335"/>
      <c r="C118" s="337" t="s">
        <v>702</v>
      </c>
      <c r="D118" s="364"/>
      <c r="E118" s="365"/>
      <c r="F118" s="365"/>
      <c r="G118" s="365"/>
      <c r="H118" s="366"/>
      <c r="I118" s="65"/>
      <c r="K118" s="66"/>
    </row>
    <row r="119" spans="1:11" s="69" customFormat="1" ht="12.75" outlineLevel="2">
      <c r="A119" s="60">
        <f>HYPERLINK(CONCATENATE("[FDS Tool Version 28.xls]Line_Definitions!","a",VLOOKUP(Data!C112,Line_Definitions!$A$2:$D$401,4,FALSE)),Data!C112)</f>
        <v>348</v>
      </c>
      <c r="B119" s="77">
        <f t="shared" si="6"/>
        <v>119</v>
      </c>
      <c r="C119" s="88" t="s">
        <v>415</v>
      </c>
      <c r="D119" s="141">
        <f t="shared" si="7"/>
        <v>888</v>
      </c>
      <c r="E119" s="141">
        <f>SUM(E113:E117)</f>
        <v>111</v>
      </c>
      <c r="F119" s="141">
        <f>SUM(F113:F117)</f>
        <v>111</v>
      </c>
      <c r="G119" s="141">
        <f>SUM(G113:G117)</f>
        <v>111</v>
      </c>
      <c r="H119" s="141">
        <f>SUM(H113:H117)</f>
        <v>555</v>
      </c>
      <c r="I119" s="65"/>
      <c r="J119" s="65"/>
      <c r="K119" s="66"/>
    </row>
    <row r="120" spans="1:11" s="69" customFormat="1" ht="12.75" outlineLevel="1">
      <c r="A120" s="60">
        <f>HYPERLINK(CONCATENATE("[FDS Tool Version 28.xls]Line_Definitions!","a",VLOOKUP(Data!C113,Line_Definitions!$A$2:$D$401,4,FALSE)),Data!C113)</f>
        <v>310</v>
      </c>
      <c r="B120" s="77">
        <f t="shared" si="6"/>
        <v>120</v>
      </c>
      <c r="C120" s="78" t="s">
        <v>147</v>
      </c>
      <c r="D120" s="141">
        <f t="shared" si="7"/>
        <v>888</v>
      </c>
      <c r="E120" s="141">
        <f>SUM(E89:E95)+SUM(E98:E101)+E105+SUM(E108:E112)+E119</f>
        <v>111</v>
      </c>
      <c r="F120" s="141">
        <f>SUM(F89:F95)+SUM(F98:F101)+F105+SUM(F108:F112)+F119</f>
        <v>111</v>
      </c>
      <c r="G120" s="141">
        <f>SUM(G89:G95)+SUM(G98:G101)+G105+SUM(G108:G112)+G119</f>
        <v>111</v>
      </c>
      <c r="H120" s="141">
        <f>SUM(H89:H95)+SUM(H98:H101)+H105+SUM(H108:H112)+H119</f>
        <v>555</v>
      </c>
      <c r="I120" s="65"/>
      <c r="J120" s="65"/>
      <c r="K120" s="66"/>
    </row>
    <row r="121" spans="1:11" ht="12.75" outlineLevel="1">
      <c r="A121" s="79"/>
      <c r="B121" s="79"/>
      <c r="C121" s="80"/>
      <c r="D121" s="145"/>
      <c r="E121" s="145"/>
      <c r="F121" s="145"/>
      <c r="G121" s="145"/>
      <c r="H121" s="145"/>
      <c r="I121" s="65"/>
      <c r="K121" s="66"/>
    </row>
    <row r="122" spans="1:11" ht="12.75" outlineLevel="2">
      <c r="A122" s="328" t="s">
        <v>475</v>
      </c>
      <c r="B122" s="334">
        <f t="shared" si="6"/>
        <v>122</v>
      </c>
      <c r="C122" s="338" t="s">
        <v>300</v>
      </c>
      <c r="D122" s="156">
        <f aca="true" t="shared" si="8" ref="D122:D137">SUM(E122:H122)</f>
        <v>0</v>
      </c>
      <c r="E122" s="156">
        <f>'Level 3 - AMP Financial Data'!E122</f>
        <v>0</v>
      </c>
      <c r="F122" s="156">
        <f>'Level 3 - AMP Financial Data'!F122</f>
        <v>0</v>
      </c>
      <c r="G122" s="156">
        <f>'Level 3 - AMP Financial Data'!G122</f>
        <v>0</v>
      </c>
      <c r="H122" s="156">
        <f>'Level 3 - AMP Financial Data'!H122</f>
        <v>0</v>
      </c>
      <c r="I122" s="65"/>
      <c r="K122" s="66"/>
    </row>
    <row r="123" spans="1:11" ht="12.75" outlineLevel="2">
      <c r="A123" s="328" t="s">
        <v>476</v>
      </c>
      <c r="B123" s="334">
        <f t="shared" si="6"/>
        <v>123</v>
      </c>
      <c r="C123" s="338" t="s">
        <v>301</v>
      </c>
      <c r="D123" s="156">
        <f t="shared" si="8"/>
        <v>0</v>
      </c>
      <c r="E123" s="156">
        <f>'Level 3 - AMP Financial Data'!E123</f>
        <v>0</v>
      </c>
      <c r="F123" s="156">
        <f>'Level 3 - AMP Financial Data'!F123</f>
        <v>0</v>
      </c>
      <c r="G123" s="156">
        <f>'Level 3 - AMP Financial Data'!G123</f>
        <v>0</v>
      </c>
      <c r="H123" s="156">
        <f>'Level 3 - AMP Financial Data'!H123</f>
        <v>0</v>
      </c>
      <c r="I123" s="65"/>
      <c r="K123" s="66"/>
    </row>
    <row r="124" spans="1:11" s="69" customFormat="1" ht="12.75" outlineLevel="2" collapsed="1">
      <c r="A124" s="60">
        <f>HYPERLINK(CONCATENATE("[FDS Tool Version 28.xls]Line_Definitions!","a",VLOOKUP(Data!C117,Line_Definitions!$A$2:$D$401,4,FALSE)),Data!C117)</f>
        <v>351</v>
      </c>
      <c r="B124" s="77">
        <f t="shared" si="6"/>
        <v>124</v>
      </c>
      <c r="C124" s="88" t="s">
        <v>767</v>
      </c>
      <c r="D124" s="141">
        <f t="shared" si="8"/>
        <v>0</v>
      </c>
      <c r="E124" s="141">
        <f>'Level 3 - AMP Financial Data'!E124</f>
        <v>0</v>
      </c>
      <c r="F124" s="141">
        <f>'Level 3 - AMP Financial Data'!F124</f>
        <v>0</v>
      </c>
      <c r="G124" s="141">
        <f>'Level 3 - AMP Financial Data'!G124</f>
        <v>0</v>
      </c>
      <c r="H124" s="141">
        <f>'Level 3 - AMP Financial Data'!H124</f>
        <v>0</v>
      </c>
      <c r="I124" s="65"/>
      <c r="J124" s="65"/>
      <c r="K124" s="66"/>
    </row>
    <row r="125" spans="1:11" ht="12.75" outlineLevel="2">
      <c r="A125" s="60">
        <f>HYPERLINK(CONCATENATE("[FDS Tool Version 28.xls]Line_Definitions!","a",VLOOKUP(Data!C118,Line_Definitions!$A$2:$D$401,4,FALSE)),Data!C118)</f>
        <v>352</v>
      </c>
      <c r="B125" s="75">
        <f t="shared" si="6"/>
        <v>125</v>
      </c>
      <c r="C125" s="76" t="s">
        <v>416</v>
      </c>
      <c r="D125" s="156">
        <f t="shared" si="8"/>
        <v>0</v>
      </c>
      <c r="E125" s="156">
        <f>'Level 3 - AMP Financial Data'!E125</f>
        <v>0</v>
      </c>
      <c r="F125" s="156">
        <f>'Level 3 - AMP Financial Data'!F125</f>
        <v>0</v>
      </c>
      <c r="G125" s="156">
        <f>'Level 3 - AMP Financial Data'!G125</f>
        <v>0</v>
      </c>
      <c r="H125" s="156">
        <f>'Level 3 - AMP Financial Data'!H125</f>
        <v>0</v>
      </c>
      <c r="I125" s="65"/>
      <c r="K125" s="66"/>
    </row>
    <row r="126" spans="1:11" ht="12.75" outlineLevel="2">
      <c r="A126" s="60">
        <f>HYPERLINK(CONCATENATE("[FDS Tool Version 28.xls]Line_Definitions!","a",VLOOKUP(Data!C119,Line_Definitions!$A$2:$D$401,4,FALSE)),Data!C119)</f>
        <v>353</v>
      </c>
      <c r="B126" s="75">
        <f t="shared" si="6"/>
        <v>126</v>
      </c>
      <c r="C126" s="76" t="s">
        <v>417</v>
      </c>
      <c r="D126" s="156">
        <f t="shared" si="8"/>
        <v>0</v>
      </c>
      <c r="E126" s="156">
        <f>'Level 3 - AMP Financial Data'!E126</f>
        <v>0</v>
      </c>
      <c r="F126" s="156">
        <f>'Level 3 - AMP Financial Data'!F126</f>
        <v>0</v>
      </c>
      <c r="G126" s="156">
        <f>'Level 3 - AMP Financial Data'!G126</f>
        <v>0</v>
      </c>
      <c r="H126" s="156">
        <f>'Level 3 - AMP Financial Data'!H126</f>
        <v>0</v>
      </c>
      <c r="I126" s="65"/>
      <c r="K126" s="66"/>
    </row>
    <row r="127" spans="1:11" ht="12.75" outlineLevel="2">
      <c r="A127" s="60">
        <f>HYPERLINK(CONCATENATE("[FDS Tool Version 28.xls]Line_Definitions!","a",VLOOKUP(Data!C120,Line_Definitions!$A$2:$D$401,4,FALSE)),Data!C120)</f>
        <v>354</v>
      </c>
      <c r="B127" s="75">
        <f t="shared" si="6"/>
        <v>127</v>
      </c>
      <c r="C127" s="76" t="s">
        <v>418</v>
      </c>
      <c r="D127" s="156">
        <f t="shared" si="8"/>
        <v>0</v>
      </c>
      <c r="E127" s="156">
        <f>'Level 3 - AMP Financial Data'!E127</f>
        <v>0</v>
      </c>
      <c r="F127" s="156">
        <f>'Level 3 - AMP Financial Data'!F127</f>
        <v>0</v>
      </c>
      <c r="G127" s="156">
        <f>'Level 3 - AMP Financial Data'!G127</f>
        <v>0</v>
      </c>
      <c r="H127" s="156">
        <f>'Level 3 - AMP Financial Data'!H127</f>
        <v>0</v>
      </c>
      <c r="I127" s="65"/>
      <c r="K127" s="66"/>
    </row>
    <row r="128" spans="1:11" ht="12.75" outlineLevel="3">
      <c r="A128" s="328" t="s">
        <v>477</v>
      </c>
      <c r="B128" s="334">
        <f t="shared" si="6"/>
        <v>128</v>
      </c>
      <c r="C128" s="338" t="s">
        <v>302</v>
      </c>
      <c r="D128" s="156">
        <f t="shared" si="8"/>
        <v>0</v>
      </c>
      <c r="E128" s="156">
        <f>'Level 3 - AMP Financial Data'!E128</f>
        <v>0</v>
      </c>
      <c r="F128" s="156">
        <f>'Level 3 - AMP Financial Data'!F128</f>
        <v>0</v>
      </c>
      <c r="G128" s="156">
        <f>'Level 3 - AMP Financial Data'!G128</f>
        <v>0</v>
      </c>
      <c r="H128" s="156">
        <f>'Level 3 - AMP Financial Data'!H128</f>
        <v>0</v>
      </c>
      <c r="I128" s="65"/>
      <c r="K128" s="66"/>
    </row>
    <row r="129" spans="1:11" ht="12.75" outlineLevel="3">
      <c r="A129" s="328" t="s">
        <v>478</v>
      </c>
      <c r="B129" s="334">
        <f t="shared" si="6"/>
        <v>129</v>
      </c>
      <c r="C129" s="338" t="s">
        <v>303</v>
      </c>
      <c r="D129" s="156">
        <f t="shared" si="8"/>
        <v>0</v>
      </c>
      <c r="E129" s="156">
        <f>'Level 3 - AMP Financial Data'!E129</f>
        <v>0</v>
      </c>
      <c r="F129" s="156">
        <f>'Level 3 - AMP Financial Data'!F129</f>
        <v>0</v>
      </c>
      <c r="G129" s="156">
        <f>'Level 3 - AMP Financial Data'!G129</f>
        <v>0</v>
      </c>
      <c r="H129" s="156">
        <f>'Level 3 - AMP Financial Data'!H129</f>
        <v>0</v>
      </c>
      <c r="I129" s="65"/>
      <c r="K129" s="66"/>
    </row>
    <row r="130" spans="1:11" ht="12.75" outlineLevel="3">
      <c r="A130" s="328" t="s">
        <v>479</v>
      </c>
      <c r="B130" s="334">
        <f t="shared" si="6"/>
        <v>130</v>
      </c>
      <c r="C130" s="338" t="s">
        <v>304</v>
      </c>
      <c r="D130" s="156">
        <f t="shared" si="8"/>
        <v>0</v>
      </c>
      <c r="E130" s="156">
        <f>'Level 3 - AMP Financial Data'!E130</f>
        <v>0</v>
      </c>
      <c r="F130" s="156">
        <f>'Level 3 - AMP Financial Data'!F130</f>
        <v>0</v>
      </c>
      <c r="G130" s="156">
        <f>'Level 3 - AMP Financial Data'!G130</f>
        <v>0</v>
      </c>
      <c r="H130" s="156">
        <f>'Level 3 - AMP Financial Data'!H130</f>
        <v>0</v>
      </c>
      <c r="I130" s="65"/>
      <c r="K130" s="66"/>
    </row>
    <row r="131" spans="1:11" ht="12.75" outlineLevel="3">
      <c r="A131" s="328" t="s">
        <v>480</v>
      </c>
      <c r="B131" s="334">
        <f t="shared" si="6"/>
        <v>131</v>
      </c>
      <c r="C131" s="338" t="s">
        <v>548</v>
      </c>
      <c r="D131" s="156">
        <f t="shared" si="8"/>
        <v>0</v>
      </c>
      <c r="E131" s="156">
        <f>'Level 3 - AMP Financial Data'!E131</f>
        <v>0</v>
      </c>
      <c r="F131" s="156">
        <f>'Level 3 - AMP Financial Data'!F131</f>
        <v>0</v>
      </c>
      <c r="G131" s="156">
        <f>'Level 3 - AMP Financial Data'!G131</f>
        <v>0</v>
      </c>
      <c r="H131" s="156">
        <f>'Level 3 - AMP Financial Data'!H131</f>
        <v>0</v>
      </c>
      <c r="I131" s="65"/>
      <c r="K131" s="66"/>
    </row>
    <row r="132" spans="1:11" ht="12.75" outlineLevel="3">
      <c r="A132" s="328" t="s">
        <v>481</v>
      </c>
      <c r="B132" s="334">
        <f t="shared" si="6"/>
        <v>132</v>
      </c>
      <c r="C132" s="338" t="s">
        <v>549</v>
      </c>
      <c r="D132" s="156">
        <f t="shared" si="8"/>
        <v>0</v>
      </c>
      <c r="E132" s="156">
        <f>'Level 3 - AMP Financial Data'!E132</f>
        <v>0</v>
      </c>
      <c r="F132" s="156">
        <f>'Level 3 - AMP Financial Data'!F132</f>
        <v>0</v>
      </c>
      <c r="G132" s="156">
        <f>'Level 3 - AMP Financial Data'!G132</f>
        <v>0</v>
      </c>
      <c r="H132" s="156">
        <f>'Level 3 - AMP Financial Data'!H132</f>
        <v>0</v>
      </c>
      <c r="I132" s="65"/>
      <c r="K132" s="66"/>
    </row>
    <row r="133" spans="1:11" ht="12.75" outlineLevel="3">
      <c r="A133" s="325"/>
      <c r="B133" s="335"/>
      <c r="C133" s="337" t="s">
        <v>702</v>
      </c>
      <c r="D133" s="364"/>
      <c r="E133" s="365"/>
      <c r="F133" s="365"/>
      <c r="G133" s="365"/>
      <c r="H133" s="366"/>
      <c r="I133" s="65"/>
      <c r="K133" s="66"/>
    </row>
    <row r="134" spans="1:11" s="69" customFormat="1" ht="12.75" outlineLevel="2">
      <c r="A134" s="60">
        <f>HYPERLINK(CONCATENATE("[FDS Tool Version 28.xls]Line_Definitions!","a",VLOOKUP(Data!C126,Line_Definitions!$A$2:$D$401,4,FALSE)),Data!C126)</f>
        <v>355</v>
      </c>
      <c r="B134" s="77">
        <f t="shared" si="6"/>
        <v>134</v>
      </c>
      <c r="C134" s="78" t="s">
        <v>419</v>
      </c>
      <c r="D134" s="141">
        <f t="shared" si="8"/>
        <v>0</v>
      </c>
      <c r="E134" s="141">
        <f>'Level 3 - AMP Financial Data'!E134</f>
        <v>0</v>
      </c>
      <c r="F134" s="141">
        <f>'Level 3 - AMP Financial Data'!F134</f>
        <v>0</v>
      </c>
      <c r="G134" s="141">
        <f>'Level 3 - AMP Financial Data'!G134</f>
        <v>0</v>
      </c>
      <c r="H134" s="141">
        <f>'Level 3 - AMP Financial Data'!H134</f>
        <v>0</v>
      </c>
      <c r="I134" s="65"/>
      <c r="J134" s="65"/>
      <c r="K134" s="66"/>
    </row>
    <row r="135" spans="1:11" ht="12.75" outlineLevel="2">
      <c r="A135" s="60">
        <f>HYPERLINK(CONCATENATE("[FDS Tool Version 28.xls]Line_Definitions!","a",VLOOKUP(Data!C127,Line_Definitions!$A$2:$D$401,4,FALSE)),Data!C127)</f>
        <v>356</v>
      </c>
      <c r="B135" s="75">
        <f t="shared" si="6"/>
        <v>135</v>
      </c>
      <c r="C135" s="87" t="s">
        <v>209</v>
      </c>
      <c r="D135" s="156">
        <f t="shared" si="8"/>
        <v>0</v>
      </c>
      <c r="E135" s="156">
        <f>'Level 3 - AMP Financial Data'!E135</f>
        <v>0</v>
      </c>
      <c r="F135" s="156">
        <f>'Level 3 - AMP Financial Data'!F135</f>
        <v>0</v>
      </c>
      <c r="G135" s="156">
        <f>'Level 3 - AMP Financial Data'!G135</f>
        <v>0</v>
      </c>
      <c r="H135" s="156">
        <f>'Level 3 - AMP Financial Data'!H135</f>
        <v>0</v>
      </c>
      <c r="I135" s="65"/>
      <c r="K135" s="66"/>
    </row>
    <row r="136" spans="1:11" ht="12.75" outlineLevel="2">
      <c r="A136" s="60">
        <f>HYPERLINK(CONCATENATE("[FDS Tool Version 28.xls]Line_Definitions!","a",VLOOKUP(Data!C128,Line_Definitions!$A$2:$D$401,4,FALSE)),Data!C128)</f>
        <v>357</v>
      </c>
      <c r="B136" s="75">
        <f t="shared" si="6"/>
        <v>136</v>
      </c>
      <c r="C136" s="87" t="s">
        <v>210</v>
      </c>
      <c r="D136" s="156">
        <f t="shared" si="8"/>
        <v>0</v>
      </c>
      <c r="E136" s="156">
        <f>'Level 3 - AMP Financial Data'!E136</f>
        <v>0</v>
      </c>
      <c r="F136" s="156">
        <f>'Level 3 - AMP Financial Data'!F136</f>
        <v>0</v>
      </c>
      <c r="G136" s="156">
        <f>'Level 3 - AMP Financial Data'!G136</f>
        <v>0</v>
      </c>
      <c r="H136" s="156">
        <f>'Level 3 - AMP Financial Data'!H136</f>
        <v>0</v>
      </c>
      <c r="I136" s="65"/>
      <c r="K136" s="66"/>
    </row>
    <row r="137" spans="1:11" s="69" customFormat="1" ht="12.75" outlineLevel="1">
      <c r="A137" s="60">
        <f>HYPERLINK(CONCATENATE("[FDS Tool Version 28.xls]Line_Definitions!","a",VLOOKUP(Data!C129,Line_Definitions!$A$2:$D$401,4,FALSE)),Data!C129)</f>
        <v>350</v>
      </c>
      <c r="B137" s="77">
        <f t="shared" si="6"/>
        <v>137</v>
      </c>
      <c r="C137" s="88" t="s">
        <v>569</v>
      </c>
      <c r="D137" s="141">
        <f t="shared" si="8"/>
        <v>0</v>
      </c>
      <c r="E137" s="156">
        <f>'Level 3 - AMP Financial Data'!E137</f>
        <v>0</v>
      </c>
      <c r="F137" s="156">
        <f>'Level 3 - AMP Financial Data'!F137</f>
        <v>0</v>
      </c>
      <c r="G137" s="156">
        <f>'Level 3 - AMP Financial Data'!G137</f>
        <v>0</v>
      </c>
      <c r="H137" s="156">
        <f>'Level 3 - AMP Financial Data'!H137</f>
        <v>0</v>
      </c>
      <c r="I137" s="65"/>
      <c r="J137" s="65"/>
      <c r="K137" s="66"/>
    </row>
    <row r="138" spans="1:11" ht="12.75" outlineLevel="1">
      <c r="A138" s="79"/>
      <c r="B138" s="79"/>
      <c r="C138" s="80"/>
      <c r="D138" s="145"/>
      <c r="E138" s="145"/>
      <c r="F138" s="145"/>
      <c r="G138" s="145"/>
      <c r="H138" s="145"/>
      <c r="I138" s="65"/>
      <c r="K138" s="66"/>
    </row>
    <row r="139" spans="1:11" s="69" customFormat="1" ht="12.75" outlineLevel="1">
      <c r="A139" s="60">
        <f>HYPERLINK(CONCATENATE("[FDS Tool Version 28.xls]Line_Definitions!","a",VLOOKUP(Data!C131,Line_Definitions!$A$2:$D$401,4,FALSE)),Data!C131)</f>
        <v>300</v>
      </c>
      <c r="B139" s="77">
        <f t="shared" si="6"/>
        <v>139</v>
      </c>
      <c r="C139" s="88" t="s">
        <v>421</v>
      </c>
      <c r="D139" s="141">
        <f>SUM(E139:H139)</f>
        <v>0</v>
      </c>
      <c r="E139" s="141">
        <f>'Level 3 - AMP Financial Data'!E139</f>
        <v>0</v>
      </c>
      <c r="F139" s="141">
        <f>'Level 3 - AMP Financial Data'!F139</f>
        <v>0</v>
      </c>
      <c r="G139" s="141">
        <f>'Level 3 - AMP Financial Data'!G139</f>
        <v>0</v>
      </c>
      <c r="H139" s="141">
        <f>'Level 3 - AMP Financial Data'!H139</f>
        <v>0</v>
      </c>
      <c r="I139" s="65"/>
      <c r="J139" s="65"/>
      <c r="K139" s="66"/>
    </row>
    <row r="140" spans="1:11" ht="12.75" outlineLevel="1">
      <c r="A140" s="79"/>
      <c r="B140" s="79"/>
      <c r="C140" s="80"/>
      <c r="D140" s="145"/>
      <c r="E140" s="145"/>
      <c r="F140" s="145"/>
      <c r="G140" s="145"/>
      <c r="H140" s="145"/>
      <c r="I140" s="65"/>
      <c r="K140" s="66"/>
    </row>
    <row r="141" spans="1:11" s="69" customFormat="1" ht="12.75" outlineLevel="2">
      <c r="A141" s="60">
        <f>HYPERLINK(CONCATENATE("[FDS Tool Version 28.xls]Line_Definitions!","a",VLOOKUP(Data!C133,Line_Definitions!$A$2:$D$401,4,FALSE)),Data!C133)</f>
        <v>508.1</v>
      </c>
      <c r="B141" s="77">
        <f t="shared" si="6"/>
        <v>141</v>
      </c>
      <c r="C141" s="78" t="s">
        <v>422</v>
      </c>
      <c r="D141" s="141">
        <f>SUM(E141:H141)</f>
        <v>0</v>
      </c>
      <c r="E141" s="156">
        <f>'Level 3 - AMP Financial Data'!E141</f>
        <v>0</v>
      </c>
      <c r="F141" s="156">
        <f>'Level 3 - AMP Financial Data'!F141</f>
        <v>0</v>
      </c>
      <c r="G141" s="156">
        <f>'Level 3 - AMP Financial Data'!G141</f>
        <v>0</v>
      </c>
      <c r="H141" s="156">
        <f>'Level 3 - AMP Financial Data'!H141</f>
        <v>0</v>
      </c>
      <c r="I141" s="65"/>
      <c r="J141" s="65"/>
      <c r="K141" s="66"/>
    </row>
    <row r="142" spans="1:11" s="69" customFormat="1" ht="12.75" outlineLevel="2">
      <c r="A142" s="60">
        <f>HYPERLINK(CONCATENATE("[FDS Tool Version 28.xls]Line_Definitions!","a",VLOOKUP(Data!C134,Line_Definitions!$A$2:$D$401,4,FALSE)),Data!C134)</f>
        <v>511.1</v>
      </c>
      <c r="B142" s="77">
        <f>ROW(A142)</f>
        <v>142</v>
      </c>
      <c r="C142" s="93" t="s">
        <v>577</v>
      </c>
      <c r="D142" s="141">
        <f>SUM(E142:H142)</f>
        <v>0</v>
      </c>
      <c r="E142" s="156">
        <f>'Level 3 - AMP Financial Data'!E142</f>
        <v>0</v>
      </c>
      <c r="F142" s="156">
        <f>'Level 3 - AMP Financial Data'!F142</f>
        <v>0</v>
      </c>
      <c r="G142" s="156">
        <f>'Level 3 - AMP Financial Data'!G142</f>
        <v>0</v>
      </c>
      <c r="H142" s="156">
        <f>'Level 3 - AMP Financial Data'!H142</f>
        <v>0</v>
      </c>
      <c r="I142" s="65"/>
      <c r="J142" s="65"/>
      <c r="K142" s="66"/>
    </row>
    <row r="143" spans="1:11" s="69" customFormat="1" ht="12.75" outlineLevel="2">
      <c r="A143" s="60">
        <f>HYPERLINK(CONCATENATE("[FDS Tool Version 28.xls]Line_Definitions!","a",VLOOKUP(Data!C135,Line_Definitions!$A$2:$D$401,4,FALSE)),Data!C135)</f>
        <v>512.1</v>
      </c>
      <c r="B143" s="77">
        <f>ROW(A143)</f>
        <v>143</v>
      </c>
      <c r="C143" s="93" t="s">
        <v>578</v>
      </c>
      <c r="D143" s="141">
        <f>SUM(E143:H143)</f>
        <v>0</v>
      </c>
      <c r="E143" s="156">
        <f>'Level 3 - AMP Financial Data'!E143</f>
        <v>0</v>
      </c>
      <c r="F143" s="156">
        <f>'Level 3 - AMP Financial Data'!F143</f>
        <v>0</v>
      </c>
      <c r="G143" s="156">
        <f>'Level 3 - AMP Financial Data'!G143</f>
        <v>0</v>
      </c>
      <c r="H143" s="156">
        <f>'Level 3 - AMP Financial Data'!H143</f>
        <v>0</v>
      </c>
      <c r="I143" s="65"/>
      <c r="J143" s="65"/>
      <c r="K143" s="66"/>
    </row>
    <row r="144" spans="1:11" s="69" customFormat="1" ht="12.75" outlineLevel="1">
      <c r="A144" s="60">
        <f>HYPERLINK(CONCATENATE("[FDS Tool Version 28.xls]Line_Definitions!","a",VLOOKUP(Data!C136,Line_Definitions!$A$2:$D$401,4,FALSE)),Data!C136)</f>
        <v>513</v>
      </c>
      <c r="B144" s="77">
        <f>ROW(A144)</f>
        <v>144</v>
      </c>
      <c r="C144" s="78" t="s">
        <v>423</v>
      </c>
      <c r="D144" s="141">
        <f>SUM(E144:H144)</f>
        <v>0</v>
      </c>
      <c r="E144" s="141">
        <f>'Level 3 - AMP Financial Data'!E144</f>
        <v>0</v>
      </c>
      <c r="F144" s="141">
        <f>'Level 3 - AMP Financial Data'!F144</f>
        <v>0</v>
      </c>
      <c r="G144" s="141">
        <f>'Level 3 - AMP Financial Data'!G144</f>
        <v>0</v>
      </c>
      <c r="H144" s="141">
        <f>'Level 3 - AMP Financial Data'!H144</f>
        <v>0</v>
      </c>
      <c r="I144" s="65"/>
      <c r="J144" s="65"/>
      <c r="K144" s="66"/>
    </row>
    <row r="145" spans="1:11" ht="12.75" outlineLevel="1">
      <c r="A145" s="79"/>
      <c r="B145" s="79"/>
      <c r="C145" s="80"/>
      <c r="D145" s="145"/>
      <c r="E145" s="145"/>
      <c r="F145" s="145"/>
      <c r="G145" s="145"/>
      <c r="H145" s="145"/>
      <c r="I145" s="65"/>
      <c r="K145" s="66"/>
    </row>
    <row r="146" spans="1:11" s="69" customFormat="1" ht="12.75">
      <c r="A146" s="60">
        <f>HYPERLINK(CONCATENATE("[FDS Tool Version 28.xls]Line_Definitions!","a",VLOOKUP(Data!C138,Line_Definitions!$A$2:$D$401,4,FALSE)),Data!C138)</f>
        <v>600</v>
      </c>
      <c r="B146" s="77">
        <f>ROW(A146)</f>
        <v>146</v>
      </c>
      <c r="C146" s="78" t="s">
        <v>424</v>
      </c>
      <c r="D146" s="141">
        <f>SUM(E146:H146)</f>
        <v>0</v>
      </c>
      <c r="E146" s="141">
        <f>'Level 3 - AMP Financial Data'!E146</f>
        <v>0</v>
      </c>
      <c r="F146" s="141">
        <f>'Level 3 - AMP Financial Data'!F146</f>
        <v>0</v>
      </c>
      <c r="G146" s="141">
        <f>'Level 3 - AMP Financial Data'!G146</f>
        <v>0</v>
      </c>
      <c r="H146" s="141">
        <f>'Level 3 - AMP Financial Data'!H146</f>
        <v>0</v>
      </c>
      <c r="I146" s="65"/>
      <c r="J146" s="65"/>
      <c r="K146" s="66"/>
    </row>
    <row r="148" ht="18.75">
      <c r="C148" s="63" t="s">
        <v>519</v>
      </c>
    </row>
    <row r="149" spans="1:3" ht="12.75">
      <c r="A149" s="67"/>
      <c r="B149" s="68"/>
      <c r="C149" s="69" t="s">
        <v>173</v>
      </c>
    </row>
    <row r="150" spans="1:3" ht="12.75">
      <c r="A150" s="324"/>
      <c r="B150" s="71"/>
      <c r="C150" s="69" t="s">
        <v>242</v>
      </c>
    </row>
    <row r="151" spans="1:3" ht="12.75">
      <c r="A151" s="72"/>
      <c r="B151" s="73"/>
      <c r="C151" s="69" t="s">
        <v>243</v>
      </c>
    </row>
    <row r="152" spans="1:11" ht="42.75">
      <c r="A152" s="114" t="s">
        <v>167</v>
      </c>
      <c r="B152" s="74" t="s">
        <v>752</v>
      </c>
      <c r="C152" s="74" t="s">
        <v>771</v>
      </c>
      <c r="D152" s="132" t="s">
        <v>180</v>
      </c>
      <c r="E152" s="132" t="s">
        <v>483</v>
      </c>
      <c r="F152" s="132" t="s">
        <v>571</v>
      </c>
      <c r="G152" s="132" t="s">
        <v>572</v>
      </c>
      <c r="H152" s="132" t="s">
        <v>181</v>
      </c>
      <c r="J152" s="66"/>
      <c r="K152" s="66"/>
    </row>
    <row r="153" spans="1:11" ht="12.75" outlineLevel="2">
      <c r="A153" s="60">
        <f>HYPERLINK(CONCATENATE("[FDS Tool Version 28.xls]Line_Definitions!","a",VLOOKUP(Data!C145,Line_Definitions!$A$2:$D$401,4,FALSE)),Data!C145)</f>
        <v>70300</v>
      </c>
      <c r="B153" s="77">
        <f>ROW(A153)</f>
        <v>153</v>
      </c>
      <c r="C153" s="87" t="s">
        <v>773</v>
      </c>
      <c r="D153" s="156">
        <f>SUM(E153:H153)</f>
        <v>0</v>
      </c>
      <c r="E153" s="197">
        <f>'Level 3 - AMP Financial Data'!E153</f>
        <v>0</v>
      </c>
      <c r="F153" s="156">
        <f>'Level 3 - AMP Financial Data'!H153</f>
        <v>0</v>
      </c>
      <c r="G153" s="156">
        <f>'Level 3 - AMP Financial Data'!K153</f>
        <v>0</v>
      </c>
      <c r="H153" s="156">
        <f>'Level 3 - AMP Financial Data'!N153</f>
        <v>0</v>
      </c>
      <c r="J153" s="66"/>
      <c r="K153" s="66"/>
    </row>
    <row r="154" spans="1:11" ht="12.75" outlineLevel="2">
      <c r="A154" s="60">
        <f>HYPERLINK(CONCATENATE("[FDS Tool Version 28.xls]Line_Definitions!","a",VLOOKUP(Data!C146,Line_Definitions!$A$2:$D$401,4,FALSE)),Data!C146)</f>
        <v>70400</v>
      </c>
      <c r="B154" s="77">
        <f>ROW(A154)</f>
        <v>154</v>
      </c>
      <c r="C154" s="94" t="s">
        <v>149</v>
      </c>
      <c r="D154" s="156">
        <f>SUM(E154:H154)</f>
        <v>0</v>
      </c>
      <c r="E154" s="197">
        <f>'Level 3 - AMP Financial Data'!E154</f>
        <v>0</v>
      </c>
      <c r="F154" s="156">
        <f>'Level 3 - AMP Financial Data'!H154</f>
        <v>0</v>
      </c>
      <c r="G154" s="156">
        <f>'Level 3 - AMP Financial Data'!K154</f>
        <v>0</v>
      </c>
      <c r="H154" s="156">
        <f>'Level 3 - AMP Financial Data'!N154</f>
        <v>0</v>
      </c>
      <c r="J154" s="66"/>
      <c r="K154" s="66"/>
    </row>
    <row r="155" spans="1:11" s="69" customFormat="1" ht="12.75" outlineLevel="1">
      <c r="A155" s="60">
        <f>HYPERLINK(CONCATENATE("[FDS Tool Version 28.xls]Line_Definitions!","a",VLOOKUP(Data!C147,Line_Definitions!$A$2:$D$401,4,FALSE)),Data!C147)</f>
        <v>70500</v>
      </c>
      <c r="B155" s="77">
        <f>ROW(A155)</f>
        <v>155</v>
      </c>
      <c r="C155" s="88" t="s">
        <v>484</v>
      </c>
      <c r="D155" s="141">
        <f>SUM(E155:H155)</f>
        <v>0</v>
      </c>
      <c r="E155" s="198">
        <f>'Level 3 - AMP Financial Data'!E155</f>
        <v>0</v>
      </c>
      <c r="F155" s="141">
        <f>'Level 3 - AMP Financial Data'!H155</f>
        <v>0</v>
      </c>
      <c r="G155" s="141">
        <f>'Level 3 - AMP Financial Data'!K155</f>
        <v>0</v>
      </c>
      <c r="H155" s="141">
        <f>'Level 3 - AMP Financial Data'!N155</f>
        <v>0</v>
      </c>
      <c r="I155" s="66"/>
      <c r="J155" s="66"/>
      <c r="K155" s="66"/>
    </row>
    <row r="156" spans="1:11" ht="12.75" outlineLevel="1">
      <c r="A156" s="96"/>
      <c r="B156" s="96"/>
      <c r="C156" s="97"/>
      <c r="D156" s="159"/>
      <c r="E156" s="159"/>
      <c r="F156" s="162"/>
      <c r="G156" s="162"/>
      <c r="H156" s="161"/>
      <c r="J156" s="66"/>
      <c r="K156" s="66"/>
    </row>
    <row r="157" spans="1:11" ht="12.75" customHeight="1" outlineLevel="1">
      <c r="A157" s="328" t="s">
        <v>211</v>
      </c>
      <c r="B157" s="342">
        <f aca="true" t="shared" si="9" ref="B157:B221">ROW(A157)</f>
        <v>157</v>
      </c>
      <c r="C157" s="338" t="s">
        <v>123</v>
      </c>
      <c r="D157" s="164"/>
      <c r="E157" s="195"/>
      <c r="F157" s="164"/>
      <c r="G157" s="164"/>
      <c r="H157" s="164"/>
      <c r="J157" s="66"/>
      <c r="K157" s="66"/>
    </row>
    <row r="158" spans="1:11" ht="12.75" customHeight="1" outlineLevel="1">
      <c r="A158" s="328" t="s">
        <v>212</v>
      </c>
      <c r="B158" s="342">
        <f t="shared" si="9"/>
        <v>158</v>
      </c>
      <c r="C158" s="338" t="s">
        <v>150</v>
      </c>
      <c r="D158" s="164"/>
      <c r="E158" s="195"/>
      <c r="F158" s="164"/>
      <c r="G158" s="164"/>
      <c r="H158" s="164"/>
      <c r="J158" s="66"/>
      <c r="K158" s="66"/>
    </row>
    <row r="159" spans="1:11" ht="12.75" customHeight="1" outlineLevel="1">
      <c r="A159" s="328" t="s">
        <v>213</v>
      </c>
      <c r="B159" s="342">
        <f t="shared" si="9"/>
        <v>159</v>
      </c>
      <c r="C159" s="338" t="s">
        <v>316</v>
      </c>
      <c r="D159" s="164"/>
      <c r="E159" s="195"/>
      <c r="F159" s="164"/>
      <c r="G159" s="164"/>
      <c r="H159" s="164"/>
      <c r="J159" s="66"/>
      <c r="K159" s="66"/>
    </row>
    <row r="160" spans="1:11" ht="12.75" customHeight="1" outlineLevel="1">
      <c r="A160" s="328" t="s">
        <v>214</v>
      </c>
      <c r="B160" s="342">
        <f t="shared" si="9"/>
        <v>160</v>
      </c>
      <c r="C160" s="338" t="s">
        <v>165</v>
      </c>
      <c r="D160" s="164"/>
      <c r="E160" s="195"/>
      <c r="F160" s="164"/>
      <c r="G160" s="164"/>
      <c r="H160" s="164"/>
      <c r="J160" s="66"/>
      <c r="K160" s="66"/>
    </row>
    <row r="161" spans="1:11" ht="12.75" customHeight="1" outlineLevel="1">
      <c r="A161" s="328" t="s">
        <v>215</v>
      </c>
      <c r="B161" s="342">
        <f t="shared" si="9"/>
        <v>161</v>
      </c>
      <c r="C161" s="338" t="s">
        <v>151</v>
      </c>
      <c r="D161" s="164"/>
      <c r="E161" s="195"/>
      <c r="F161" s="164"/>
      <c r="G161" s="164"/>
      <c r="H161" s="164"/>
      <c r="J161" s="66"/>
      <c r="K161" s="66"/>
    </row>
    <row r="162" spans="1:11" ht="12.75" customHeight="1" outlineLevel="1">
      <c r="A162" s="328" t="s">
        <v>216</v>
      </c>
      <c r="B162" s="342">
        <f t="shared" si="9"/>
        <v>162</v>
      </c>
      <c r="C162" s="338" t="s">
        <v>152</v>
      </c>
      <c r="D162" s="164"/>
      <c r="E162" s="195"/>
      <c r="F162" s="164"/>
      <c r="G162" s="164"/>
      <c r="H162" s="164"/>
      <c r="J162" s="66"/>
      <c r="K162" s="66"/>
    </row>
    <row r="163" spans="1:11" ht="12.75" customHeight="1" outlineLevel="1">
      <c r="A163" s="328" t="s">
        <v>217</v>
      </c>
      <c r="B163" s="342">
        <f t="shared" si="9"/>
        <v>163</v>
      </c>
      <c r="C163" s="338" t="s">
        <v>153</v>
      </c>
      <c r="D163" s="164"/>
      <c r="E163" s="195"/>
      <c r="F163" s="164"/>
      <c r="G163" s="164"/>
      <c r="H163" s="164"/>
      <c r="J163" s="66"/>
      <c r="K163" s="66"/>
    </row>
    <row r="164" spans="1:11" s="69" customFormat="1" ht="12.75" outlineLevel="1">
      <c r="A164" s="60">
        <f>HYPERLINK(CONCATENATE("[FDS Tool Version 28.xls]Line_Definitions!","a",VLOOKUP(Data!C156,Line_Definitions!$A$2:$D$401,4,FALSE)),Data!C156)</f>
        <v>70600</v>
      </c>
      <c r="B164" s="77">
        <f t="shared" si="9"/>
        <v>164</v>
      </c>
      <c r="C164" s="88" t="s">
        <v>774</v>
      </c>
      <c r="D164" s="141">
        <f>SUM(E164:H164)</f>
        <v>0</v>
      </c>
      <c r="E164" s="198">
        <f>'Level 3 - AMP Financial Data'!E164</f>
        <v>0</v>
      </c>
      <c r="F164" s="141">
        <f>'Level 3 - AMP Financial Data'!H164</f>
        <v>0</v>
      </c>
      <c r="G164" s="141">
        <f>'Level 3 - AMP Financial Data'!K164</f>
        <v>0</v>
      </c>
      <c r="H164" s="141">
        <f>'Level 3 - AMP Financial Data'!N164</f>
        <v>0</v>
      </c>
      <c r="I164" s="66"/>
      <c r="J164" s="66"/>
      <c r="K164" s="66"/>
    </row>
    <row r="165" spans="1:11" s="64" customFormat="1" ht="12.75" outlineLevel="1">
      <c r="A165" s="99"/>
      <c r="B165" s="77"/>
      <c r="C165" s="100"/>
      <c r="D165" s="166"/>
      <c r="E165" s="166"/>
      <c r="F165" s="167"/>
      <c r="G165" s="167"/>
      <c r="H165" s="161"/>
      <c r="I165" s="66"/>
      <c r="J165" s="66"/>
      <c r="K165" s="66"/>
    </row>
    <row r="166" spans="1:11" ht="12.75" outlineLevel="1">
      <c r="A166" s="60">
        <f>HYPERLINK(CONCATENATE("[FDS Tool Version 28.xls]Line_Definitions!","a",VLOOKUP(Data!C158,Line_Definitions!$A$2:$D$401,4,FALSE)),Data!C158)</f>
        <v>70610</v>
      </c>
      <c r="B166" s="77">
        <f t="shared" si="9"/>
        <v>166</v>
      </c>
      <c r="C166" s="87" t="s">
        <v>775</v>
      </c>
      <c r="D166" s="156">
        <f>SUM(E166:H166)</f>
        <v>0</v>
      </c>
      <c r="E166" s="197">
        <f>'Level 3 - AMP Financial Data'!E166</f>
        <v>0</v>
      </c>
      <c r="F166" s="156">
        <f>'Level 3 - AMP Financial Data'!H166</f>
        <v>0</v>
      </c>
      <c r="G166" s="156">
        <f>'Level 3 - AMP Financial Data'!K166</f>
        <v>0</v>
      </c>
      <c r="H166" s="156">
        <f>'Level 3 - AMP Financial Data'!N166</f>
        <v>0</v>
      </c>
      <c r="J166" s="66"/>
      <c r="K166" s="66"/>
    </row>
    <row r="167" spans="1:11" ht="12.75" outlineLevel="1">
      <c r="A167" s="96"/>
      <c r="B167" s="77"/>
      <c r="C167" s="97"/>
      <c r="D167" s="159"/>
      <c r="E167" s="159"/>
      <c r="F167" s="162"/>
      <c r="G167" s="162"/>
      <c r="H167" s="161"/>
      <c r="J167" s="66"/>
      <c r="K167" s="66"/>
    </row>
    <row r="168" spans="1:11" ht="12.75" outlineLevel="1">
      <c r="A168" s="60">
        <f>HYPERLINK(CONCATENATE("[FDS Tool Version 28.xls]Line_Definitions!","a",VLOOKUP(Data!C160,Line_Definitions!$A$2:$D$401,4,FALSE)),Data!C160)</f>
        <v>70710</v>
      </c>
      <c r="B168" s="77">
        <f t="shared" si="9"/>
        <v>168</v>
      </c>
      <c r="C168" s="87" t="s">
        <v>482</v>
      </c>
      <c r="D168" s="156">
        <f aca="true" t="shared" si="10" ref="D168:D173">SUM(E168:H168)</f>
        <v>0</v>
      </c>
      <c r="E168" s="197">
        <f>'Level 3 - AMP Financial Data'!E168</f>
        <v>0</v>
      </c>
      <c r="F168" s="156">
        <f>'Level 3 - AMP Financial Data'!H168</f>
        <v>0</v>
      </c>
      <c r="G168" s="156">
        <f>'Level 3 - AMP Financial Data'!K168</f>
        <v>0</v>
      </c>
      <c r="H168" s="156">
        <f>'Level 3 - AMP Financial Data'!N168</f>
        <v>0</v>
      </c>
      <c r="J168" s="66"/>
      <c r="K168" s="66"/>
    </row>
    <row r="169" spans="1:11" ht="12.75" outlineLevel="1">
      <c r="A169" s="60">
        <f>HYPERLINK(CONCATENATE("[FDS Tool Version 28.xls]Line_Definitions!","a",VLOOKUP(Data!C161,Line_Definitions!$A$2:$D$401,4,FALSE)),Data!C161)</f>
        <v>70720</v>
      </c>
      <c r="B169" s="77">
        <f t="shared" si="9"/>
        <v>169</v>
      </c>
      <c r="C169" s="87" t="s">
        <v>89</v>
      </c>
      <c r="D169" s="156">
        <f t="shared" si="10"/>
        <v>0</v>
      </c>
      <c r="E169" s="197">
        <f>'Level 3 - AMP Financial Data'!E169</f>
        <v>0</v>
      </c>
      <c r="F169" s="156">
        <f>'Level 3 - AMP Financial Data'!H169</f>
        <v>0</v>
      </c>
      <c r="G169" s="156">
        <f>'Level 3 - AMP Financial Data'!K169</f>
        <v>0</v>
      </c>
      <c r="H169" s="156">
        <f>'Level 3 - AMP Financial Data'!N169</f>
        <v>0</v>
      </c>
      <c r="J169" s="66"/>
      <c r="K169" s="66"/>
    </row>
    <row r="170" spans="1:11" ht="12.75" outlineLevel="1">
      <c r="A170" s="60">
        <f>HYPERLINK(CONCATENATE("[FDS Tool Version 28.xls]Line_Definitions!","a",VLOOKUP(Data!C162,Line_Definitions!$A$2:$D$401,4,FALSE)),Data!C162)</f>
        <v>70730</v>
      </c>
      <c r="B170" s="77">
        <f t="shared" si="9"/>
        <v>170</v>
      </c>
      <c r="C170" s="87" t="s">
        <v>174</v>
      </c>
      <c r="D170" s="156">
        <f t="shared" si="10"/>
        <v>0</v>
      </c>
      <c r="E170" s="197">
        <f>'Level 3 - AMP Financial Data'!E170</f>
        <v>0</v>
      </c>
      <c r="F170" s="156">
        <f>'Level 3 - AMP Financial Data'!H170</f>
        <v>0</v>
      </c>
      <c r="G170" s="156">
        <f>'Level 3 - AMP Financial Data'!K170</f>
        <v>0</v>
      </c>
      <c r="H170" s="156">
        <f>'Level 3 - AMP Financial Data'!N170</f>
        <v>0</v>
      </c>
      <c r="J170" s="66"/>
      <c r="K170" s="66"/>
    </row>
    <row r="171" spans="1:11" ht="12.75" outlineLevel="1">
      <c r="A171" s="60">
        <f>HYPERLINK(CONCATENATE("[FDS Tool Version 28.xls]Line_Definitions!","a",VLOOKUP(Data!C163,Line_Definitions!$A$2:$D$401,4,FALSE)),Data!C163)</f>
        <v>70740</v>
      </c>
      <c r="B171" s="77">
        <f t="shared" si="9"/>
        <v>171</v>
      </c>
      <c r="C171" s="87" t="s">
        <v>182</v>
      </c>
      <c r="D171" s="156">
        <f t="shared" si="10"/>
        <v>0</v>
      </c>
      <c r="E171" s="197">
        <f>'Level 3 - AMP Financial Data'!E171</f>
        <v>0</v>
      </c>
      <c r="F171" s="156">
        <f>'Level 3 - AMP Financial Data'!H171</f>
        <v>0</v>
      </c>
      <c r="G171" s="156">
        <f>'Level 3 - AMP Financial Data'!K171</f>
        <v>0</v>
      </c>
      <c r="H171" s="156">
        <f>'Level 3 - AMP Financial Data'!N171</f>
        <v>0</v>
      </c>
      <c r="J171" s="66"/>
      <c r="K171" s="66"/>
    </row>
    <row r="172" spans="1:11" ht="12.75" outlineLevel="1">
      <c r="A172" s="60">
        <f>HYPERLINK(CONCATENATE("[FDS Tool Version 28.xls]Line_Definitions!","a",VLOOKUP(Data!C164,Line_Definitions!$A$2:$D$401,4,FALSE)),Data!C164)</f>
        <v>70750</v>
      </c>
      <c r="B172" s="77">
        <f t="shared" si="9"/>
        <v>172</v>
      </c>
      <c r="C172" s="87" t="s">
        <v>186</v>
      </c>
      <c r="D172" s="156">
        <f t="shared" si="10"/>
        <v>0</v>
      </c>
      <c r="E172" s="197">
        <f>'Level 3 - AMP Financial Data'!E172</f>
        <v>0</v>
      </c>
      <c r="F172" s="156">
        <f>'Level 3 - AMP Financial Data'!H172</f>
        <v>0</v>
      </c>
      <c r="G172" s="156">
        <f>'Level 3 - AMP Financial Data'!K172</f>
        <v>0</v>
      </c>
      <c r="H172" s="156">
        <f>'Level 3 - AMP Financial Data'!N172</f>
        <v>0</v>
      </c>
      <c r="J172" s="66"/>
      <c r="K172" s="66"/>
    </row>
    <row r="173" spans="1:11" s="69" customFormat="1" ht="12.75" outlineLevel="1">
      <c r="A173" s="60">
        <f>HYPERLINK(CONCATENATE("[FDS Tool Version 28.xls]Line_Definitions!","a",VLOOKUP(Data!C165,Line_Definitions!$A$2:$D$401,4,FALSE)),Data!C165)</f>
        <v>70700</v>
      </c>
      <c r="B173" s="77">
        <f t="shared" si="9"/>
        <v>173</v>
      </c>
      <c r="C173" s="88" t="s">
        <v>777</v>
      </c>
      <c r="D173" s="141">
        <f t="shared" si="10"/>
        <v>0</v>
      </c>
      <c r="E173" s="197">
        <f>'Level 3 - AMP Financial Data'!E173</f>
        <v>0</v>
      </c>
      <c r="F173" s="156">
        <f>'Level 3 - AMP Financial Data'!H173</f>
        <v>0</v>
      </c>
      <c r="G173" s="156">
        <f>'Level 3 - AMP Financial Data'!K173</f>
        <v>0</v>
      </c>
      <c r="H173" s="156">
        <f>'Level 3 - AMP Financial Data'!N173</f>
        <v>0</v>
      </c>
      <c r="I173" s="66"/>
      <c r="J173" s="66"/>
      <c r="K173" s="66"/>
    </row>
    <row r="174" spans="1:11" ht="12.75" outlineLevel="1">
      <c r="A174" s="96"/>
      <c r="B174" s="77"/>
      <c r="C174" s="97"/>
      <c r="D174" s="159"/>
      <c r="E174" s="159"/>
      <c r="F174" s="162"/>
      <c r="G174" s="162"/>
      <c r="H174" s="161"/>
      <c r="J174" s="66"/>
      <c r="K174" s="66"/>
    </row>
    <row r="175" spans="1:11" ht="12.75" outlineLevel="1">
      <c r="A175" s="60">
        <f>HYPERLINK(CONCATENATE("[FDS Tool Version 28.xls]Line_Definitions!","a",VLOOKUP(Data!C167,Line_Definitions!$A$2:$D$401,4,FALSE)),Data!C167)</f>
        <v>70800</v>
      </c>
      <c r="B175" s="77">
        <f t="shared" si="9"/>
        <v>175</v>
      </c>
      <c r="C175" s="87" t="s">
        <v>776</v>
      </c>
      <c r="D175" s="156">
        <f>SUM(E175:H175)</f>
        <v>0</v>
      </c>
      <c r="E175" s="197">
        <f>'Level 3 - AMP Financial Data'!E175</f>
        <v>0</v>
      </c>
      <c r="F175" s="156">
        <f>'Level 3 - AMP Financial Data'!H175</f>
        <v>0</v>
      </c>
      <c r="G175" s="156">
        <f>'Level 3 - AMP Financial Data'!K175</f>
        <v>0</v>
      </c>
      <c r="H175" s="156">
        <f>'Level 3 - AMP Financial Data'!N175</f>
        <v>0</v>
      </c>
      <c r="J175" s="66"/>
      <c r="K175" s="66"/>
    </row>
    <row r="176" spans="1:11" ht="12.75" outlineLevel="2">
      <c r="A176" s="328" t="s">
        <v>485</v>
      </c>
      <c r="B176" s="342">
        <f t="shared" si="9"/>
        <v>176</v>
      </c>
      <c r="C176" s="338" t="s">
        <v>245</v>
      </c>
      <c r="D176" s="164"/>
      <c r="E176" s="195"/>
      <c r="F176" s="195"/>
      <c r="G176" s="195"/>
      <c r="H176" s="195"/>
      <c r="J176" s="66"/>
      <c r="K176" s="66"/>
    </row>
    <row r="177" spans="1:11" ht="12.75" outlineLevel="2">
      <c r="A177" s="328" t="s">
        <v>486</v>
      </c>
      <c r="B177" s="342">
        <f t="shared" si="9"/>
        <v>177</v>
      </c>
      <c r="C177" s="338" t="s">
        <v>246</v>
      </c>
      <c r="D177" s="164"/>
      <c r="E177" s="195"/>
      <c r="F177" s="195"/>
      <c r="G177" s="195"/>
      <c r="H177" s="195"/>
      <c r="J177" s="66"/>
      <c r="K177" s="66"/>
    </row>
    <row r="178" spans="1:11" s="69" customFormat="1" ht="12.75" outlineLevel="1">
      <c r="A178" s="60">
        <f>HYPERLINK(CONCATENATE("[FDS Tool Version 28.xls]Line_Definitions!","a",VLOOKUP(Data!C170,Line_Definitions!$A$2:$D$401,4,FALSE)),Data!C170)</f>
        <v>71100</v>
      </c>
      <c r="B178" s="77">
        <f t="shared" si="9"/>
        <v>178</v>
      </c>
      <c r="C178" s="88" t="s">
        <v>90</v>
      </c>
      <c r="D178" s="141">
        <f>SUM(E178:H178)</f>
        <v>0</v>
      </c>
      <c r="E178" s="198">
        <f>'Level 3 - AMP Financial Data'!E178</f>
        <v>0</v>
      </c>
      <c r="F178" s="141">
        <f>'Level 3 - AMP Financial Data'!H178</f>
        <v>0</v>
      </c>
      <c r="G178" s="141">
        <f>'Level 3 - AMP Financial Data'!K178</f>
        <v>0</v>
      </c>
      <c r="H178" s="141">
        <f>'Level 3 - AMP Financial Data'!N178</f>
        <v>0</v>
      </c>
      <c r="I178" s="66"/>
      <c r="J178" s="66"/>
      <c r="K178" s="66"/>
    </row>
    <row r="179" spans="1:11" ht="13.5" customHeight="1" outlineLevel="1">
      <c r="A179" s="60">
        <f>HYPERLINK(CONCATENATE("[FDS Tool Version 28.xls]Line_Definitions!","a",VLOOKUP(Data!C171,Line_Definitions!$A$2:$D$401,4,FALSE)),Data!C171)</f>
        <v>71200</v>
      </c>
      <c r="B179" s="77">
        <f t="shared" si="9"/>
        <v>179</v>
      </c>
      <c r="C179" s="87" t="s">
        <v>91</v>
      </c>
      <c r="D179" s="156">
        <f>SUM(E179:H179)</f>
        <v>0</v>
      </c>
      <c r="E179" s="197">
        <f>'Level 3 - AMP Financial Data'!E179</f>
        <v>0</v>
      </c>
      <c r="F179" s="156">
        <f>'Level 3 - AMP Financial Data'!H179</f>
        <v>0</v>
      </c>
      <c r="G179" s="156">
        <f>'Level 3 - AMP Financial Data'!K179</f>
        <v>0</v>
      </c>
      <c r="H179" s="156">
        <f>'Level 3 - AMP Financial Data'!N179</f>
        <v>0</v>
      </c>
      <c r="J179" s="66"/>
      <c r="K179" s="66"/>
    </row>
    <row r="180" spans="1:11" ht="12.75" outlineLevel="1">
      <c r="A180" s="60">
        <f>HYPERLINK(CONCATENATE("[FDS Tool Version 28.xls]Line_Definitions!","a",VLOOKUP(Data!C172,Line_Definitions!$A$2:$D$401,4,FALSE)),Data!C172)</f>
        <v>71300</v>
      </c>
      <c r="B180" s="77">
        <f t="shared" si="9"/>
        <v>180</v>
      </c>
      <c r="C180" s="87" t="s">
        <v>92</v>
      </c>
      <c r="D180" s="156">
        <f>SUM(E180:H180)</f>
        <v>0</v>
      </c>
      <c r="E180" s="197">
        <f>'Level 3 - AMP Financial Data'!E180</f>
        <v>0</v>
      </c>
      <c r="F180" s="156">
        <f>'Level 3 - AMP Financial Data'!H180</f>
        <v>0</v>
      </c>
      <c r="G180" s="156">
        <f>'Level 3 - AMP Financial Data'!K180</f>
        <v>0</v>
      </c>
      <c r="H180" s="156">
        <f>'Level 3 - AMP Financial Data'!N180</f>
        <v>0</v>
      </c>
      <c r="J180" s="66"/>
      <c r="K180" s="66"/>
    </row>
    <row r="181" spans="1:11" ht="12.75" outlineLevel="1">
      <c r="A181" s="60">
        <f>HYPERLINK(CONCATENATE("[FDS Tool Version 28.xls]Line_Definitions!","a",VLOOKUP(Data!C173,Line_Definitions!$A$2:$D$401,4,FALSE)),Data!C173)</f>
        <v>71310</v>
      </c>
      <c r="B181" s="77">
        <f t="shared" si="9"/>
        <v>181</v>
      </c>
      <c r="C181" s="87" t="s">
        <v>93</v>
      </c>
      <c r="D181" s="156">
        <f>SUM(E181:H181)</f>
        <v>0</v>
      </c>
      <c r="E181" s="197">
        <f>'Level 3 - AMP Financial Data'!E181</f>
        <v>0</v>
      </c>
      <c r="F181" s="156">
        <f>'Level 3 - AMP Financial Data'!H181</f>
        <v>0</v>
      </c>
      <c r="G181" s="156">
        <f>'Level 3 - AMP Financial Data'!K181</f>
        <v>0</v>
      </c>
      <c r="H181" s="156">
        <f>'Level 3 - AMP Financial Data'!N181</f>
        <v>0</v>
      </c>
      <c r="J181" s="66"/>
      <c r="K181" s="66"/>
    </row>
    <row r="182" spans="1:11" ht="12.75" outlineLevel="1">
      <c r="A182" s="328" t="s">
        <v>488</v>
      </c>
      <c r="B182" s="342">
        <f t="shared" si="9"/>
        <v>182</v>
      </c>
      <c r="C182" s="338" t="s">
        <v>245</v>
      </c>
      <c r="D182" s="195"/>
      <c r="E182" s="195"/>
      <c r="F182" s="195"/>
      <c r="G182" s="195"/>
      <c r="H182" s="195"/>
      <c r="J182" s="66"/>
      <c r="K182" s="66"/>
    </row>
    <row r="183" spans="1:11" ht="12.75" outlineLevel="1">
      <c r="A183" s="328" t="s">
        <v>489</v>
      </c>
      <c r="B183" s="342">
        <f t="shared" si="9"/>
        <v>183</v>
      </c>
      <c r="C183" s="338" t="s">
        <v>246</v>
      </c>
      <c r="D183" s="195"/>
      <c r="E183" s="195"/>
      <c r="F183" s="195"/>
      <c r="G183" s="195"/>
      <c r="H183" s="195"/>
      <c r="J183" s="66"/>
      <c r="K183" s="66"/>
    </row>
    <row r="184" spans="1:11" s="69" customFormat="1" ht="12" customHeight="1" outlineLevel="1">
      <c r="A184" s="60">
        <f>HYPERLINK(CONCATENATE("[FDS Tool Version 28.xls]Line_Definitions!","a",VLOOKUP(Data!C176,Line_Definitions!$A$2:$D$401,4,FALSE)),Data!C176)</f>
        <v>71400</v>
      </c>
      <c r="B184" s="77">
        <f t="shared" si="9"/>
        <v>184</v>
      </c>
      <c r="C184" s="88" t="s">
        <v>94</v>
      </c>
      <c r="D184" s="141">
        <f>SUM(E184:H184)</f>
        <v>0</v>
      </c>
      <c r="E184" s="198">
        <f>'Level 3 - AMP Financial Data'!E184</f>
        <v>0</v>
      </c>
      <c r="F184" s="141">
        <f>'Level 3 - AMP Financial Data'!H184</f>
        <v>0</v>
      </c>
      <c r="G184" s="141">
        <f>'Level 3 - AMP Financial Data'!K184</f>
        <v>0</v>
      </c>
      <c r="H184" s="141">
        <f>'Level 3 - AMP Financial Data'!N184</f>
        <v>0</v>
      </c>
      <c r="I184" s="66"/>
      <c r="J184" s="66"/>
      <c r="K184" s="66"/>
    </row>
    <row r="185" spans="1:11" ht="12.75" outlineLevel="1">
      <c r="A185" s="60">
        <f>HYPERLINK(CONCATENATE("[FDS Tool Version 28.xls]Line_Definitions!","a",VLOOKUP(Data!C177,Line_Definitions!$A$2:$D$401,4,FALSE)),Data!C177)</f>
        <v>71500</v>
      </c>
      <c r="B185" s="77">
        <f t="shared" si="9"/>
        <v>185</v>
      </c>
      <c r="C185" s="87" t="s">
        <v>95</v>
      </c>
      <c r="D185" s="156">
        <f>SUM(E185:H185)</f>
        <v>0</v>
      </c>
      <c r="E185" s="197">
        <f>'Level 3 - AMP Financial Data'!E185</f>
        <v>0</v>
      </c>
      <c r="F185" s="156">
        <f>'Level 3 - AMP Financial Data'!H185</f>
        <v>0</v>
      </c>
      <c r="G185" s="156">
        <f>'Level 3 - AMP Financial Data'!K185</f>
        <v>0</v>
      </c>
      <c r="H185" s="156">
        <f>'Level 3 - AMP Financial Data'!N185</f>
        <v>0</v>
      </c>
      <c r="J185" s="66"/>
      <c r="K185" s="66"/>
    </row>
    <row r="186" spans="1:11" ht="12.75" outlineLevel="1">
      <c r="A186" s="60">
        <f>HYPERLINK(CONCATENATE("[FDS Tool Version 28.xls]Line_Definitions!","a",VLOOKUP(Data!C178,Line_Definitions!$A$2:$D$401,4,FALSE)),Data!C178)</f>
        <v>71600</v>
      </c>
      <c r="B186" s="77">
        <f t="shared" si="9"/>
        <v>186</v>
      </c>
      <c r="C186" s="87" t="s">
        <v>62</v>
      </c>
      <c r="D186" s="156">
        <f>SUM(E186:H186)</f>
        <v>0</v>
      </c>
      <c r="E186" s="197">
        <f>'Level 3 - AMP Financial Data'!E186</f>
        <v>0</v>
      </c>
      <c r="F186" s="156">
        <f>'Level 3 - AMP Financial Data'!H186</f>
        <v>0</v>
      </c>
      <c r="G186" s="156">
        <f>'Level 3 - AMP Financial Data'!K186</f>
        <v>0</v>
      </c>
      <c r="H186" s="156">
        <f>'Level 3 - AMP Financial Data'!N186</f>
        <v>0</v>
      </c>
      <c r="J186" s="66"/>
      <c r="K186" s="66"/>
    </row>
    <row r="187" spans="1:11" ht="25.5" outlineLevel="2">
      <c r="A187" s="328" t="s">
        <v>490</v>
      </c>
      <c r="B187" s="342">
        <f t="shared" si="9"/>
        <v>187</v>
      </c>
      <c r="C187" s="338" t="s">
        <v>245</v>
      </c>
      <c r="D187" s="195"/>
      <c r="E187" s="195"/>
      <c r="F187" s="195"/>
      <c r="G187" s="195"/>
      <c r="H187" s="195"/>
      <c r="J187" s="66"/>
      <c r="K187" s="66"/>
    </row>
    <row r="188" spans="1:11" ht="12.75" outlineLevel="2">
      <c r="A188" s="328" t="s">
        <v>491</v>
      </c>
      <c r="B188" s="342">
        <f t="shared" si="9"/>
        <v>188</v>
      </c>
      <c r="C188" s="338" t="s">
        <v>246</v>
      </c>
      <c r="D188" s="195"/>
      <c r="E188" s="195"/>
      <c r="F188" s="195"/>
      <c r="G188" s="195"/>
      <c r="H188" s="195"/>
      <c r="J188" s="66"/>
      <c r="K188" s="66"/>
    </row>
    <row r="189" spans="1:11" s="69" customFormat="1" ht="12.75" outlineLevel="1">
      <c r="A189" s="60">
        <f>HYPERLINK(CONCATENATE("[FDS Tool Version 28.xls]Line_Definitions!","a",VLOOKUP(Data!C181,Line_Definitions!$A$2:$D$401,4,FALSE)),Data!C181)</f>
        <v>72000</v>
      </c>
      <c r="B189" s="77">
        <f t="shared" si="9"/>
        <v>189</v>
      </c>
      <c r="C189" s="88" t="s">
        <v>154</v>
      </c>
      <c r="D189" s="141">
        <f>SUM(E189:H189)</f>
        <v>0</v>
      </c>
      <c r="E189" s="198">
        <f>'Level 3 - AMP Financial Data'!E189</f>
        <v>0</v>
      </c>
      <c r="F189" s="141">
        <f>'Level 3 - AMP Financial Data'!H189</f>
        <v>0</v>
      </c>
      <c r="G189" s="141">
        <f>'Level 3 - AMP Financial Data'!K189</f>
        <v>0</v>
      </c>
      <c r="H189" s="141">
        <f>'Level 3 - AMP Financial Data'!N189</f>
        <v>0</v>
      </c>
      <c r="I189" s="66"/>
      <c r="J189" s="66"/>
      <c r="K189" s="66"/>
    </row>
    <row r="190" spans="1:11" s="69" customFormat="1" ht="12.75">
      <c r="A190" s="60">
        <f>HYPERLINK(CONCATENATE("[FDS Tool Version 28.xls]Line_Definitions!","a",VLOOKUP(Data!C182,Line_Definitions!$A$2:$D$401,4,FALSE)),Data!C182)</f>
        <v>70000</v>
      </c>
      <c r="B190" s="77">
        <f t="shared" si="9"/>
        <v>190</v>
      </c>
      <c r="C190" s="88" t="s">
        <v>148</v>
      </c>
      <c r="D190" s="141">
        <f>SUM(E190:H190)</f>
        <v>0</v>
      </c>
      <c r="E190" s="198">
        <f>'Level 3 - AMP Financial Data'!E190</f>
        <v>0</v>
      </c>
      <c r="F190" s="141">
        <f>'Level 3 - AMP Financial Data'!H190</f>
        <v>0</v>
      </c>
      <c r="G190" s="141">
        <f>'Level 3 - AMP Financial Data'!K190</f>
        <v>0</v>
      </c>
      <c r="H190" s="141">
        <f>'Level 3 - AMP Financial Data'!N190</f>
        <v>0</v>
      </c>
      <c r="I190" s="66"/>
      <c r="J190" s="66"/>
      <c r="K190" s="66"/>
    </row>
    <row r="191" spans="1:11" ht="12.75">
      <c r="A191" s="96"/>
      <c r="B191" s="77"/>
      <c r="C191" s="97"/>
      <c r="D191" s="159"/>
      <c r="E191" s="159"/>
      <c r="F191" s="162"/>
      <c r="G191" s="162"/>
      <c r="H191" s="161"/>
      <c r="J191" s="66"/>
      <c r="K191" s="66"/>
    </row>
    <row r="192" spans="1:11" ht="12.75" outlineLevel="2">
      <c r="A192" s="60">
        <f>HYPERLINK(CONCATENATE("[FDS Tool Version 28.xls]Line_Definitions!","a",VLOOKUP(Data!C184,Line_Definitions!$A$2:$D$401,4,FALSE)),Data!C184)</f>
        <v>91100</v>
      </c>
      <c r="B192" s="77">
        <f t="shared" si="9"/>
        <v>192</v>
      </c>
      <c r="C192" s="87" t="s">
        <v>96</v>
      </c>
      <c r="D192" s="156">
        <f aca="true" t="shared" si="11" ref="D192:D201">SUM(E192:H192)</f>
        <v>0</v>
      </c>
      <c r="E192" s="197">
        <f>'Level 3 - AMP Financial Data'!E192</f>
        <v>0</v>
      </c>
      <c r="F192" s="156">
        <f>'Level 3 - AMP Financial Data'!H192</f>
        <v>0</v>
      </c>
      <c r="G192" s="156">
        <f>'Level 3 - AMP Financial Data'!K192</f>
        <v>0</v>
      </c>
      <c r="H192" s="156">
        <f>'Level 3 - AMP Financial Data'!N192</f>
        <v>0</v>
      </c>
      <c r="J192" s="66"/>
      <c r="K192" s="66"/>
    </row>
    <row r="193" spans="1:11" ht="12.75" outlineLevel="2">
      <c r="A193" s="60">
        <f>HYPERLINK(CONCATENATE("[FDS Tool Version 28.xls]Line_Definitions!","a",VLOOKUP(Data!C185,Line_Definitions!$A$2:$D$401,4,FALSE)),Data!C185)</f>
        <v>91200</v>
      </c>
      <c r="B193" s="77">
        <f t="shared" si="9"/>
        <v>193</v>
      </c>
      <c r="C193" s="87" t="s">
        <v>97</v>
      </c>
      <c r="D193" s="156">
        <f t="shared" si="11"/>
        <v>0</v>
      </c>
      <c r="E193" s="197">
        <f>'Level 3 - AMP Financial Data'!E193</f>
        <v>0</v>
      </c>
      <c r="F193" s="156">
        <f>'Level 3 - AMP Financial Data'!H193</f>
        <v>0</v>
      </c>
      <c r="G193" s="156">
        <f>'Level 3 - AMP Financial Data'!K193</f>
        <v>0</v>
      </c>
      <c r="H193" s="156">
        <f>'Level 3 - AMP Financial Data'!N193</f>
        <v>0</v>
      </c>
      <c r="J193" s="66"/>
      <c r="K193" s="66"/>
    </row>
    <row r="194" spans="1:11" ht="13.5" customHeight="1" outlineLevel="2">
      <c r="A194" s="60">
        <f>HYPERLINK(CONCATENATE("[FDS Tool Version 28.xls]Line_Definitions!","a",VLOOKUP(Data!C186,Line_Definitions!$A$2:$D$401,4,FALSE)),Data!C186)</f>
        <v>91300</v>
      </c>
      <c r="B194" s="77">
        <f t="shared" si="9"/>
        <v>194</v>
      </c>
      <c r="C194" s="87" t="s">
        <v>188</v>
      </c>
      <c r="D194" s="156">
        <f t="shared" si="11"/>
        <v>0</v>
      </c>
      <c r="E194" s="197">
        <f>'Level 3 - AMP Financial Data'!E194</f>
        <v>0</v>
      </c>
      <c r="F194" s="156">
        <f>'Level 3 - AMP Financial Data'!H194</f>
        <v>0</v>
      </c>
      <c r="G194" s="156">
        <f>'Level 3 - AMP Financial Data'!K194</f>
        <v>0</v>
      </c>
      <c r="H194" s="156">
        <f>'Level 3 - AMP Financial Data'!N194</f>
        <v>0</v>
      </c>
      <c r="J194" s="66"/>
      <c r="K194" s="66"/>
    </row>
    <row r="195" spans="1:11" ht="13.5" customHeight="1" outlineLevel="2">
      <c r="A195" s="60">
        <f>HYPERLINK(CONCATENATE("[FDS Tool Version 28.xls]Line_Definitions!","a",VLOOKUP(Data!C187,Line_Definitions!$A$2:$D$401,4,FALSE)),Data!C187)</f>
        <v>91310</v>
      </c>
      <c r="B195" s="77">
        <f t="shared" si="9"/>
        <v>195</v>
      </c>
      <c r="C195" s="87" t="s">
        <v>174</v>
      </c>
      <c r="D195" s="156">
        <f t="shared" si="11"/>
        <v>0</v>
      </c>
      <c r="E195" s="197">
        <f>'Level 3 - AMP Financial Data'!E195</f>
        <v>0</v>
      </c>
      <c r="F195" s="156">
        <f>'Level 3 - AMP Financial Data'!H195</f>
        <v>0</v>
      </c>
      <c r="G195" s="156">
        <f>'Level 3 - AMP Financial Data'!K195</f>
        <v>0</v>
      </c>
      <c r="H195" s="156">
        <f>'Level 3 - AMP Financial Data'!N195</f>
        <v>0</v>
      </c>
      <c r="J195" s="66"/>
      <c r="K195" s="66"/>
    </row>
    <row r="196" spans="1:11" ht="13.5" customHeight="1" outlineLevel="2">
      <c r="A196" s="60">
        <f>HYPERLINK(CONCATENATE("[FDS Tool Version 28.xls]Line_Definitions!","a",VLOOKUP(Data!C188,Line_Definitions!$A$2:$D$401,4,FALSE)),Data!C188)</f>
        <v>91400</v>
      </c>
      <c r="B196" s="77">
        <f t="shared" si="9"/>
        <v>196</v>
      </c>
      <c r="C196" s="87" t="s">
        <v>100</v>
      </c>
      <c r="D196" s="156">
        <f t="shared" si="11"/>
        <v>0</v>
      </c>
      <c r="E196" s="197">
        <f>'Level 3 - AMP Financial Data'!E196</f>
        <v>0</v>
      </c>
      <c r="F196" s="156">
        <f>'Level 3 - AMP Financial Data'!H196</f>
        <v>0</v>
      </c>
      <c r="G196" s="156">
        <f>'Level 3 - AMP Financial Data'!K196</f>
        <v>0</v>
      </c>
      <c r="H196" s="156">
        <f>'Level 3 - AMP Financial Data'!N196</f>
        <v>0</v>
      </c>
      <c r="J196" s="66"/>
      <c r="K196" s="66"/>
    </row>
    <row r="197" spans="1:11" ht="13.5" customHeight="1" outlineLevel="2">
      <c r="A197" s="60">
        <f>HYPERLINK(CONCATENATE("[FDS Tool Version 28.xls]Line_Definitions!","a",VLOOKUP(Data!C189,Line_Definitions!$A$2:$D$401,4,FALSE)),Data!C189)</f>
        <v>91500</v>
      </c>
      <c r="B197" s="77">
        <f t="shared" si="9"/>
        <v>197</v>
      </c>
      <c r="C197" s="87" t="s">
        <v>99</v>
      </c>
      <c r="D197" s="156">
        <f t="shared" si="11"/>
        <v>0</v>
      </c>
      <c r="E197" s="197">
        <f>'Level 3 - AMP Financial Data'!E197</f>
        <v>0</v>
      </c>
      <c r="F197" s="156">
        <f>'Level 3 - AMP Financial Data'!H197</f>
        <v>0</v>
      </c>
      <c r="G197" s="156">
        <f>'Level 3 - AMP Financial Data'!K197</f>
        <v>0</v>
      </c>
      <c r="H197" s="156">
        <f>'Level 3 - AMP Financial Data'!N197</f>
        <v>0</v>
      </c>
      <c r="J197" s="66"/>
      <c r="K197" s="66"/>
    </row>
    <row r="198" spans="1:11" ht="12.75" outlineLevel="2">
      <c r="A198" s="60">
        <f>HYPERLINK(CONCATENATE("[FDS Tool Version 28.xls]Line_Definitions!","a",VLOOKUP(Data!C190,Line_Definitions!$A$2:$D$401,4,FALSE)),Data!C190)</f>
        <v>91600</v>
      </c>
      <c r="B198" s="77">
        <f t="shared" si="9"/>
        <v>198</v>
      </c>
      <c r="C198" s="87" t="s">
        <v>768</v>
      </c>
      <c r="D198" s="156">
        <f t="shared" si="11"/>
        <v>0</v>
      </c>
      <c r="E198" s="197">
        <f>'Level 3 - AMP Financial Data'!E198</f>
        <v>0</v>
      </c>
      <c r="F198" s="156">
        <f>'Level 3 - AMP Financial Data'!H198</f>
        <v>0</v>
      </c>
      <c r="G198" s="156">
        <f>'Level 3 - AMP Financial Data'!K198</f>
        <v>0</v>
      </c>
      <c r="H198" s="156">
        <f>'Level 3 - AMP Financial Data'!N198</f>
        <v>0</v>
      </c>
      <c r="J198" s="66"/>
      <c r="K198" s="66"/>
    </row>
    <row r="199" spans="1:11" ht="12.75" outlineLevel="2">
      <c r="A199" s="60">
        <f>HYPERLINK(CONCATENATE("[FDS Tool Version 28.xls]Line_Definitions!","a",VLOOKUP(Data!C191,Line_Definitions!$A$2:$D$401,4,FALSE)),Data!C191)</f>
        <v>91700</v>
      </c>
      <c r="B199" s="77">
        <f t="shared" si="9"/>
        <v>199</v>
      </c>
      <c r="C199" s="87" t="s">
        <v>185</v>
      </c>
      <c r="D199" s="156">
        <f t="shared" si="11"/>
        <v>0</v>
      </c>
      <c r="E199" s="197">
        <f>'Level 3 - AMP Financial Data'!E199</f>
        <v>0</v>
      </c>
      <c r="F199" s="156">
        <f>'Level 3 - AMP Financial Data'!H199</f>
        <v>0</v>
      </c>
      <c r="G199" s="156">
        <f>'Level 3 - AMP Financial Data'!K199</f>
        <v>0</v>
      </c>
      <c r="H199" s="156">
        <f>'Level 3 - AMP Financial Data'!N199</f>
        <v>0</v>
      </c>
      <c r="J199" s="66"/>
      <c r="K199" s="66"/>
    </row>
    <row r="200" spans="1:11" ht="12.75" outlineLevel="2">
      <c r="A200" s="60">
        <f>HYPERLINK(CONCATENATE("[FDS Tool Version 28.xls]Line_Definitions!","a",VLOOKUP(Data!C192,Line_Definitions!$A$2:$D$401,4,FALSE)),Data!C192)</f>
        <v>91800</v>
      </c>
      <c r="B200" s="77">
        <f t="shared" si="9"/>
        <v>200</v>
      </c>
      <c r="C200" s="87" t="s">
        <v>192</v>
      </c>
      <c r="D200" s="156">
        <f t="shared" si="11"/>
        <v>0</v>
      </c>
      <c r="E200" s="197">
        <f>'Level 3 - AMP Financial Data'!E200</f>
        <v>0</v>
      </c>
      <c r="F200" s="156">
        <f>'Level 3 - AMP Financial Data'!H200</f>
        <v>0</v>
      </c>
      <c r="G200" s="156">
        <f>'Level 3 - AMP Financial Data'!K200</f>
        <v>0</v>
      </c>
      <c r="H200" s="156">
        <f>'Level 3 - AMP Financial Data'!N200</f>
        <v>0</v>
      </c>
      <c r="J200" s="66"/>
      <c r="K200" s="66"/>
    </row>
    <row r="201" spans="1:11" ht="12.75" outlineLevel="2">
      <c r="A201" s="60">
        <f>HYPERLINK(CONCATENATE("[FDS Tool Version 28.xls]Line_Definitions!","a",VLOOKUP(Data!C193,Line_Definitions!$A$2:$D$401,4,FALSE)),Data!C193)</f>
        <v>91810</v>
      </c>
      <c r="B201" s="77">
        <f t="shared" si="9"/>
        <v>201</v>
      </c>
      <c r="C201" s="94" t="s">
        <v>557</v>
      </c>
      <c r="D201" s="156">
        <f t="shared" si="11"/>
        <v>0</v>
      </c>
      <c r="E201" s="197">
        <f>'Level 3 - AMP Financial Data'!E201</f>
        <v>0</v>
      </c>
      <c r="F201" s="156">
        <f>'Level 3 - AMP Financial Data'!H201</f>
        <v>0</v>
      </c>
      <c r="G201" s="156">
        <f>'Level 3 - AMP Financial Data'!K201</f>
        <v>0</v>
      </c>
      <c r="H201" s="156">
        <f>'Level 3 - AMP Financial Data'!N201</f>
        <v>0</v>
      </c>
      <c r="J201" s="66"/>
      <c r="K201" s="66"/>
    </row>
    <row r="202" spans="1:11" ht="12.75" outlineLevel="2">
      <c r="A202" s="60">
        <f>HYPERLINK(CONCATENATE("[FDS Tool Version 28.xls]Line_Definitions!","a",VLOOKUP(Data!C194,Line_Definitions!$A$2:$D$401,4,FALSE)),Data!C194)</f>
        <v>91900</v>
      </c>
      <c r="B202" s="77">
        <f t="shared" si="9"/>
        <v>202</v>
      </c>
      <c r="C202" s="87" t="s">
        <v>187</v>
      </c>
      <c r="D202" s="141">
        <f>SUM(E202:H202)</f>
        <v>0</v>
      </c>
      <c r="E202" s="197">
        <f>'Level 3 - AMP Financial Data'!E202</f>
        <v>0</v>
      </c>
      <c r="F202" s="156">
        <f>'Level 3 - AMP Financial Data'!H202</f>
        <v>0</v>
      </c>
      <c r="G202" s="156">
        <f>'Level 3 - AMP Financial Data'!K202</f>
        <v>0</v>
      </c>
      <c r="H202" s="156">
        <f>'Level 3 - AMP Financial Data'!N202</f>
        <v>0</v>
      </c>
      <c r="J202" s="66"/>
      <c r="K202" s="66"/>
    </row>
    <row r="203" spans="1:11" s="69" customFormat="1" ht="12.75" outlineLevel="1">
      <c r="A203" s="60">
        <f>HYPERLINK(CONCATENATE("[FDS Tool Version 28.xls]Line_Definitions!","a",VLOOKUP(Data!C195,Line_Definitions!$A$2:$D$401,4,FALSE)),Data!C195)</f>
        <v>91000</v>
      </c>
      <c r="B203" s="77">
        <f t="shared" si="9"/>
        <v>203</v>
      </c>
      <c r="C203" s="88" t="s">
        <v>189</v>
      </c>
      <c r="D203" s="141">
        <f>SUM(E203:H203)</f>
        <v>0</v>
      </c>
      <c r="E203" s="198">
        <f>'Level 3 - AMP Financial Data'!E203</f>
        <v>0</v>
      </c>
      <c r="F203" s="141">
        <f>'Level 3 - AMP Financial Data'!H203</f>
        <v>0</v>
      </c>
      <c r="G203" s="141">
        <f>'Level 3 - AMP Financial Data'!K203</f>
        <v>0</v>
      </c>
      <c r="H203" s="141">
        <f>'Level 3 - AMP Financial Data'!N203</f>
        <v>0</v>
      </c>
      <c r="I203" s="66"/>
      <c r="J203" s="66"/>
      <c r="K203" s="66"/>
    </row>
    <row r="204" spans="1:11" ht="12.75" outlineLevel="1">
      <c r="A204" s="75"/>
      <c r="B204" s="77">
        <f t="shared" si="9"/>
        <v>204</v>
      </c>
      <c r="C204" s="97"/>
      <c r="D204" s="159"/>
      <c r="E204" s="159"/>
      <c r="F204" s="162"/>
      <c r="G204" s="162"/>
      <c r="H204" s="161"/>
      <c r="J204" s="66"/>
      <c r="K204" s="66"/>
    </row>
    <row r="205" spans="1:11" ht="12.75" outlineLevel="1">
      <c r="A205" s="60">
        <f>HYPERLINK(CONCATENATE("[FDS Tool Version 28.xls]Line_Definitions!","a",VLOOKUP(Data!C197,Line_Definitions!$A$2:$D$401,4,FALSE)),Data!C197)</f>
        <v>92000</v>
      </c>
      <c r="B205" s="77">
        <f t="shared" si="9"/>
        <v>205</v>
      </c>
      <c r="C205" s="87" t="s">
        <v>89</v>
      </c>
      <c r="D205" s="156">
        <f>SUM(E205:H205)</f>
        <v>0</v>
      </c>
      <c r="E205" s="197">
        <f>'Level 3 - AMP Financial Data'!E205</f>
        <v>0</v>
      </c>
      <c r="F205" s="156">
        <f>'Level 3 - AMP Financial Data'!H205</f>
        <v>0</v>
      </c>
      <c r="G205" s="156">
        <f>'Level 3 - AMP Financial Data'!K205</f>
        <v>0</v>
      </c>
      <c r="H205" s="156">
        <f>'Level 3 - AMP Financial Data'!N205</f>
        <v>0</v>
      </c>
      <c r="J205" s="66"/>
      <c r="K205" s="66"/>
    </row>
    <row r="206" spans="1:11" ht="12.75" outlineLevel="1">
      <c r="A206" s="75"/>
      <c r="B206" s="77">
        <f t="shared" si="9"/>
        <v>206</v>
      </c>
      <c r="C206" s="97"/>
      <c r="D206" s="159"/>
      <c r="E206" s="159"/>
      <c r="F206" s="162"/>
      <c r="G206" s="162"/>
      <c r="H206" s="161"/>
      <c r="J206" s="66"/>
      <c r="K206" s="66"/>
    </row>
    <row r="207" spans="1:11" ht="12.75" outlineLevel="2">
      <c r="A207" s="60">
        <f>HYPERLINK(CONCATENATE("[FDS Tool Version 28.xls]Line_Definitions!","a",VLOOKUP(Data!C199,Line_Definitions!$A$2:$D$401,4,FALSE)),Data!C199)</f>
        <v>92100</v>
      </c>
      <c r="B207" s="77">
        <f t="shared" si="9"/>
        <v>207</v>
      </c>
      <c r="C207" s="87" t="s">
        <v>101</v>
      </c>
      <c r="D207" s="156">
        <f>SUM(E207:H207)</f>
        <v>0</v>
      </c>
      <c r="E207" s="197">
        <f>'Level 3 - AMP Financial Data'!E207</f>
        <v>0</v>
      </c>
      <c r="F207" s="156">
        <f>'Level 3 - AMP Financial Data'!H207</f>
        <v>0</v>
      </c>
      <c r="G207" s="156">
        <f>'Level 3 - AMP Financial Data'!K207</f>
        <v>0</v>
      </c>
      <c r="H207" s="156">
        <f>'Level 3 - AMP Financial Data'!N207</f>
        <v>0</v>
      </c>
      <c r="J207" s="66"/>
      <c r="K207" s="66"/>
    </row>
    <row r="208" spans="1:11" ht="12.75" outlineLevel="2">
      <c r="A208" s="60">
        <f>HYPERLINK(CONCATENATE("[FDS Tool Version 28.xls]Line_Definitions!","a",VLOOKUP(Data!C200,Line_Definitions!$A$2:$D$401,4,FALSE)),Data!C200)</f>
        <v>92200</v>
      </c>
      <c r="B208" s="77">
        <f t="shared" si="9"/>
        <v>208</v>
      </c>
      <c r="C208" s="87" t="s">
        <v>102</v>
      </c>
      <c r="D208" s="156">
        <f>SUM(E208:H208)</f>
        <v>0</v>
      </c>
      <c r="E208" s="197">
        <f>'Level 3 - AMP Financial Data'!E208</f>
        <v>0</v>
      </c>
      <c r="F208" s="156">
        <f>'Level 3 - AMP Financial Data'!H208</f>
        <v>0</v>
      </c>
      <c r="G208" s="156">
        <f>'Level 3 - AMP Financial Data'!K208</f>
        <v>0</v>
      </c>
      <c r="H208" s="156">
        <f>'Level 3 - AMP Financial Data'!N208</f>
        <v>0</v>
      </c>
      <c r="J208" s="66"/>
      <c r="K208" s="66"/>
    </row>
    <row r="209" spans="1:11" ht="12.75" outlineLevel="2">
      <c r="A209" s="60">
        <f>HYPERLINK(CONCATENATE("[FDS Tool Version 28.xls]Line_Definitions!","a",VLOOKUP(Data!C201,Line_Definitions!$A$2:$D$401,4,FALSE)),Data!C201)</f>
        <v>92300</v>
      </c>
      <c r="B209" s="77">
        <f t="shared" si="9"/>
        <v>209</v>
      </c>
      <c r="C209" s="87" t="s">
        <v>103</v>
      </c>
      <c r="D209" s="156">
        <f>SUM(E209:H209)</f>
        <v>0</v>
      </c>
      <c r="E209" s="197">
        <f>'Level 3 - AMP Financial Data'!E209</f>
        <v>0</v>
      </c>
      <c r="F209" s="156">
        <f>'Level 3 - AMP Financial Data'!H209</f>
        <v>0</v>
      </c>
      <c r="G209" s="156">
        <f>'Level 3 - AMP Financial Data'!K209</f>
        <v>0</v>
      </c>
      <c r="H209" s="156">
        <f>'Level 3 - AMP Financial Data'!N209</f>
        <v>0</v>
      </c>
      <c r="J209" s="66"/>
      <c r="K209" s="66"/>
    </row>
    <row r="210" spans="1:11" ht="12.75" outlineLevel="2">
      <c r="A210" s="60">
        <f>HYPERLINK(CONCATENATE("[FDS Tool Version 28.xls]Line_Definitions!","a",VLOOKUP(Data!C202,Line_Definitions!$A$2:$D$401,4,FALSE)),Data!C202)</f>
        <v>92400</v>
      </c>
      <c r="B210" s="77">
        <f t="shared" si="9"/>
        <v>210</v>
      </c>
      <c r="C210" s="87" t="s">
        <v>104</v>
      </c>
      <c r="D210" s="156">
        <f>SUM(E210:H210)</f>
        <v>0</v>
      </c>
      <c r="E210" s="197">
        <f>'Level 3 - AMP Financial Data'!E210</f>
        <v>0</v>
      </c>
      <c r="F210" s="156">
        <f>'Level 3 - AMP Financial Data'!H210</f>
        <v>0</v>
      </c>
      <c r="G210" s="156">
        <f>'Level 3 - AMP Financial Data'!K210</f>
        <v>0</v>
      </c>
      <c r="H210" s="156">
        <f>'Level 3 - AMP Financial Data'!N210</f>
        <v>0</v>
      </c>
      <c r="J210" s="66"/>
      <c r="K210" s="66"/>
    </row>
    <row r="211" spans="1:11" s="69" customFormat="1" ht="12.75" outlineLevel="1">
      <c r="A211" s="60">
        <f>HYPERLINK(CONCATENATE("[FDS Tool Version 28.xls]Line_Definitions!","a",VLOOKUP(Data!C203,Line_Definitions!$A$2:$D$401,4,FALSE)),Data!C203)</f>
        <v>92500</v>
      </c>
      <c r="B211" s="77">
        <f t="shared" si="9"/>
        <v>211</v>
      </c>
      <c r="C211" s="88" t="s">
        <v>196</v>
      </c>
      <c r="D211" s="141">
        <f>SUM(E211:H211)</f>
        <v>0</v>
      </c>
      <c r="E211" s="198">
        <f>'Level 3 - AMP Financial Data'!E211</f>
        <v>0</v>
      </c>
      <c r="F211" s="141">
        <f>'Level 3 - AMP Financial Data'!H211</f>
        <v>0</v>
      </c>
      <c r="G211" s="141">
        <f>'Level 3 - AMP Financial Data'!K211</f>
        <v>0</v>
      </c>
      <c r="H211" s="141">
        <f>'Level 3 - AMP Financial Data'!N211</f>
        <v>0</v>
      </c>
      <c r="I211" s="66"/>
      <c r="J211" s="66"/>
      <c r="K211" s="66"/>
    </row>
    <row r="212" spans="1:11" s="64" customFormat="1" ht="12.75" outlineLevel="1">
      <c r="A212" s="60"/>
      <c r="B212" s="77">
        <f t="shared" si="9"/>
        <v>212</v>
      </c>
      <c r="C212" s="87"/>
      <c r="D212" s="199"/>
      <c r="E212" s="199"/>
      <c r="F212" s="161"/>
      <c r="G212" s="161"/>
      <c r="H212" s="161"/>
      <c r="I212" s="66"/>
      <c r="J212" s="66"/>
      <c r="K212" s="66"/>
    </row>
    <row r="213" spans="1:11" ht="12.75" outlineLevel="2">
      <c r="A213" s="60">
        <f>HYPERLINK(CONCATENATE("[FDS Tool Version 28.xls]Line_Definitions!","a",VLOOKUP(Data!C205,Line_Definitions!$A$2:$D$401,4,FALSE)),Data!C205)</f>
        <v>93100</v>
      </c>
      <c r="B213" s="77">
        <f t="shared" si="9"/>
        <v>213</v>
      </c>
      <c r="C213" s="87" t="s">
        <v>769</v>
      </c>
      <c r="D213" s="156">
        <f aca="true" t="shared" si="12" ref="D213:D221">SUM(E213:H213)</f>
        <v>0</v>
      </c>
      <c r="E213" s="197">
        <f>'Level 3 - AMP Financial Data'!E213</f>
        <v>0</v>
      </c>
      <c r="F213" s="156">
        <f>'Level 3 - AMP Financial Data'!H213</f>
        <v>0</v>
      </c>
      <c r="G213" s="156">
        <f>'Level 3 - AMP Financial Data'!K213</f>
        <v>0</v>
      </c>
      <c r="H213" s="156">
        <f>'Level 3 - AMP Financial Data'!N213</f>
        <v>0</v>
      </c>
      <c r="J213" s="66"/>
      <c r="K213" s="66"/>
    </row>
    <row r="214" spans="1:11" ht="12.75" outlineLevel="2">
      <c r="A214" s="60">
        <f>HYPERLINK(CONCATENATE("[FDS Tool Version 28.xls]Line_Definitions!","a",VLOOKUP(Data!C206,Line_Definitions!$A$2:$D$401,4,FALSE)),Data!C206)</f>
        <v>93200</v>
      </c>
      <c r="B214" s="77">
        <f t="shared" si="9"/>
        <v>214</v>
      </c>
      <c r="C214" s="87" t="s">
        <v>770</v>
      </c>
      <c r="D214" s="156">
        <f t="shared" si="12"/>
        <v>0</v>
      </c>
      <c r="E214" s="197">
        <f>'Level 3 - AMP Financial Data'!E214</f>
        <v>0</v>
      </c>
      <c r="F214" s="156">
        <f>'Level 3 - AMP Financial Data'!H214</f>
        <v>0</v>
      </c>
      <c r="G214" s="156">
        <f>'Level 3 - AMP Financial Data'!K214</f>
        <v>0</v>
      </c>
      <c r="H214" s="156">
        <f>'Level 3 - AMP Financial Data'!N214</f>
        <v>0</v>
      </c>
      <c r="J214" s="66"/>
      <c r="K214" s="66"/>
    </row>
    <row r="215" spans="1:11" ht="12.75" outlineLevel="2">
      <c r="A215" s="60">
        <f>HYPERLINK(CONCATENATE("[FDS Tool Version 28.xls]Line_Definitions!","a",VLOOKUP(Data!C207,Line_Definitions!$A$2:$D$401,4,FALSE)),Data!C207)</f>
        <v>93300</v>
      </c>
      <c r="B215" s="77">
        <f t="shared" si="9"/>
        <v>215</v>
      </c>
      <c r="C215" s="87" t="s">
        <v>105</v>
      </c>
      <c r="D215" s="156">
        <f t="shared" si="12"/>
        <v>0</v>
      </c>
      <c r="E215" s="197">
        <f>'Level 3 - AMP Financial Data'!E215</f>
        <v>0</v>
      </c>
      <c r="F215" s="156">
        <f>'Level 3 - AMP Financial Data'!H215</f>
        <v>0</v>
      </c>
      <c r="G215" s="156">
        <f>'Level 3 - AMP Financial Data'!K215</f>
        <v>0</v>
      </c>
      <c r="H215" s="156">
        <f>'Level 3 - AMP Financial Data'!N215</f>
        <v>0</v>
      </c>
      <c r="J215" s="66"/>
      <c r="K215" s="66"/>
    </row>
    <row r="216" spans="1:11" ht="12.75" outlineLevel="2">
      <c r="A216" s="60">
        <f>HYPERLINK(CONCATENATE("[FDS Tool Version 28.xls]Line_Definitions!","a",VLOOKUP(Data!C208,Line_Definitions!$A$2:$D$401,4,FALSE)),Data!C208)</f>
        <v>93400</v>
      </c>
      <c r="B216" s="77">
        <f t="shared" si="9"/>
        <v>216</v>
      </c>
      <c r="C216" s="87" t="s">
        <v>106</v>
      </c>
      <c r="D216" s="156">
        <f t="shared" si="12"/>
        <v>0</v>
      </c>
      <c r="E216" s="197">
        <f>'Level 3 - AMP Financial Data'!E216</f>
        <v>0</v>
      </c>
      <c r="F216" s="156">
        <f>'Level 3 - AMP Financial Data'!H216</f>
        <v>0</v>
      </c>
      <c r="G216" s="156">
        <f>'Level 3 - AMP Financial Data'!K216</f>
        <v>0</v>
      </c>
      <c r="H216" s="156">
        <f>'Level 3 - AMP Financial Data'!N216</f>
        <v>0</v>
      </c>
      <c r="J216" s="66"/>
      <c r="K216" s="66"/>
    </row>
    <row r="217" spans="1:11" ht="12.75" outlineLevel="2">
      <c r="A217" s="60">
        <f>HYPERLINK(CONCATENATE("[FDS Tool Version 28.xls]Line_Definitions!","a",VLOOKUP(Data!C209,Line_Definitions!$A$2:$D$401,4,FALSE)),Data!C209)</f>
        <v>93500</v>
      </c>
      <c r="B217" s="77">
        <f t="shared" si="9"/>
        <v>217</v>
      </c>
      <c r="C217" s="87" t="s">
        <v>107</v>
      </c>
      <c r="D217" s="156">
        <f t="shared" si="12"/>
        <v>0</v>
      </c>
      <c r="E217" s="197">
        <f>'Level 3 - AMP Financial Data'!E217</f>
        <v>0</v>
      </c>
      <c r="F217" s="156">
        <f>'Level 3 - AMP Financial Data'!H217</f>
        <v>0</v>
      </c>
      <c r="G217" s="156">
        <f>'Level 3 - AMP Financial Data'!K217</f>
        <v>0</v>
      </c>
      <c r="H217" s="156">
        <f>'Level 3 - AMP Financial Data'!N217</f>
        <v>0</v>
      </c>
      <c r="J217" s="66"/>
      <c r="K217" s="66"/>
    </row>
    <row r="218" spans="1:11" ht="12.75" outlineLevel="2">
      <c r="A218" s="60">
        <f>HYPERLINK(CONCATENATE("[FDS Tool Version 28.xls]Line_Definitions!","a",VLOOKUP(Data!C210,Line_Definitions!$A$2:$D$401,4,FALSE)),Data!C210)</f>
        <v>93600</v>
      </c>
      <c r="B218" s="77">
        <f t="shared" si="9"/>
        <v>218</v>
      </c>
      <c r="C218" s="87" t="s">
        <v>108</v>
      </c>
      <c r="D218" s="156">
        <f t="shared" si="12"/>
        <v>0</v>
      </c>
      <c r="E218" s="197">
        <f>'Level 3 - AMP Financial Data'!E218</f>
        <v>0</v>
      </c>
      <c r="F218" s="156">
        <f>'Level 3 - AMP Financial Data'!H218</f>
        <v>0</v>
      </c>
      <c r="G218" s="156">
        <f>'Level 3 - AMP Financial Data'!K218</f>
        <v>0</v>
      </c>
      <c r="H218" s="156">
        <f>'Level 3 - AMP Financial Data'!N218</f>
        <v>0</v>
      </c>
      <c r="J218" s="66"/>
      <c r="K218" s="66"/>
    </row>
    <row r="219" spans="1:11" ht="12.75" outlineLevel="2">
      <c r="A219" s="60">
        <f>HYPERLINK(CONCATENATE("[FDS Tool Version 28.xls]Line_Definitions!","a",VLOOKUP(Data!C211,Line_Definitions!$A$2:$D$401,4,FALSE)),Data!C211)</f>
        <v>93700</v>
      </c>
      <c r="B219" s="77">
        <f t="shared" si="9"/>
        <v>219</v>
      </c>
      <c r="C219" s="87" t="s">
        <v>109</v>
      </c>
      <c r="D219" s="156">
        <f t="shared" si="12"/>
        <v>0</v>
      </c>
      <c r="E219" s="197">
        <f>'Level 3 - AMP Financial Data'!E219</f>
        <v>0</v>
      </c>
      <c r="F219" s="156">
        <f>'Level 3 - AMP Financial Data'!H219</f>
        <v>0</v>
      </c>
      <c r="G219" s="156">
        <f>'Level 3 - AMP Financial Data'!K219</f>
        <v>0</v>
      </c>
      <c r="H219" s="156">
        <f>'Level 3 - AMP Financial Data'!N219</f>
        <v>0</v>
      </c>
      <c r="J219" s="66"/>
      <c r="K219" s="66"/>
    </row>
    <row r="220" spans="1:11" ht="12.75" outlineLevel="2">
      <c r="A220" s="60">
        <f>HYPERLINK(CONCATENATE("[FDS Tool Version 28.xls]Line_Definitions!","a",VLOOKUP(Data!C212,Line_Definitions!$A$2:$D$401,4,FALSE)),Data!C212)</f>
        <v>93750</v>
      </c>
      <c r="B220" s="77"/>
      <c r="C220" s="152" t="s">
        <v>698</v>
      </c>
      <c r="D220" s="156">
        <f t="shared" si="12"/>
        <v>0</v>
      </c>
      <c r="E220" s="197">
        <f>'Level 3 - AMP Financial Data'!E220</f>
        <v>0</v>
      </c>
      <c r="F220" s="156">
        <f>'Level 3 - AMP Financial Data'!H220</f>
        <v>0</v>
      </c>
      <c r="G220" s="156">
        <f>'Level 3 - AMP Financial Data'!K220</f>
        <v>0</v>
      </c>
      <c r="H220" s="156">
        <f>'Level 3 - AMP Financial Data'!N220</f>
        <v>0</v>
      </c>
      <c r="J220" s="66"/>
      <c r="K220" s="66"/>
    </row>
    <row r="221" spans="1:11" ht="12.75" outlineLevel="2">
      <c r="A221" s="60">
        <f>HYPERLINK(CONCATENATE("[FDS Tool Version 28.xls]Line_Definitions!","a",VLOOKUP(Data!C213,Line_Definitions!$A$2:$D$401,4,FALSE)),Data!C213)</f>
        <v>93800</v>
      </c>
      <c r="B221" s="77">
        <f t="shared" si="9"/>
        <v>221</v>
      </c>
      <c r="C221" s="87" t="s">
        <v>110</v>
      </c>
      <c r="D221" s="156">
        <f t="shared" si="12"/>
        <v>0</v>
      </c>
      <c r="E221" s="197">
        <f>'Level 3 - AMP Financial Data'!E221</f>
        <v>0</v>
      </c>
      <c r="F221" s="156">
        <f>'Level 3 - AMP Financial Data'!H221</f>
        <v>0</v>
      </c>
      <c r="G221" s="156">
        <f>'Level 3 - AMP Financial Data'!K221</f>
        <v>0</v>
      </c>
      <c r="H221" s="156">
        <f>'Level 3 - AMP Financial Data'!N221</f>
        <v>0</v>
      </c>
      <c r="J221" s="66"/>
      <c r="K221" s="66"/>
    </row>
    <row r="222" spans="1:11" s="69" customFormat="1" ht="12.75" outlineLevel="1">
      <c r="A222" s="60">
        <f>HYPERLINK(CONCATENATE("[FDS Tool Version 28.xls]Line_Definitions!","a",VLOOKUP(Data!C214,Line_Definitions!$A$2:$D$401,4,FALSE)),Data!C214)</f>
        <v>93000</v>
      </c>
      <c r="B222" s="77">
        <f aca="true" t="shared" si="13" ref="B222:B285">ROW(A222)</f>
        <v>222</v>
      </c>
      <c r="C222" s="88" t="s">
        <v>197</v>
      </c>
      <c r="D222" s="141">
        <f>SUM(E222:H222)</f>
        <v>0</v>
      </c>
      <c r="E222" s="198">
        <f>'Level 3 - AMP Financial Data'!E222</f>
        <v>0</v>
      </c>
      <c r="F222" s="141">
        <f>'Level 3 - AMP Financial Data'!H222</f>
        <v>0</v>
      </c>
      <c r="G222" s="141">
        <f>'Level 3 - AMP Financial Data'!K222</f>
        <v>0</v>
      </c>
      <c r="H222" s="141">
        <f>'Level 3 - AMP Financial Data'!N222</f>
        <v>0</v>
      </c>
      <c r="I222" s="66"/>
      <c r="J222" s="66"/>
      <c r="K222" s="66"/>
    </row>
    <row r="223" spans="1:11" ht="12.75" outlineLevel="1">
      <c r="A223" s="60"/>
      <c r="B223" s="77">
        <f t="shared" si="13"/>
        <v>223</v>
      </c>
      <c r="C223" s="87"/>
      <c r="D223" s="199"/>
      <c r="E223" s="199"/>
      <c r="F223" s="161"/>
      <c r="G223" s="161"/>
      <c r="H223" s="161"/>
      <c r="J223" s="66"/>
      <c r="K223" s="66"/>
    </row>
    <row r="224" spans="1:11" ht="12.75" outlineLevel="2">
      <c r="A224" s="60">
        <f>HYPERLINK(CONCATENATE("[FDS Tool Version 28.xls]Line_Definitions!","a",VLOOKUP(Data!C216,Line_Definitions!$A$2:$D$401,4,FALSE)),Data!C216)</f>
        <v>94100</v>
      </c>
      <c r="B224" s="77">
        <f t="shared" si="13"/>
        <v>224</v>
      </c>
      <c r="C224" s="87" t="s">
        <v>156</v>
      </c>
      <c r="D224" s="156">
        <f aca="true" t="shared" si="14" ref="D224:D240">SUM(E224:H224)</f>
        <v>0</v>
      </c>
      <c r="E224" s="197">
        <f>'Level 3 - AMP Financial Data'!E224</f>
        <v>0</v>
      </c>
      <c r="F224" s="156">
        <f>'Level 3 - AMP Financial Data'!H224</f>
        <v>0</v>
      </c>
      <c r="G224" s="156">
        <f>'Level 3 - AMP Financial Data'!K224</f>
        <v>0</v>
      </c>
      <c r="H224" s="156">
        <f>'Level 3 - AMP Financial Data'!N224</f>
        <v>0</v>
      </c>
      <c r="J224" s="66"/>
      <c r="K224" s="66"/>
    </row>
    <row r="225" spans="1:11" ht="12.75" outlineLevel="2">
      <c r="A225" s="60">
        <f>HYPERLINK(CONCATENATE("[FDS Tool Version 28.xls]Line_Definitions!","a",VLOOKUP(Data!C217,Line_Definitions!$A$2:$D$401,4,FALSE)),Data!C217)</f>
        <v>94200</v>
      </c>
      <c r="B225" s="77">
        <f t="shared" si="13"/>
        <v>225</v>
      </c>
      <c r="C225" s="87" t="s">
        <v>171</v>
      </c>
      <c r="D225" s="156">
        <f t="shared" si="14"/>
        <v>0</v>
      </c>
      <c r="E225" s="197">
        <f>'Level 3 - AMP Financial Data'!E225</f>
        <v>0</v>
      </c>
      <c r="F225" s="156">
        <f>'Level 3 - AMP Financial Data'!H225</f>
        <v>0</v>
      </c>
      <c r="G225" s="156">
        <f>'Level 3 - AMP Financial Data'!K225</f>
        <v>0</v>
      </c>
      <c r="H225" s="156">
        <f>'Level 3 - AMP Financial Data'!N225</f>
        <v>0</v>
      </c>
      <c r="J225" s="66"/>
      <c r="K225" s="66"/>
    </row>
    <row r="226" spans="1:11" ht="25.5" outlineLevel="4">
      <c r="A226" s="328" t="s">
        <v>492</v>
      </c>
      <c r="B226" s="342">
        <f t="shared" si="13"/>
        <v>226</v>
      </c>
      <c r="C226" s="338" t="s">
        <v>753</v>
      </c>
      <c r="D226" s="156">
        <f t="shared" si="14"/>
        <v>0</v>
      </c>
      <c r="E226" s="197">
        <f>'Level 3 - AMP Financial Data'!E226</f>
        <v>0</v>
      </c>
      <c r="F226" s="156">
        <f>'Level 3 - AMP Financial Data'!H226</f>
        <v>0</v>
      </c>
      <c r="G226" s="156">
        <f>'Level 3 - AMP Financial Data'!K226</f>
        <v>0</v>
      </c>
      <c r="H226" s="156">
        <f>'Level 3 - AMP Financial Data'!N226</f>
        <v>0</v>
      </c>
      <c r="J226" s="66"/>
      <c r="K226" s="66"/>
    </row>
    <row r="227" spans="1:11" ht="12.75" outlineLevel="4">
      <c r="A227" s="328" t="s">
        <v>493</v>
      </c>
      <c r="B227" s="342">
        <f t="shared" si="13"/>
        <v>227</v>
      </c>
      <c r="C227" s="338" t="s">
        <v>754</v>
      </c>
      <c r="D227" s="156">
        <f t="shared" si="14"/>
        <v>0</v>
      </c>
      <c r="E227" s="197">
        <f>'Level 3 - AMP Financial Data'!E227</f>
        <v>0</v>
      </c>
      <c r="F227" s="156">
        <f>'Level 3 - AMP Financial Data'!H227</f>
        <v>0</v>
      </c>
      <c r="G227" s="156">
        <f>'Level 3 - AMP Financial Data'!K227</f>
        <v>0</v>
      </c>
      <c r="H227" s="156">
        <f>'Level 3 - AMP Financial Data'!N227</f>
        <v>0</v>
      </c>
      <c r="J227" s="66"/>
      <c r="K227" s="66"/>
    </row>
    <row r="228" spans="1:11" ht="12.75" outlineLevel="4">
      <c r="A228" s="328" t="s">
        <v>494</v>
      </c>
      <c r="B228" s="342">
        <f t="shared" si="13"/>
        <v>228</v>
      </c>
      <c r="C228" s="338" t="s">
        <v>755</v>
      </c>
      <c r="D228" s="156">
        <f t="shared" si="14"/>
        <v>0</v>
      </c>
      <c r="E228" s="197">
        <f>'Level 3 - AMP Financial Data'!E228</f>
        <v>0</v>
      </c>
      <c r="F228" s="156">
        <f>'Level 3 - AMP Financial Data'!H228</f>
        <v>0</v>
      </c>
      <c r="G228" s="156">
        <f>'Level 3 - AMP Financial Data'!K228</f>
        <v>0</v>
      </c>
      <c r="H228" s="156">
        <f>'Level 3 - AMP Financial Data'!N228</f>
        <v>0</v>
      </c>
      <c r="J228" s="66"/>
      <c r="K228" s="66"/>
    </row>
    <row r="229" spans="1:11" ht="12.75" outlineLevel="4">
      <c r="A229" s="328" t="s">
        <v>495</v>
      </c>
      <c r="B229" s="342">
        <f t="shared" si="13"/>
        <v>229</v>
      </c>
      <c r="C229" s="338" t="s">
        <v>765</v>
      </c>
      <c r="D229" s="156">
        <f t="shared" si="14"/>
        <v>0</v>
      </c>
      <c r="E229" s="197">
        <f>'Level 3 - AMP Financial Data'!E229</f>
        <v>0</v>
      </c>
      <c r="F229" s="156">
        <f>'Level 3 - AMP Financial Data'!H229</f>
        <v>0</v>
      </c>
      <c r="G229" s="156">
        <f>'Level 3 - AMP Financial Data'!K229</f>
        <v>0</v>
      </c>
      <c r="H229" s="156">
        <f>'Level 3 - AMP Financial Data'!N229</f>
        <v>0</v>
      </c>
      <c r="J229" s="66"/>
      <c r="K229" s="66"/>
    </row>
    <row r="230" spans="1:11" ht="12.75" outlineLevel="4">
      <c r="A230" s="328" t="s">
        <v>496</v>
      </c>
      <c r="B230" s="342">
        <f t="shared" si="13"/>
        <v>230</v>
      </c>
      <c r="C230" s="338" t="s">
        <v>756</v>
      </c>
      <c r="D230" s="156">
        <f t="shared" si="14"/>
        <v>0</v>
      </c>
      <c r="E230" s="197">
        <f>'Level 3 - AMP Financial Data'!E230</f>
        <v>0</v>
      </c>
      <c r="F230" s="156">
        <f>'Level 3 - AMP Financial Data'!H230</f>
        <v>0</v>
      </c>
      <c r="G230" s="156">
        <f>'Level 3 - AMP Financial Data'!K230</f>
        <v>0</v>
      </c>
      <c r="H230" s="156">
        <f>'Level 3 - AMP Financial Data'!N230</f>
        <v>0</v>
      </c>
      <c r="J230" s="66"/>
      <c r="K230" s="66"/>
    </row>
    <row r="231" spans="1:11" ht="12.75" outlineLevel="4">
      <c r="A231" s="328" t="s">
        <v>497</v>
      </c>
      <c r="B231" s="342">
        <f t="shared" si="13"/>
        <v>231</v>
      </c>
      <c r="C231" s="338" t="s">
        <v>757</v>
      </c>
      <c r="D231" s="156">
        <f t="shared" si="14"/>
        <v>0</v>
      </c>
      <c r="E231" s="197">
        <f>'Level 3 - AMP Financial Data'!E231</f>
        <v>0</v>
      </c>
      <c r="F231" s="156">
        <f>'Level 3 - AMP Financial Data'!H231</f>
        <v>0</v>
      </c>
      <c r="G231" s="156">
        <f>'Level 3 - AMP Financial Data'!K231</f>
        <v>0</v>
      </c>
      <c r="H231" s="156">
        <f>'Level 3 - AMP Financial Data'!N231</f>
        <v>0</v>
      </c>
      <c r="J231" s="66"/>
      <c r="K231" s="66"/>
    </row>
    <row r="232" spans="1:11" ht="12.75" outlineLevel="4">
      <c r="A232" s="328" t="s">
        <v>498</v>
      </c>
      <c r="B232" s="342">
        <f t="shared" si="13"/>
        <v>232</v>
      </c>
      <c r="C232" s="338" t="s">
        <v>758</v>
      </c>
      <c r="D232" s="156">
        <f t="shared" si="14"/>
        <v>0</v>
      </c>
      <c r="E232" s="197">
        <f>'Level 3 - AMP Financial Data'!E232</f>
        <v>0</v>
      </c>
      <c r="F232" s="156">
        <f>'Level 3 - AMP Financial Data'!H232</f>
        <v>0</v>
      </c>
      <c r="G232" s="156">
        <f>'Level 3 - AMP Financial Data'!K232</f>
        <v>0</v>
      </c>
      <c r="H232" s="156">
        <f>'Level 3 - AMP Financial Data'!N232</f>
        <v>0</v>
      </c>
      <c r="J232" s="66"/>
      <c r="K232" s="66"/>
    </row>
    <row r="233" spans="1:11" ht="12.75" outlineLevel="4">
      <c r="A233" s="328" t="s">
        <v>499</v>
      </c>
      <c r="B233" s="342">
        <f t="shared" si="13"/>
        <v>233</v>
      </c>
      <c r="C233" s="338" t="s">
        <v>760</v>
      </c>
      <c r="D233" s="156">
        <f t="shared" si="14"/>
        <v>0</v>
      </c>
      <c r="E233" s="197">
        <f>'Level 3 - AMP Financial Data'!E233</f>
        <v>0</v>
      </c>
      <c r="F233" s="156">
        <f>'Level 3 - AMP Financial Data'!H233</f>
        <v>0</v>
      </c>
      <c r="G233" s="156">
        <f>'Level 3 - AMP Financial Data'!K233</f>
        <v>0</v>
      </c>
      <c r="H233" s="156">
        <f>'Level 3 - AMP Financial Data'!N233</f>
        <v>0</v>
      </c>
      <c r="J233" s="66"/>
      <c r="K233" s="66"/>
    </row>
    <row r="234" spans="1:11" ht="12.75" outlineLevel="4">
      <c r="A234" s="328" t="s">
        <v>500</v>
      </c>
      <c r="B234" s="342">
        <f t="shared" si="13"/>
        <v>234</v>
      </c>
      <c r="C234" s="338" t="s">
        <v>761</v>
      </c>
      <c r="D234" s="156">
        <f t="shared" si="14"/>
        <v>0</v>
      </c>
      <c r="E234" s="197">
        <f>'Level 3 - AMP Financial Data'!E234</f>
        <v>0</v>
      </c>
      <c r="F234" s="156">
        <f>'Level 3 - AMP Financial Data'!H234</f>
        <v>0</v>
      </c>
      <c r="G234" s="156">
        <f>'Level 3 - AMP Financial Data'!K234</f>
        <v>0</v>
      </c>
      <c r="H234" s="156">
        <f>'Level 3 - AMP Financial Data'!N234</f>
        <v>0</v>
      </c>
      <c r="J234" s="66"/>
      <c r="K234" s="66"/>
    </row>
    <row r="235" spans="1:11" ht="12.75" outlineLevel="4">
      <c r="A235" s="328" t="s">
        <v>501</v>
      </c>
      <c r="B235" s="342">
        <f t="shared" si="13"/>
        <v>235</v>
      </c>
      <c r="C235" s="338" t="s">
        <v>762</v>
      </c>
      <c r="D235" s="156">
        <f t="shared" si="14"/>
        <v>0</v>
      </c>
      <c r="E235" s="197">
        <f>'Level 3 - AMP Financial Data'!E235</f>
        <v>0</v>
      </c>
      <c r="F235" s="156">
        <f>'Level 3 - AMP Financial Data'!H235</f>
        <v>0</v>
      </c>
      <c r="G235" s="156">
        <f>'Level 3 - AMP Financial Data'!K235</f>
        <v>0</v>
      </c>
      <c r="H235" s="156">
        <f>'Level 3 - AMP Financial Data'!N235</f>
        <v>0</v>
      </c>
      <c r="J235" s="66"/>
      <c r="K235" s="66"/>
    </row>
    <row r="236" spans="1:11" ht="12.75" outlineLevel="4">
      <c r="A236" s="328" t="s">
        <v>502</v>
      </c>
      <c r="B236" s="342">
        <f t="shared" si="13"/>
        <v>236</v>
      </c>
      <c r="C236" s="338" t="s">
        <v>766</v>
      </c>
      <c r="D236" s="156">
        <f t="shared" si="14"/>
        <v>0</v>
      </c>
      <c r="E236" s="197">
        <f>'Level 3 - AMP Financial Data'!E236</f>
        <v>0</v>
      </c>
      <c r="F236" s="156">
        <f>'Level 3 - AMP Financial Data'!H236</f>
        <v>0</v>
      </c>
      <c r="G236" s="156">
        <f>'Level 3 - AMP Financial Data'!K236</f>
        <v>0</v>
      </c>
      <c r="H236" s="156">
        <f>'Level 3 - AMP Financial Data'!N236</f>
        <v>0</v>
      </c>
      <c r="J236" s="66"/>
      <c r="K236" s="66"/>
    </row>
    <row r="237" spans="1:11" ht="12.75" outlineLevel="4">
      <c r="A237" s="328" t="s">
        <v>503</v>
      </c>
      <c r="B237" s="342">
        <f t="shared" si="13"/>
        <v>237</v>
      </c>
      <c r="C237" s="338" t="s">
        <v>763</v>
      </c>
      <c r="D237" s="156">
        <f t="shared" si="14"/>
        <v>0</v>
      </c>
      <c r="E237" s="197">
        <f>'Level 3 - AMP Financial Data'!E237</f>
        <v>0</v>
      </c>
      <c r="F237" s="156">
        <f>'Level 3 - AMP Financial Data'!H237</f>
        <v>0</v>
      </c>
      <c r="G237" s="156">
        <f>'Level 3 - AMP Financial Data'!K237</f>
        <v>0</v>
      </c>
      <c r="H237" s="156">
        <f>'Level 3 - AMP Financial Data'!N237</f>
        <v>0</v>
      </c>
      <c r="J237" s="66"/>
      <c r="K237" s="66"/>
    </row>
    <row r="238" spans="1:11" s="69" customFormat="1" ht="12.75" outlineLevel="2">
      <c r="A238" s="60">
        <f>HYPERLINK(CONCATENATE("[FDS Tool Version 28.xls]Line_Definitions!","a",VLOOKUP(Data!C230,Line_Definitions!$A$2:$D$401,4,FALSE)),Data!C230)</f>
        <v>94300</v>
      </c>
      <c r="B238" s="77">
        <f t="shared" si="13"/>
        <v>238</v>
      </c>
      <c r="C238" s="88" t="s">
        <v>764</v>
      </c>
      <c r="D238" s="141">
        <f t="shared" si="14"/>
        <v>0</v>
      </c>
      <c r="E238" s="197">
        <f>'Level 3 - AMP Financial Data'!E238</f>
        <v>0</v>
      </c>
      <c r="F238" s="156">
        <f>'Level 3 - AMP Financial Data'!H238</f>
        <v>0</v>
      </c>
      <c r="G238" s="156">
        <f>'Level 3 - AMP Financial Data'!K238</f>
        <v>0</v>
      </c>
      <c r="H238" s="156">
        <f>'Level 3 - AMP Financial Data'!N238</f>
        <v>0</v>
      </c>
      <c r="I238" s="66"/>
      <c r="J238" s="66"/>
      <c r="K238" s="66"/>
    </row>
    <row r="239" spans="1:11" ht="12.75" outlineLevel="2">
      <c r="A239" s="60">
        <f>HYPERLINK(CONCATENATE("[FDS Tool Version 28.xls]Line_Definitions!","a",VLOOKUP(Data!C231,Line_Definitions!$A$2:$D$401,4,FALSE)),Data!C231)</f>
        <v>94500</v>
      </c>
      <c r="B239" s="77">
        <f t="shared" si="13"/>
        <v>239</v>
      </c>
      <c r="C239" s="87" t="s">
        <v>157</v>
      </c>
      <c r="D239" s="141">
        <f t="shared" si="14"/>
        <v>0</v>
      </c>
      <c r="E239" s="197">
        <f>'Level 3 - AMP Financial Data'!E239</f>
        <v>0</v>
      </c>
      <c r="F239" s="156">
        <f>'Level 3 - AMP Financial Data'!H239</f>
        <v>0</v>
      </c>
      <c r="G239" s="156">
        <f>'Level 3 - AMP Financial Data'!K239</f>
        <v>0</v>
      </c>
      <c r="H239" s="156">
        <f>'Level 3 - AMP Financial Data'!N239</f>
        <v>0</v>
      </c>
      <c r="J239" s="66"/>
      <c r="K239" s="66"/>
    </row>
    <row r="240" spans="1:11" s="69" customFormat="1" ht="12.75" outlineLevel="1">
      <c r="A240" s="60">
        <f>HYPERLINK(CONCATENATE("[FDS Tool Version 28.xls]Line_Definitions!","a",VLOOKUP(Data!C232,Line_Definitions!$A$2:$D$401,4,FALSE)),Data!C232)</f>
        <v>94000</v>
      </c>
      <c r="B240" s="77">
        <f t="shared" si="13"/>
        <v>240</v>
      </c>
      <c r="C240" s="88" t="s">
        <v>198</v>
      </c>
      <c r="D240" s="141">
        <f t="shared" si="14"/>
        <v>0</v>
      </c>
      <c r="E240" s="198">
        <f>'Level 3 - AMP Financial Data'!E240</f>
        <v>0</v>
      </c>
      <c r="F240" s="141">
        <f>'Level 3 - AMP Financial Data'!H240</f>
        <v>0</v>
      </c>
      <c r="G240" s="141">
        <f>'Level 3 - AMP Financial Data'!K240</f>
        <v>0</v>
      </c>
      <c r="H240" s="141">
        <f>'Level 3 - AMP Financial Data'!N240</f>
        <v>0</v>
      </c>
      <c r="I240" s="66"/>
      <c r="J240" s="66"/>
      <c r="K240" s="66"/>
    </row>
    <row r="241" spans="1:11" ht="12.75" outlineLevel="1">
      <c r="A241" s="103"/>
      <c r="B241" s="77">
        <f t="shared" si="13"/>
        <v>241</v>
      </c>
      <c r="C241" s="98"/>
      <c r="D241" s="161"/>
      <c r="E241" s="161"/>
      <c r="F241" s="161"/>
      <c r="G241" s="161"/>
      <c r="H241" s="161"/>
      <c r="J241" s="66"/>
      <c r="K241" s="66"/>
    </row>
    <row r="242" spans="1:11" ht="12.75" outlineLevel="2">
      <c r="A242" s="60">
        <f>HYPERLINK(CONCATENATE("[FDS Tool Version 28.xls]Line_Definitions!","a",VLOOKUP(Data!C234,Line_Definitions!$A$2:$D$401,4,FALSE)),Data!C234)</f>
        <v>95100</v>
      </c>
      <c r="B242" s="77">
        <f t="shared" si="13"/>
        <v>242</v>
      </c>
      <c r="C242" s="87" t="s">
        <v>111</v>
      </c>
      <c r="D242" s="156">
        <f>SUM(E242:H242)</f>
        <v>0</v>
      </c>
      <c r="E242" s="197">
        <f>'Level 3 - AMP Financial Data'!E242</f>
        <v>0</v>
      </c>
      <c r="F242" s="156">
        <f>'Level 3 - AMP Financial Data'!H242</f>
        <v>0</v>
      </c>
      <c r="G242" s="156">
        <f>'Level 3 - AMP Financial Data'!K242</f>
        <v>0</v>
      </c>
      <c r="H242" s="156">
        <f>'Level 3 - AMP Financial Data'!N242</f>
        <v>0</v>
      </c>
      <c r="J242" s="66"/>
      <c r="K242" s="66"/>
    </row>
    <row r="243" spans="1:11" ht="12.75" outlineLevel="2">
      <c r="A243" s="60">
        <f>HYPERLINK(CONCATENATE("[FDS Tool Version 28.xls]Line_Definitions!","a",VLOOKUP(Data!C235,Line_Definitions!$A$2:$D$401,4,FALSE)),Data!C235)</f>
        <v>95200</v>
      </c>
      <c r="B243" s="77">
        <f t="shared" si="13"/>
        <v>243</v>
      </c>
      <c r="C243" s="87" t="s">
        <v>112</v>
      </c>
      <c r="D243" s="156">
        <f>SUM(E243:H243)</f>
        <v>0</v>
      </c>
      <c r="E243" s="197">
        <f>'Level 3 - AMP Financial Data'!E243</f>
        <v>0</v>
      </c>
      <c r="F243" s="156">
        <f>'Level 3 - AMP Financial Data'!H243</f>
        <v>0</v>
      </c>
      <c r="G243" s="156">
        <f>'Level 3 - AMP Financial Data'!K243</f>
        <v>0</v>
      </c>
      <c r="H243" s="156">
        <f>'Level 3 - AMP Financial Data'!N243</f>
        <v>0</v>
      </c>
      <c r="J243" s="66"/>
      <c r="K243" s="66"/>
    </row>
    <row r="244" spans="1:11" ht="12.75" outlineLevel="2">
      <c r="A244" s="60">
        <f>HYPERLINK(CONCATENATE("[FDS Tool Version 28.xls]Line_Definitions!","a",VLOOKUP(Data!C236,Line_Definitions!$A$2:$D$401,4,FALSE)),Data!C236)</f>
        <v>95300</v>
      </c>
      <c r="B244" s="77">
        <f t="shared" si="13"/>
        <v>244</v>
      </c>
      <c r="C244" s="87" t="s">
        <v>113</v>
      </c>
      <c r="D244" s="156">
        <f>SUM(E244:H244)</f>
        <v>0</v>
      </c>
      <c r="E244" s="197">
        <f>'Level 3 - AMP Financial Data'!E244</f>
        <v>0</v>
      </c>
      <c r="F244" s="156">
        <f>'Level 3 - AMP Financial Data'!H244</f>
        <v>0</v>
      </c>
      <c r="G244" s="156">
        <f>'Level 3 - AMP Financial Data'!K244</f>
        <v>0</v>
      </c>
      <c r="H244" s="156">
        <f>'Level 3 - AMP Financial Data'!N244</f>
        <v>0</v>
      </c>
      <c r="J244" s="66"/>
      <c r="K244" s="66"/>
    </row>
    <row r="245" spans="1:11" ht="12.75" outlineLevel="2">
      <c r="A245" s="60">
        <f>HYPERLINK(CONCATENATE("[FDS Tool Version 28.xls]Line_Definitions!","a",VLOOKUP(Data!C237,Line_Definitions!$A$2:$D$401,4,FALSE)),Data!C237)</f>
        <v>95500</v>
      </c>
      <c r="B245" s="77">
        <f t="shared" si="13"/>
        <v>245</v>
      </c>
      <c r="C245" s="87" t="s">
        <v>114</v>
      </c>
      <c r="D245" s="156">
        <f>SUM(E245:H245)</f>
        <v>0</v>
      </c>
      <c r="E245" s="197">
        <f>'Level 3 - AMP Financial Data'!E245</f>
        <v>0</v>
      </c>
      <c r="F245" s="156">
        <f>'Level 3 - AMP Financial Data'!H245</f>
        <v>0</v>
      </c>
      <c r="G245" s="156">
        <f>'Level 3 - AMP Financial Data'!K245</f>
        <v>0</v>
      </c>
      <c r="H245" s="156">
        <f>'Level 3 - AMP Financial Data'!N245</f>
        <v>0</v>
      </c>
      <c r="J245" s="66"/>
      <c r="K245" s="66"/>
    </row>
    <row r="246" spans="1:11" s="69" customFormat="1" ht="12.75" outlineLevel="1">
      <c r="A246" s="60">
        <f>HYPERLINK(CONCATENATE("[FDS Tool Version 28.xls]Line_Definitions!","a",VLOOKUP(Data!C238,Line_Definitions!$A$2:$D$401,4,FALSE)),Data!C238)</f>
        <v>95000</v>
      </c>
      <c r="B246" s="77">
        <f t="shared" si="13"/>
        <v>246</v>
      </c>
      <c r="C246" s="88" t="s">
        <v>200</v>
      </c>
      <c r="D246" s="141">
        <f>SUM(E246:H246)</f>
        <v>0</v>
      </c>
      <c r="E246" s="198">
        <f>'Level 3 - AMP Financial Data'!E246</f>
        <v>0</v>
      </c>
      <c r="F246" s="141">
        <f>'Level 3 - AMP Financial Data'!H246</f>
        <v>0</v>
      </c>
      <c r="G246" s="141">
        <f>'Level 3 - AMP Financial Data'!K246</f>
        <v>0</v>
      </c>
      <c r="H246" s="141">
        <f>'Level 3 - AMP Financial Data'!N246</f>
        <v>0</v>
      </c>
      <c r="I246" s="66"/>
      <c r="J246" s="66"/>
      <c r="K246" s="66"/>
    </row>
    <row r="247" spans="1:11" ht="12.75" outlineLevel="1">
      <c r="A247" s="96"/>
      <c r="B247" s="77">
        <f t="shared" si="13"/>
        <v>247</v>
      </c>
      <c r="C247" s="97"/>
      <c r="D247" s="159"/>
      <c r="E247" s="159"/>
      <c r="F247" s="162"/>
      <c r="G247" s="162"/>
      <c r="H247" s="161"/>
      <c r="J247" s="66"/>
      <c r="K247" s="66"/>
    </row>
    <row r="248" spans="1:11" ht="12.75" outlineLevel="2">
      <c r="A248" s="60">
        <f>HYPERLINK(CONCATENATE("[FDS Tool Version 28.xls]Line_Definitions!","a",VLOOKUP(Data!C240,Line_Definitions!$A$2:$D$401,4,FALSE)),Data!C240)</f>
        <v>96110</v>
      </c>
      <c r="B248" s="77">
        <f t="shared" si="13"/>
        <v>248</v>
      </c>
      <c r="C248" s="87" t="s">
        <v>194</v>
      </c>
      <c r="D248" s="156">
        <f>SUM(E248:H248)</f>
        <v>0</v>
      </c>
      <c r="E248" s="197">
        <f>'Level 3 - AMP Financial Data'!E248</f>
        <v>0</v>
      </c>
      <c r="F248" s="156">
        <f>'Level 3 - AMP Financial Data'!H248</f>
        <v>0</v>
      </c>
      <c r="G248" s="156">
        <f>'Level 3 - AMP Financial Data'!K248</f>
        <v>0</v>
      </c>
      <c r="H248" s="156">
        <f>'Level 3 - AMP Financial Data'!N248</f>
        <v>0</v>
      </c>
      <c r="J248" s="66"/>
      <c r="K248" s="66"/>
    </row>
    <row r="249" spans="1:11" ht="12.75" outlineLevel="2">
      <c r="A249" s="60">
        <f>HYPERLINK(CONCATENATE("[FDS Tool Version 28.xls]Line_Definitions!","a",VLOOKUP(Data!C241,Line_Definitions!$A$2:$D$401,4,FALSE)),Data!C241)</f>
        <v>96120</v>
      </c>
      <c r="B249" s="77">
        <f t="shared" si="13"/>
        <v>249</v>
      </c>
      <c r="C249" s="87" t="s">
        <v>193</v>
      </c>
      <c r="D249" s="156">
        <f>SUM(E249:H249)</f>
        <v>0</v>
      </c>
      <c r="E249" s="197">
        <f>'Level 3 - AMP Financial Data'!E249</f>
        <v>0</v>
      </c>
      <c r="F249" s="156">
        <f>'Level 3 - AMP Financial Data'!H249</f>
        <v>0</v>
      </c>
      <c r="G249" s="156">
        <f>'Level 3 - AMP Financial Data'!K249</f>
        <v>0</v>
      </c>
      <c r="H249" s="156">
        <f>'Level 3 - AMP Financial Data'!N249</f>
        <v>0</v>
      </c>
      <c r="J249" s="66"/>
      <c r="K249" s="66"/>
    </row>
    <row r="250" spans="1:11" ht="12.75" outlineLevel="2">
      <c r="A250" s="60">
        <f>HYPERLINK(CONCATENATE("[FDS Tool Version 28.xls]Line_Definitions!","a",VLOOKUP(Data!C242,Line_Definitions!$A$2:$D$401,4,FALSE)),Data!C242)</f>
        <v>96130</v>
      </c>
      <c r="B250" s="77">
        <f t="shared" si="13"/>
        <v>250</v>
      </c>
      <c r="C250" s="87" t="s">
        <v>115</v>
      </c>
      <c r="D250" s="156">
        <f>SUM(E250:H250)</f>
        <v>0</v>
      </c>
      <c r="E250" s="197">
        <f>'Level 3 - AMP Financial Data'!E250</f>
        <v>0</v>
      </c>
      <c r="F250" s="156">
        <f>'Level 3 - AMP Financial Data'!H250</f>
        <v>0</v>
      </c>
      <c r="G250" s="156">
        <f>'Level 3 - AMP Financial Data'!K250</f>
        <v>0</v>
      </c>
      <c r="H250" s="156">
        <f>'Level 3 - AMP Financial Data'!N250</f>
        <v>0</v>
      </c>
      <c r="J250" s="66"/>
      <c r="K250" s="66"/>
    </row>
    <row r="251" spans="1:11" ht="12.75" outlineLevel="2">
      <c r="A251" s="60">
        <f>HYPERLINK(CONCATENATE("[FDS Tool Version 28.xls]Line_Definitions!","a",VLOOKUP(Data!C243,Line_Definitions!$A$2:$D$401,4,FALSE)),Data!C243)</f>
        <v>96140</v>
      </c>
      <c r="B251" s="77">
        <f t="shared" si="13"/>
        <v>251</v>
      </c>
      <c r="C251" s="87" t="s">
        <v>195</v>
      </c>
      <c r="D251" s="156">
        <f>SUM(E251:H251)</f>
        <v>0</v>
      </c>
      <c r="E251" s="197">
        <f>'Level 3 - AMP Financial Data'!E251</f>
        <v>0</v>
      </c>
      <c r="F251" s="156">
        <f>'Level 3 - AMP Financial Data'!H251</f>
        <v>0</v>
      </c>
      <c r="G251" s="156">
        <f>'Level 3 - AMP Financial Data'!K251</f>
        <v>0</v>
      </c>
      <c r="H251" s="156">
        <f>'Level 3 - AMP Financial Data'!N251</f>
        <v>0</v>
      </c>
      <c r="J251" s="66"/>
      <c r="K251" s="66"/>
    </row>
    <row r="252" spans="1:11" s="69" customFormat="1" ht="12.75" outlineLevel="1">
      <c r="A252" s="60">
        <f>HYPERLINK(CONCATENATE("[FDS Tool Version 28.xls]Line_Definitions!","a",VLOOKUP(Data!C244,Line_Definitions!$A$2:$D$401,4,FALSE)),Data!C244)</f>
        <v>96100</v>
      </c>
      <c r="B252" s="77">
        <f t="shared" si="13"/>
        <v>252</v>
      </c>
      <c r="C252" s="88" t="s">
        <v>199</v>
      </c>
      <c r="D252" s="141">
        <f>SUM(E252:H252)</f>
        <v>0</v>
      </c>
      <c r="E252" s="198">
        <f>'Level 3 - AMP Financial Data'!E252</f>
        <v>0</v>
      </c>
      <c r="F252" s="141">
        <f>'Level 3 - AMP Financial Data'!H252</f>
        <v>0</v>
      </c>
      <c r="G252" s="141">
        <f>'Level 3 - AMP Financial Data'!K252</f>
        <v>0</v>
      </c>
      <c r="H252" s="141">
        <f>'Level 3 - AMP Financial Data'!N252</f>
        <v>0</v>
      </c>
      <c r="I252" s="66"/>
      <c r="J252" s="66"/>
      <c r="K252" s="66"/>
    </row>
    <row r="253" spans="1:11" ht="12.75" outlineLevel="1">
      <c r="A253" s="96"/>
      <c r="B253" s="77">
        <f t="shared" si="13"/>
        <v>253</v>
      </c>
      <c r="C253" s="97"/>
      <c r="D253" s="159"/>
      <c r="E253" s="159"/>
      <c r="F253" s="162"/>
      <c r="G253" s="162"/>
      <c r="H253" s="161"/>
      <c r="J253" s="66"/>
      <c r="K253" s="66"/>
    </row>
    <row r="254" spans="1:11" ht="12.75" outlineLevel="2">
      <c r="A254" s="60">
        <f>HYPERLINK(CONCATENATE("[FDS Tool Version 28.xls]Line_Definitions!","a",VLOOKUP(Data!C246,Line_Definitions!$A$2:$D$401,4,FALSE)),Data!C246)</f>
        <v>96200</v>
      </c>
      <c r="B254" s="77">
        <f t="shared" si="13"/>
        <v>254</v>
      </c>
      <c r="C254" s="87" t="s">
        <v>116</v>
      </c>
      <c r="D254" s="156">
        <f aca="true" t="shared" si="15" ref="D254:D260">SUM(E254:H254)</f>
        <v>0</v>
      </c>
      <c r="E254" s="197">
        <f>'Level 3 - AMP Financial Data'!E254</f>
        <v>0</v>
      </c>
      <c r="F254" s="156">
        <f>'Level 3 - AMP Financial Data'!H254</f>
        <v>0</v>
      </c>
      <c r="G254" s="156">
        <f>'Level 3 - AMP Financial Data'!K254</f>
        <v>0</v>
      </c>
      <c r="H254" s="156">
        <f>'Level 3 - AMP Financial Data'!N254</f>
        <v>0</v>
      </c>
      <c r="J254" s="66"/>
      <c r="K254" s="66"/>
    </row>
    <row r="255" spans="1:11" ht="13.5" customHeight="1" outlineLevel="2">
      <c r="A255" s="60">
        <f>HYPERLINK(CONCATENATE("[FDS Tool Version 28.xls]Line_Definitions!","a",VLOOKUP(Data!C247,Line_Definitions!$A$2:$D$401,4,FALSE)),Data!C247)</f>
        <v>96210</v>
      </c>
      <c r="B255" s="77">
        <f t="shared" si="13"/>
        <v>255</v>
      </c>
      <c r="C255" s="87" t="s">
        <v>98</v>
      </c>
      <c r="D255" s="156">
        <f t="shared" si="15"/>
        <v>0</v>
      </c>
      <c r="E255" s="197">
        <f>'Level 3 - AMP Financial Data'!E255</f>
        <v>0</v>
      </c>
      <c r="F255" s="156">
        <f>'Level 3 - AMP Financial Data'!H255</f>
        <v>0</v>
      </c>
      <c r="G255" s="156">
        <f>'Level 3 - AMP Financial Data'!K255</f>
        <v>0</v>
      </c>
      <c r="H255" s="156">
        <f>'Level 3 - AMP Financial Data'!N255</f>
        <v>0</v>
      </c>
      <c r="J255" s="66"/>
      <c r="K255" s="66"/>
    </row>
    <row r="256" spans="1:11" ht="12.75" outlineLevel="2">
      <c r="A256" s="60">
        <f>HYPERLINK(CONCATENATE("[FDS Tool Version 28.xls]Line_Definitions!","a",VLOOKUP(Data!C248,Line_Definitions!$A$2:$D$401,4,FALSE)),Data!C248)</f>
        <v>96300</v>
      </c>
      <c r="B256" s="77">
        <f t="shared" si="13"/>
        <v>256</v>
      </c>
      <c r="C256" s="87" t="s">
        <v>117</v>
      </c>
      <c r="D256" s="156">
        <f t="shared" si="15"/>
        <v>0</v>
      </c>
      <c r="E256" s="197">
        <f>'Level 3 - AMP Financial Data'!E256</f>
        <v>0</v>
      </c>
      <c r="F256" s="156">
        <f>'Level 3 - AMP Financial Data'!H256</f>
        <v>0</v>
      </c>
      <c r="G256" s="156">
        <f>'Level 3 - AMP Financial Data'!K256</f>
        <v>0</v>
      </c>
      <c r="H256" s="156">
        <f>'Level 3 - AMP Financial Data'!N256</f>
        <v>0</v>
      </c>
      <c r="J256" s="66"/>
      <c r="K256" s="66"/>
    </row>
    <row r="257" spans="1:11" ht="12.75" outlineLevel="2">
      <c r="A257" s="60">
        <f>HYPERLINK(CONCATENATE("[FDS Tool Version 28.xls]Line_Definitions!","a",VLOOKUP(Data!C249,Line_Definitions!$A$2:$D$401,4,FALSE)),Data!C249)</f>
        <v>96400</v>
      </c>
      <c r="B257" s="77">
        <f t="shared" si="13"/>
        <v>257</v>
      </c>
      <c r="C257" s="87" t="s">
        <v>118</v>
      </c>
      <c r="D257" s="156">
        <f t="shared" si="15"/>
        <v>0</v>
      </c>
      <c r="E257" s="197">
        <f>'Level 3 - AMP Financial Data'!E257</f>
        <v>0</v>
      </c>
      <c r="F257" s="156">
        <f>'Level 3 - AMP Financial Data'!H257</f>
        <v>0</v>
      </c>
      <c r="G257" s="156">
        <f>'Level 3 - AMP Financial Data'!K257</f>
        <v>0</v>
      </c>
      <c r="H257" s="156">
        <f>'Level 3 - AMP Financial Data'!N257</f>
        <v>0</v>
      </c>
      <c r="J257" s="66"/>
      <c r="K257" s="66"/>
    </row>
    <row r="258" spans="1:11" ht="12.75" outlineLevel="2">
      <c r="A258" s="60">
        <f>HYPERLINK(CONCATENATE("[FDS Tool Version 28.xls]Line_Definitions!","a",VLOOKUP(Data!C250,Line_Definitions!$A$2:$D$401,4,FALSE)),Data!C250)</f>
        <v>96500</v>
      </c>
      <c r="B258" s="77">
        <f t="shared" si="13"/>
        <v>258</v>
      </c>
      <c r="C258" s="87" t="s">
        <v>119</v>
      </c>
      <c r="D258" s="156">
        <f t="shared" si="15"/>
        <v>0</v>
      </c>
      <c r="E258" s="197">
        <f>'Level 3 - AMP Financial Data'!E258</f>
        <v>0</v>
      </c>
      <c r="F258" s="156">
        <f>'Level 3 - AMP Financial Data'!H258</f>
        <v>0</v>
      </c>
      <c r="G258" s="156">
        <f>'Level 3 - AMP Financial Data'!K258</f>
        <v>0</v>
      </c>
      <c r="H258" s="156">
        <f>'Level 3 - AMP Financial Data'!N258</f>
        <v>0</v>
      </c>
      <c r="J258" s="66"/>
      <c r="K258" s="66"/>
    </row>
    <row r="259" spans="1:11" ht="12.75" outlineLevel="2">
      <c r="A259" s="60">
        <f>HYPERLINK(CONCATENATE("[FDS Tool Version 28.xls]Line_Definitions!","a",VLOOKUP(Data!C251,Line_Definitions!$A$2:$D$401,4,FALSE)),Data!C251)</f>
        <v>96600</v>
      </c>
      <c r="B259" s="77">
        <f t="shared" si="13"/>
        <v>259</v>
      </c>
      <c r="C259" s="87" t="s">
        <v>120</v>
      </c>
      <c r="D259" s="156">
        <f t="shared" si="15"/>
        <v>0</v>
      </c>
      <c r="E259" s="197">
        <f>'Level 3 - AMP Financial Data'!E259</f>
        <v>0</v>
      </c>
      <c r="F259" s="156">
        <f>'Level 3 - AMP Financial Data'!H259</f>
        <v>0</v>
      </c>
      <c r="G259" s="156">
        <f>'Level 3 - AMP Financial Data'!K259</f>
        <v>0</v>
      </c>
      <c r="H259" s="156">
        <f>'Level 3 - AMP Financial Data'!N259</f>
        <v>0</v>
      </c>
      <c r="J259" s="66"/>
      <c r="K259" s="66"/>
    </row>
    <row r="260" spans="1:11" ht="12.75" outlineLevel="2">
      <c r="A260" s="60">
        <f>HYPERLINK(CONCATENATE("[FDS Tool Version 28.xls]Line_Definitions!","a",VLOOKUP(Data!C252,Line_Definitions!$A$2:$D$401,4,FALSE)),Data!C252)</f>
        <v>96800</v>
      </c>
      <c r="B260" s="77">
        <f t="shared" si="13"/>
        <v>260</v>
      </c>
      <c r="C260" s="87" t="s">
        <v>121</v>
      </c>
      <c r="D260" s="156">
        <f t="shared" si="15"/>
        <v>0</v>
      </c>
      <c r="E260" s="197">
        <f>'Level 3 - AMP Financial Data'!E260</f>
        <v>0</v>
      </c>
      <c r="F260" s="156">
        <f>'Level 3 - AMP Financial Data'!H260</f>
        <v>0</v>
      </c>
      <c r="G260" s="156">
        <f>'Level 3 - AMP Financial Data'!K260</f>
        <v>0</v>
      </c>
      <c r="H260" s="156">
        <f>'Level 3 - AMP Financial Data'!N260</f>
        <v>0</v>
      </c>
      <c r="J260" s="66"/>
      <c r="K260" s="66"/>
    </row>
    <row r="261" spans="1:11" s="69" customFormat="1" ht="12.75" outlineLevel="1">
      <c r="A261" s="60">
        <f>HYPERLINK(CONCATENATE("[FDS Tool Version 28.xls]Line_Definitions!","a",VLOOKUP(Data!C253,Line_Definitions!$A$2:$D$401,4,FALSE)),Data!C253)</f>
        <v>96000</v>
      </c>
      <c r="B261" s="77">
        <f t="shared" si="13"/>
        <v>261</v>
      </c>
      <c r="C261" s="88" t="s">
        <v>231</v>
      </c>
      <c r="D261" s="141">
        <f>SUM(E261:H261)</f>
        <v>0</v>
      </c>
      <c r="E261" s="198">
        <f>'Level 3 - AMP Financial Data'!E261</f>
        <v>0</v>
      </c>
      <c r="F261" s="141">
        <f>'Level 3 - AMP Financial Data'!H261</f>
        <v>0</v>
      </c>
      <c r="G261" s="141">
        <f>'Level 3 - AMP Financial Data'!K261</f>
        <v>0</v>
      </c>
      <c r="H261" s="141">
        <f>'Level 3 - AMP Financial Data'!N261</f>
        <v>0</v>
      </c>
      <c r="I261" s="66"/>
      <c r="J261" s="66"/>
      <c r="K261" s="66"/>
    </row>
    <row r="262" spans="1:11" ht="12.75" outlineLevel="1">
      <c r="A262" s="96"/>
      <c r="B262" s="77">
        <f t="shared" si="13"/>
        <v>262</v>
      </c>
      <c r="C262" s="97"/>
      <c r="D262" s="159"/>
      <c r="E262" s="159"/>
      <c r="F262" s="162"/>
      <c r="G262" s="162"/>
      <c r="H262" s="161"/>
      <c r="J262" s="66"/>
      <c r="K262" s="66"/>
    </row>
    <row r="263" spans="1:11" ht="12.75" outlineLevel="2">
      <c r="A263" s="60">
        <f>HYPERLINK(CONCATENATE("[FDS Tool Version 28.xls]Line_Definitions!","a",VLOOKUP(Data!C255,Line_Definitions!$A$2:$D$401,4,FALSE)),Data!C255)</f>
        <v>96710</v>
      </c>
      <c r="B263" s="77">
        <f t="shared" si="13"/>
        <v>263</v>
      </c>
      <c r="C263" s="87" t="s">
        <v>168</v>
      </c>
      <c r="D263" s="156">
        <f>SUM(E263:H263)</f>
        <v>0</v>
      </c>
      <c r="E263" s="197">
        <f>'Level 3 - AMP Financial Data'!E263</f>
        <v>0</v>
      </c>
      <c r="F263" s="156">
        <f>'Level 3 - AMP Financial Data'!H263</f>
        <v>0</v>
      </c>
      <c r="G263" s="156">
        <f>'Level 3 - AMP Financial Data'!K263</f>
        <v>0</v>
      </c>
      <c r="H263" s="156">
        <f>'Level 3 - AMP Financial Data'!N263</f>
        <v>0</v>
      </c>
      <c r="J263" s="66"/>
      <c r="K263" s="66"/>
    </row>
    <row r="264" spans="1:11" ht="12.75" outlineLevel="2">
      <c r="A264" s="60">
        <f>HYPERLINK(CONCATENATE("[FDS Tool Version 28.xls]Line_Definitions!","a",VLOOKUP(Data!C256,Line_Definitions!$A$2:$D$401,4,FALSE)),Data!C256)</f>
        <v>96720</v>
      </c>
      <c r="B264" s="77">
        <f t="shared" si="13"/>
        <v>264</v>
      </c>
      <c r="C264" s="87" t="s">
        <v>169</v>
      </c>
      <c r="D264" s="156">
        <f>SUM(E264:H264)</f>
        <v>0</v>
      </c>
      <c r="E264" s="197">
        <f>'Level 3 - AMP Financial Data'!E264</f>
        <v>0</v>
      </c>
      <c r="F264" s="156">
        <f>'Level 3 - AMP Financial Data'!H264</f>
        <v>0</v>
      </c>
      <c r="G264" s="156">
        <f>'Level 3 - AMP Financial Data'!K264</f>
        <v>0</v>
      </c>
      <c r="H264" s="156">
        <f>'Level 3 - AMP Financial Data'!N264</f>
        <v>0</v>
      </c>
      <c r="J264" s="66"/>
      <c r="K264" s="66"/>
    </row>
    <row r="265" spans="1:11" ht="11.25" customHeight="1" outlineLevel="2">
      <c r="A265" s="60">
        <f>HYPERLINK(CONCATENATE("[FDS Tool Version 28.xls]Line_Definitions!","a",VLOOKUP(Data!C257,Line_Definitions!$A$2:$D$401,4,FALSE)),Data!C257)</f>
        <v>96730</v>
      </c>
      <c r="B265" s="77">
        <f t="shared" si="13"/>
        <v>265</v>
      </c>
      <c r="C265" s="87" t="s">
        <v>172</v>
      </c>
      <c r="D265" s="156">
        <f>SUM(E265:H265)</f>
        <v>0</v>
      </c>
      <c r="E265" s="197">
        <f>'Level 3 - AMP Financial Data'!E265</f>
        <v>0</v>
      </c>
      <c r="F265" s="156">
        <f>'Level 3 - AMP Financial Data'!H265</f>
        <v>0</v>
      </c>
      <c r="G265" s="156">
        <f>'Level 3 - AMP Financial Data'!K265</f>
        <v>0</v>
      </c>
      <c r="H265" s="156">
        <f>'Level 3 - AMP Financial Data'!N265</f>
        <v>0</v>
      </c>
      <c r="J265" s="66"/>
      <c r="K265" s="66"/>
    </row>
    <row r="266" spans="1:11" s="69" customFormat="1" ht="12.75" outlineLevel="1">
      <c r="A266" s="60">
        <f>HYPERLINK(CONCATENATE("[FDS Tool Version 28.xls]Line_Definitions!","a",VLOOKUP(Data!C258,Line_Definitions!$A$2:$D$401,4,FALSE)),Data!C258)</f>
        <v>96700</v>
      </c>
      <c r="B266" s="77">
        <f t="shared" si="13"/>
        <v>266</v>
      </c>
      <c r="C266" s="88" t="s">
        <v>230</v>
      </c>
      <c r="D266" s="141">
        <f>SUM(E266:H266)</f>
        <v>0</v>
      </c>
      <c r="E266" s="198">
        <f>'Level 3 - AMP Financial Data'!E266</f>
        <v>0</v>
      </c>
      <c r="F266" s="141">
        <f>'Level 3 - AMP Financial Data'!H266</f>
        <v>0</v>
      </c>
      <c r="G266" s="141">
        <f>'Level 3 - AMP Financial Data'!K266</f>
        <v>0</v>
      </c>
      <c r="H266" s="141">
        <f>'Level 3 - AMP Financial Data'!N266</f>
        <v>0</v>
      </c>
      <c r="I266" s="66"/>
      <c r="J266" s="66"/>
      <c r="K266" s="66"/>
    </row>
    <row r="267" spans="1:11" ht="12.75" outlineLevel="1">
      <c r="A267" s="96"/>
      <c r="B267" s="77">
        <f t="shared" si="13"/>
        <v>267</v>
      </c>
      <c r="C267" s="97"/>
      <c r="D267" s="159"/>
      <c r="E267" s="159"/>
      <c r="F267" s="162"/>
      <c r="G267" s="162"/>
      <c r="H267" s="161"/>
      <c r="J267" s="66"/>
      <c r="K267" s="66"/>
    </row>
    <row r="268" spans="1:11" s="69" customFormat="1" ht="12.75">
      <c r="A268" s="60">
        <f>HYPERLINK(CONCATENATE("[FDS Tool Version 28.xls]Line_Definitions!","a",VLOOKUP(Data!C260,Line_Definitions!$A$2:$D$401,4,FALSE)),Data!C260)</f>
        <v>96900</v>
      </c>
      <c r="B268" s="77">
        <f t="shared" si="13"/>
        <v>268</v>
      </c>
      <c r="C268" s="88" t="s">
        <v>158</v>
      </c>
      <c r="D268" s="141">
        <f>SUM(E268:H268)</f>
        <v>0</v>
      </c>
      <c r="E268" s="198">
        <f>'Level 3 - AMP Financial Data'!E268</f>
        <v>0</v>
      </c>
      <c r="F268" s="141">
        <f>'Level 3 - AMP Financial Data'!H268</f>
        <v>0</v>
      </c>
      <c r="G268" s="141">
        <f>'Level 3 - AMP Financial Data'!K268</f>
        <v>0</v>
      </c>
      <c r="H268" s="141">
        <f>'Level 3 - AMP Financial Data'!N268</f>
        <v>0</v>
      </c>
      <c r="I268" s="66"/>
      <c r="J268" s="66"/>
      <c r="K268" s="66"/>
    </row>
    <row r="269" spans="1:11" ht="12.75">
      <c r="A269" s="96"/>
      <c r="B269" s="77"/>
      <c r="C269" s="97"/>
      <c r="D269" s="159"/>
      <c r="E269" s="159"/>
      <c r="F269" s="162"/>
      <c r="G269" s="162"/>
      <c r="H269" s="161"/>
      <c r="J269" s="66"/>
      <c r="K269" s="66"/>
    </row>
    <row r="270" spans="1:11" s="69" customFormat="1" ht="12.75">
      <c r="A270" s="60">
        <f>HYPERLINK(CONCATENATE("[FDS Tool Version 28.xls]Line_Definitions!","a",VLOOKUP(Data!C262,Line_Definitions!$A$2:$D$401,4,FALSE)),Data!C262)</f>
        <v>97000</v>
      </c>
      <c r="B270" s="77">
        <f t="shared" si="13"/>
        <v>270</v>
      </c>
      <c r="C270" s="88" t="s">
        <v>249</v>
      </c>
      <c r="D270" s="141">
        <f>SUM(E270:H270)</f>
        <v>0</v>
      </c>
      <c r="E270" s="198">
        <f>'Level 3 - AMP Financial Data'!E270</f>
        <v>0</v>
      </c>
      <c r="F270" s="141">
        <f>'Level 3 - AMP Financial Data'!H270</f>
        <v>0</v>
      </c>
      <c r="G270" s="141">
        <f>'Level 3 - AMP Financial Data'!K270</f>
        <v>0</v>
      </c>
      <c r="H270" s="141">
        <f>'Level 3 - AMP Financial Data'!N270</f>
        <v>0</v>
      </c>
      <c r="I270" s="66"/>
      <c r="J270" s="66"/>
      <c r="K270" s="66"/>
    </row>
    <row r="271" spans="1:11" ht="12.75">
      <c r="A271" s="96"/>
      <c r="B271" s="77"/>
      <c r="C271" s="97"/>
      <c r="D271" s="159"/>
      <c r="E271" s="159"/>
      <c r="F271" s="162"/>
      <c r="G271" s="162"/>
      <c r="H271" s="161"/>
      <c r="J271" s="66"/>
      <c r="K271" s="66"/>
    </row>
    <row r="272" spans="1:11" ht="12.75" outlineLevel="1">
      <c r="A272" s="60">
        <f>HYPERLINK(CONCATENATE("[FDS Tool Version 28.xls]Line_Definitions!","a",VLOOKUP(Data!C264,Line_Definitions!$A$2:$D$401,4,FALSE)),Data!C264)</f>
        <v>97100</v>
      </c>
      <c r="B272" s="77">
        <f t="shared" si="13"/>
        <v>272</v>
      </c>
      <c r="C272" s="87" t="s">
        <v>122</v>
      </c>
      <c r="D272" s="156">
        <f aca="true" t="shared" si="16" ref="D272:D283">SUM(E272:H272)</f>
        <v>0</v>
      </c>
      <c r="E272" s="197">
        <f>'Level 3 - AMP Financial Data'!E272</f>
        <v>0</v>
      </c>
      <c r="F272" s="156">
        <f>'Level 3 - AMP Financial Data'!H272</f>
        <v>0</v>
      </c>
      <c r="G272" s="156">
        <f>'Level 3 - AMP Financial Data'!K272</f>
        <v>0</v>
      </c>
      <c r="H272" s="156">
        <f>'Level 3 - AMP Financial Data'!N272</f>
        <v>0</v>
      </c>
      <c r="J272" s="66"/>
      <c r="K272" s="66"/>
    </row>
    <row r="273" spans="1:11" ht="12.75" outlineLevel="1">
      <c r="A273" s="60">
        <f>HYPERLINK(CONCATENATE("[FDS Tool Version 28.xls]Line_Definitions!","a",VLOOKUP(Data!C265,Line_Definitions!$A$2:$D$401,4,FALSE)),Data!C265)</f>
        <v>97200</v>
      </c>
      <c r="B273" s="77">
        <f t="shared" si="13"/>
        <v>273</v>
      </c>
      <c r="C273" s="87" t="s">
        <v>179</v>
      </c>
      <c r="D273" s="156">
        <f t="shared" si="16"/>
        <v>0</v>
      </c>
      <c r="E273" s="197">
        <f>'Level 3 - AMP Financial Data'!E273</f>
        <v>0</v>
      </c>
      <c r="F273" s="156">
        <f>'Level 3 - AMP Financial Data'!H273</f>
        <v>0</v>
      </c>
      <c r="G273" s="156">
        <f>'Level 3 - AMP Financial Data'!K273</f>
        <v>0</v>
      </c>
      <c r="H273" s="156">
        <f>'Level 3 - AMP Financial Data'!N273</f>
        <v>0</v>
      </c>
      <c r="J273" s="66"/>
      <c r="K273" s="66"/>
    </row>
    <row r="274" spans="1:11" ht="12.75" outlineLevel="1">
      <c r="A274" s="328" t="s">
        <v>305</v>
      </c>
      <c r="B274" s="342">
        <f t="shared" si="13"/>
        <v>274</v>
      </c>
      <c r="C274" s="338" t="s">
        <v>306</v>
      </c>
      <c r="D274" s="156">
        <f t="shared" si="16"/>
        <v>0</v>
      </c>
      <c r="E274" s="197">
        <f>'Level 3 - AMP Financial Data'!E274</f>
        <v>0</v>
      </c>
      <c r="F274" s="156">
        <f>'Level 3 - AMP Financial Data'!H274</f>
        <v>0</v>
      </c>
      <c r="G274" s="156">
        <f>'Level 3 - AMP Financial Data'!K274</f>
        <v>0</v>
      </c>
      <c r="H274" s="156">
        <f>'Level 3 - AMP Financial Data'!N274</f>
        <v>0</v>
      </c>
      <c r="J274" s="66"/>
      <c r="K274" s="66"/>
    </row>
    <row r="275" spans="1:11" ht="12.75" outlineLevel="1">
      <c r="A275" s="328" t="s">
        <v>505</v>
      </c>
      <c r="B275" s="342">
        <f t="shared" si="13"/>
        <v>275</v>
      </c>
      <c r="C275" s="341" t="s">
        <v>307</v>
      </c>
      <c r="D275" s="156">
        <f t="shared" si="16"/>
        <v>0</v>
      </c>
      <c r="E275" s="197">
        <f>'Level 3 - AMP Financial Data'!E275</f>
        <v>0</v>
      </c>
      <c r="F275" s="156">
        <f>'Level 3 - AMP Financial Data'!H275</f>
        <v>0</v>
      </c>
      <c r="G275" s="156">
        <f>'Level 3 - AMP Financial Data'!K275</f>
        <v>0</v>
      </c>
      <c r="H275" s="156">
        <f>'Level 3 - AMP Financial Data'!N275</f>
        <v>0</v>
      </c>
      <c r="J275" s="66"/>
      <c r="K275" s="66"/>
    </row>
    <row r="276" spans="1:11" ht="12.75" outlineLevel="1">
      <c r="A276" s="328" t="s">
        <v>506</v>
      </c>
      <c r="B276" s="342">
        <f t="shared" si="13"/>
        <v>276</v>
      </c>
      <c r="C276" s="341" t="s">
        <v>208</v>
      </c>
      <c r="D276" s="156">
        <f t="shared" si="16"/>
        <v>0</v>
      </c>
      <c r="E276" s="197">
        <f>'Level 3 - AMP Financial Data'!E276</f>
        <v>0</v>
      </c>
      <c r="F276" s="156">
        <f>'Level 3 - AMP Financial Data'!H276</f>
        <v>0</v>
      </c>
      <c r="G276" s="156">
        <f>'Level 3 - AMP Financial Data'!K276</f>
        <v>0</v>
      </c>
      <c r="H276" s="156">
        <f>'Level 3 - AMP Financial Data'!N276</f>
        <v>0</v>
      </c>
      <c r="J276" s="66"/>
      <c r="K276" s="66"/>
    </row>
    <row r="277" spans="1:11" ht="12.75" outlineLevel="1">
      <c r="A277" s="328" t="s">
        <v>507</v>
      </c>
      <c r="B277" s="342">
        <f t="shared" si="13"/>
        <v>277</v>
      </c>
      <c r="C277" s="341" t="s">
        <v>308</v>
      </c>
      <c r="D277" s="156">
        <f t="shared" si="16"/>
        <v>0</v>
      </c>
      <c r="E277" s="197">
        <f>'Level 3 - AMP Financial Data'!E277</f>
        <v>0</v>
      </c>
      <c r="F277" s="156">
        <f>'Level 3 - AMP Financial Data'!H277</f>
        <v>0</v>
      </c>
      <c r="G277" s="156">
        <f>'Level 3 - AMP Financial Data'!K277</f>
        <v>0</v>
      </c>
      <c r="H277" s="156">
        <f>'Level 3 - AMP Financial Data'!N277</f>
        <v>0</v>
      </c>
      <c r="J277" s="66"/>
      <c r="K277" s="66"/>
    </row>
    <row r="278" spans="1:11" ht="12.75" outlineLevel="1">
      <c r="A278" s="328" t="s">
        <v>508</v>
      </c>
      <c r="B278" s="342">
        <f t="shared" si="13"/>
        <v>278</v>
      </c>
      <c r="C278" s="341" t="s">
        <v>309</v>
      </c>
      <c r="D278" s="156">
        <f t="shared" si="16"/>
        <v>0</v>
      </c>
      <c r="E278" s="197">
        <f>'Level 3 - AMP Financial Data'!E278</f>
        <v>0</v>
      </c>
      <c r="F278" s="156">
        <f>'Level 3 - AMP Financial Data'!H278</f>
        <v>0</v>
      </c>
      <c r="G278" s="156">
        <f>'Level 3 - AMP Financial Data'!K278</f>
        <v>0</v>
      </c>
      <c r="H278" s="156">
        <f>'Level 3 - AMP Financial Data'!N278</f>
        <v>0</v>
      </c>
      <c r="J278" s="66"/>
      <c r="K278" s="66"/>
    </row>
    <row r="279" spans="1:11" ht="12.75" outlineLevel="1">
      <c r="A279" s="328" t="s">
        <v>509</v>
      </c>
      <c r="B279" s="342">
        <f t="shared" si="13"/>
        <v>279</v>
      </c>
      <c r="C279" s="341" t="s">
        <v>310</v>
      </c>
      <c r="D279" s="156">
        <f t="shared" si="16"/>
        <v>0</v>
      </c>
      <c r="E279" s="197">
        <f>'Level 3 - AMP Financial Data'!E279</f>
        <v>0</v>
      </c>
      <c r="F279" s="156">
        <f>'Level 3 - AMP Financial Data'!H279</f>
        <v>0</v>
      </c>
      <c r="G279" s="156">
        <f>'Level 3 - AMP Financial Data'!K279</f>
        <v>0</v>
      </c>
      <c r="H279" s="156">
        <f>'Level 3 - AMP Financial Data'!N279</f>
        <v>0</v>
      </c>
      <c r="J279" s="66"/>
      <c r="K279" s="66"/>
    </row>
    <row r="280" spans="1:11" ht="12.75" outlineLevel="1">
      <c r="A280" s="328" t="s">
        <v>510</v>
      </c>
      <c r="B280" s="342">
        <f t="shared" si="13"/>
        <v>280</v>
      </c>
      <c r="C280" s="341" t="s">
        <v>311</v>
      </c>
      <c r="D280" s="156">
        <f t="shared" si="16"/>
        <v>0</v>
      </c>
      <c r="E280" s="197">
        <f>'Level 3 - AMP Financial Data'!E280</f>
        <v>0</v>
      </c>
      <c r="F280" s="156">
        <f>'Level 3 - AMP Financial Data'!H280</f>
        <v>0</v>
      </c>
      <c r="G280" s="156">
        <f>'Level 3 - AMP Financial Data'!K280</f>
        <v>0</v>
      </c>
      <c r="H280" s="156">
        <f>'Level 3 - AMP Financial Data'!N280</f>
        <v>0</v>
      </c>
      <c r="J280" s="66"/>
      <c r="K280" s="66"/>
    </row>
    <row r="281" spans="1:11" ht="12.75" outlineLevel="1">
      <c r="A281" s="328" t="s">
        <v>511</v>
      </c>
      <c r="B281" s="342">
        <f t="shared" si="13"/>
        <v>281</v>
      </c>
      <c r="C281" s="341" t="s">
        <v>312</v>
      </c>
      <c r="D281" s="156">
        <f t="shared" si="16"/>
        <v>0</v>
      </c>
      <c r="E281" s="197">
        <f>'Level 3 - AMP Financial Data'!E281</f>
        <v>0</v>
      </c>
      <c r="F281" s="156">
        <f>'Level 3 - AMP Financial Data'!H281</f>
        <v>0</v>
      </c>
      <c r="G281" s="156">
        <f>'Level 3 - AMP Financial Data'!K281</f>
        <v>0</v>
      </c>
      <c r="H281" s="156">
        <f>'Level 3 - AMP Financial Data'!N281</f>
        <v>0</v>
      </c>
      <c r="J281" s="66"/>
      <c r="K281" s="66"/>
    </row>
    <row r="282" spans="1:11" ht="12.75" outlineLevel="1">
      <c r="A282" s="328" t="s">
        <v>512</v>
      </c>
      <c r="B282" s="342">
        <f t="shared" si="13"/>
        <v>282</v>
      </c>
      <c r="C282" s="341" t="s">
        <v>313</v>
      </c>
      <c r="D282" s="156">
        <f t="shared" si="16"/>
        <v>0</v>
      </c>
      <c r="E282" s="197">
        <f>'Level 3 - AMP Financial Data'!E282</f>
        <v>0</v>
      </c>
      <c r="F282" s="156">
        <f>'Level 3 - AMP Financial Data'!H282</f>
        <v>0</v>
      </c>
      <c r="G282" s="156">
        <f>'Level 3 - AMP Financial Data'!K282</f>
        <v>0</v>
      </c>
      <c r="H282" s="156">
        <f>'Level 3 - AMP Financial Data'!N282</f>
        <v>0</v>
      </c>
      <c r="J282" s="66"/>
      <c r="K282" s="66"/>
    </row>
    <row r="283" spans="1:11" ht="12.75" outlineLevel="1">
      <c r="A283" s="328" t="s">
        <v>513</v>
      </c>
      <c r="B283" s="342">
        <f t="shared" si="13"/>
        <v>283</v>
      </c>
      <c r="C283" s="341" t="s">
        <v>314</v>
      </c>
      <c r="D283" s="156">
        <f t="shared" si="16"/>
        <v>0</v>
      </c>
      <c r="E283" s="197">
        <f>'Level 3 - AMP Financial Data'!E283</f>
        <v>0</v>
      </c>
      <c r="F283" s="156">
        <f>'Level 3 - AMP Financial Data'!H283</f>
        <v>0</v>
      </c>
      <c r="G283" s="156">
        <f>'Level 3 - AMP Financial Data'!K283</f>
        <v>0</v>
      </c>
      <c r="H283" s="156">
        <f>'Level 3 - AMP Financial Data'!N283</f>
        <v>0</v>
      </c>
      <c r="J283" s="66"/>
      <c r="K283" s="66"/>
    </row>
    <row r="284" spans="1:11" ht="12.75" outlineLevel="1">
      <c r="A284" s="60">
        <f>HYPERLINK(CONCATENATE("[FDS Tool Version 28.xls]Line_Definitions!","a",VLOOKUP(Data!C276,Line_Definitions!$A$2:$D$401,4,FALSE)),Data!C276)</f>
        <v>97300</v>
      </c>
      <c r="B284" s="77">
        <f t="shared" si="13"/>
        <v>284</v>
      </c>
      <c r="C284" s="88" t="s">
        <v>123</v>
      </c>
      <c r="D284" s="141">
        <f>SUM(E284:H284)</f>
        <v>0</v>
      </c>
      <c r="E284" s="197">
        <f>'Level 3 - AMP Financial Data'!E284</f>
        <v>0</v>
      </c>
      <c r="F284" s="156">
        <f>'Level 3 - AMP Financial Data'!H284</f>
        <v>0</v>
      </c>
      <c r="G284" s="156">
        <f>'Level 3 - AMP Financial Data'!K284</f>
        <v>0</v>
      </c>
      <c r="H284" s="156">
        <f>'Level 3 - AMP Financial Data'!N284</f>
        <v>0</v>
      </c>
      <c r="J284" s="66"/>
      <c r="K284" s="66"/>
    </row>
    <row r="285" spans="1:11" ht="12.75" outlineLevel="1">
      <c r="A285" s="60">
        <f>HYPERLINK(CONCATENATE("[FDS Tool Version 28.xls]Line_Definitions!","a",VLOOKUP(Data!C277,Line_Definitions!$A$2:$D$401,4,FALSE)),Data!C277)</f>
        <v>97400</v>
      </c>
      <c r="B285" s="77">
        <f t="shared" si="13"/>
        <v>285</v>
      </c>
      <c r="C285" s="87" t="s">
        <v>124</v>
      </c>
      <c r="D285" s="156">
        <f>SUM(E285:H285)</f>
        <v>0</v>
      </c>
      <c r="E285" s="197">
        <f>'Level 3 - AMP Financial Data'!E285</f>
        <v>0</v>
      </c>
      <c r="F285" s="156">
        <f>'Level 3 - AMP Financial Data'!H285</f>
        <v>0</v>
      </c>
      <c r="G285" s="156">
        <f>'Level 3 - AMP Financial Data'!K285</f>
        <v>0</v>
      </c>
      <c r="H285" s="156">
        <f>'Level 3 - AMP Financial Data'!N285</f>
        <v>0</v>
      </c>
      <c r="J285" s="66"/>
      <c r="K285" s="66"/>
    </row>
    <row r="286" spans="1:11" ht="12.75" outlineLevel="1">
      <c r="A286" s="60">
        <f>HYPERLINK(CONCATENATE("[FDS Tool Version 28.xls]Line_Definitions!","a",VLOOKUP(Data!C278,Line_Definitions!$A$2:$D$401,4,FALSE)),Data!C278)</f>
        <v>97500</v>
      </c>
      <c r="B286" s="77">
        <f aca="true" t="shared" si="17" ref="B286:B350">ROW(A286)</f>
        <v>286</v>
      </c>
      <c r="C286" s="87" t="s">
        <v>125</v>
      </c>
      <c r="D286" s="156">
        <f>SUM(E286:H286)</f>
        <v>0</v>
      </c>
      <c r="E286" s="197">
        <f>'Level 3 - AMP Financial Data'!E286</f>
        <v>0</v>
      </c>
      <c r="F286" s="156">
        <f>'Level 3 - AMP Financial Data'!H286</f>
        <v>0</v>
      </c>
      <c r="G286" s="156">
        <f>'Level 3 - AMP Financial Data'!K286</f>
        <v>0</v>
      </c>
      <c r="H286" s="156">
        <f>'Level 3 - AMP Financial Data'!N286</f>
        <v>0</v>
      </c>
      <c r="J286" s="66"/>
      <c r="K286" s="66"/>
    </row>
    <row r="287" spans="1:11" ht="12.75" outlineLevel="1">
      <c r="A287" s="60">
        <f>HYPERLINK(CONCATENATE("[FDS Tool Version 28.xls]Line_Definitions!","a",VLOOKUP(Data!C279,Line_Definitions!$A$2:$D$401,4,FALSE)),Data!C279)</f>
        <v>97800</v>
      </c>
      <c r="B287" s="77">
        <f t="shared" si="17"/>
        <v>287</v>
      </c>
      <c r="C287" s="87" t="s">
        <v>126</v>
      </c>
      <c r="D287" s="156">
        <f>SUM(E287:H287)</f>
        <v>0</v>
      </c>
      <c r="E287" s="197">
        <f>'Level 3 - AMP Financial Data'!E287</f>
        <v>0</v>
      </c>
      <c r="F287" s="156">
        <f>'Level 3 - AMP Financial Data'!H287</f>
        <v>0</v>
      </c>
      <c r="G287" s="156">
        <f>'Level 3 - AMP Financial Data'!K287</f>
        <v>0</v>
      </c>
      <c r="H287" s="156">
        <f>'Level 3 - AMP Financial Data'!N287</f>
        <v>0</v>
      </c>
      <c r="J287" s="66"/>
      <c r="K287" s="66"/>
    </row>
    <row r="288" spans="1:11" s="69" customFormat="1" ht="12.75">
      <c r="A288" s="60">
        <f>HYPERLINK(CONCATENATE("[FDS Tool Version 28.xls]Line_Definitions!","a",VLOOKUP(Data!C280,Line_Definitions!$A$2:$D$401,4,FALSE)),Data!C280)</f>
        <v>90000</v>
      </c>
      <c r="B288" s="77">
        <f t="shared" si="17"/>
        <v>288</v>
      </c>
      <c r="C288" s="88" t="s">
        <v>155</v>
      </c>
      <c r="D288" s="141">
        <f>SUM(E288:H288)</f>
        <v>0</v>
      </c>
      <c r="E288" s="198">
        <f>'Level 3 - AMP Financial Data'!E288</f>
        <v>0</v>
      </c>
      <c r="F288" s="141">
        <f>'Level 3 - AMP Financial Data'!H288</f>
        <v>0</v>
      </c>
      <c r="G288" s="141">
        <f>'Level 3 - AMP Financial Data'!K288</f>
        <v>0</v>
      </c>
      <c r="H288" s="141">
        <f>'Level 3 - AMP Financial Data'!N288</f>
        <v>0</v>
      </c>
      <c r="I288" s="66"/>
      <c r="J288" s="66"/>
      <c r="K288" s="66"/>
    </row>
    <row r="289" spans="1:11" ht="12.75">
      <c r="A289" s="96"/>
      <c r="B289" s="77"/>
      <c r="C289" s="97"/>
      <c r="D289" s="159"/>
      <c r="E289" s="159"/>
      <c r="F289" s="162"/>
      <c r="G289" s="162"/>
      <c r="H289" s="161"/>
      <c r="J289" s="66"/>
      <c r="K289" s="66"/>
    </row>
    <row r="290" spans="1:11" ht="12.75" outlineLevel="1">
      <c r="A290" s="60">
        <f>HYPERLINK(CONCATENATE("[FDS Tool Version 28.xls]Line_Definitions!","a",VLOOKUP(Data!C282,Line_Definitions!$A$2:$D$401,4,FALSE)),Data!C282)</f>
        <v>10010</v>
      </c>
      <c r="B290" s="77">
        <f t="shared" si="17"/>
        <v>290</v>
      </c>
      <c r="C290" s="87" t="s">
        <v>159</v>
      </c>
      <c r="D290" s="156">
        <f aca="true" t="shared" si="18" ref="D290:D296">SUM(E290:H290)</f>
        <v>0</v>
      </c>
      <c r="E290" s="197">
        <f>'Level 3 - AMP Financial Data'!E290</f>
        <v>0</v>
      </c>
      <c r="F290" s="156">
        <f>'Level 3 - AMP Financial Data'!H290</f>
        <v>0</v>
      </c>
      <c r="G290" s="156">
        <f>'Level 3 - AMP Financial Data'!K290</f>
        <v>0</v>
      </c>
      <c r="H290" s="156">
        <f>'Level 3 - AMP Financial Data'!N290</f>
        <v>0</v>
      </c>
      <c r="J290" s="66"/>
      <c r="K290" s="66"/>
    </row>
    <row r="291" spans="1:11" ht="12.75" outlineLevel="1">
      <c r="A291" s="60">
        <f>HYPERLINK(CONCATENATE("[FDS Tool Version 28.xls]Line_Definitions!","a",VLOOKUP(Data!C283,Line_Definitions!$A$2:$D$401,4,FALSE)),Data!C283)</f>
        <v>10020</v>
      </c>
      <c r="B291" s="77">
        <f t="shared" si="17"/>
        <v>291</v>
      </c>
      <c r="C291" s="87" t="s">
        <v>160</v>
      </c>
      <c r="D291" s="156">
        <f t="shared" si="18"/>
        <v>0</v>
      </c>
      <c r="E291" s="197">
        <f>'Level 3 - AMP Financial Data'!E291</f>
        <v>0</v>
      </c>
      <c r="F291" s="156">
        <f>'Level 3 - AMP Financial Data'!H291</f>
        <v>0</v>
      </c>
      <c r="G291" s="156">
        <f>'Level 3 - AMP Financial Data'!K291</f>
        <v>0</v>
      </c>
      <c r="H291" s="156">
        <f>'Level 3 - AMP Financial Data'!N291</f>
        <v>0</v>
      </c>
      <c r="J291" s="66"/>
      <c r="K291" s="66"/>
    </row>
    <row r="292" spans="1:11" ht="12.75" outlineLevel="2">
      <c r="A292" s="328" t="s">
        <v>514</v>
      </c>
      <c r="B292" s="342">
        <f t="shared" si="17"/>
        <v>292</v>
      </c>
      <c r="C292" s="338" t="s">
        <v>238</v>
      </c>
      <c r="D292" s="156">
        <f t="shared" si="18"/>
        <v>0</v>
      </c>
      <c r="E292" s="197">
        <f>'Level 3 - AMP Financial Data'!E292</f>
        <v>0</v>
      </c>
      <c r="F292" s="156">
        <f>'Level 3 - AMP Financial Data'!H292</f>
        <v>0</v>
      </c>
      <c r="G292" s="156">
        <f>'Level 3 - AMP Financial Data'!K292</f>
        <v>0</v>
      </c>
      <c r="H292" s="156">
        <f>'Level 3 - AMP Financial Data'!N292</f>
        <v>0</v>
      </c>
      <c r="J292" s="66"/>
      <c r="K292" s="66"/>
    </row>
    <row r="293" spans="1:11" ht="12.75" outlineLevel="2">
      <c r="A293" s="328" t="s">
        <v>515</v>
      </c>
      <c r="B293" s="342">
        <f t="shared" si="17"/>
        <v>293</v>
      </c>
      <c r="C293" s="338" t="s">
        <v>239</v>
      </c>
      <c r="D293" s="156">
        <f t="shared" si="18"/>
        <v>0</v>
      </c>
      <c r="E293" s="197">
        <f>'Level 3 - AMP Financial Data'!E293</f>
        <v>0</v>
      </c>
      <c r="F293" s="156">
        <f>'Level 3 - AMP Financial Data'!H293</f>
        <v>0</v>
      </c>
      <c r="G293" s="156">
        <f>'Level 3 - AMP Financial Data'!K293</f>
        <v>0</v>
      </c>
      <c r="H293" s="156">
        <f>'Level 3 - AMP Financial Data'!N293</f>
        <v>0</v>
      </c>
      <c r="J293" s="66"/>
      <c r="K293" s="66"/>
    </row>
    <row r="294" spans="1:11" ht="12.75" outlineLevel="2">
      <c r="A294" s="328" t="s">
        <v>516</v>
      </c>
      <c r="B294" s="342">
        <f t="shared" si="17"/>
        <v>294</v>
      </c>
      <c r="C294" s="338" t="s">
        <v>240</v>
      </c>
      <c r="D294" s="156">
        <f t="shared" si="18"/>
        <v>0</v>
      </c>
      <c r="E294" s="197">
        <f>'Level 3 - AMP Financial Data'!E294</f>
        <v>0</v>
      </c>
      <c r="F294" s="156">
        <f>'Level 3 - AMP Financial Data'!H294</f>
        <v>0</v>
      </c>
      <c r="G294" s="156">
        <f>'Level 3 - AMP Financial Data'!K294</f>
        <v>0</v>
      </c>
      <c r="H294" s="156">
        <f>'Level 3 - AMP Financial Data'!N294</f>
        <v>0</v>
      </c>
      <c r="J294" s="66"/>
      <c r="K294" s="66"/>
    </row>
    <row r="295" spans="1:11" ht="12.75" outlineLevel="2">
      <c r="A295" s="328" t="s">
        <v>517</v>
      </c>
      <c r="B295" s="342">
        <f t="shared" si="17"/>
        <v>295</v>
      </c>
      <c r="C295" s="338" t="s">
        <v>241</v>
      </c>
      <c r="D295" s="156">
        <f t="shared" si="18"/>
        <v>0</v>
      </c>
      <c r="E295" s="197">
        <f>'Level 3 - AMP Financial Data'!E295</f>
        <v>0</v>
      </c>
      <c r="F295" s="156">
        <f>'Level 3 - AMP Financial Data'!H295</f>
        <v>0</v>
      </c>
      <c r="G295" s="156">
        <f>'Level 3 - AMP Financial Data'!K295</f>
        <v>0</v>
      </c>
      <c r="H295" s="156">
        <f>'Level 3 - AMP Financial Data'!N295</f>
        <v>0</v>
      </c>
      <c r="J295" s="66"/>
      <c r="K295" s="66"/>
    </row>
    <row r="296" spans="1:11" ht="12.75" outlineLevel="2">
      <c r="A296" s="328" t="s">
        <v>518</v>
      </c>
      <c r="B296" s="342">
        <f t="shared" si="17"/>
        <v>296</v>
      </c>
      <c r="C296" s="338" t="s">
        <v>187</v>
      </c>
      <c r="D296" s="156">
        <f t="shared" si="18"/>
        <v>0</v>
      </c>
      <c r="E296" s="197">
        <f>'Level 3 - AMP Financial Data'!E296</f>
        <v>0</v>
      </c>
      <c r="F296" s="156">
        <f>'Level 3 - AMP Financial Data'!H296</f>
        <v>0</v>
      </c>
      <c r="G296" s="156">
        <f>'Level 3 - AMP Financial Data'!K296</f>
        <v>0</v>
      </c>
      <c r="H296" s="156">
        <f>'Level 3 - AMP Financial Data'!N296</f>
        <v>0</v>
      </c>
      <c r="J296" s="66"/>
      <c r="K296" s="66"/>
    </row>
    <row r="297" spans="1:11" ht="12.75" outlineLevel="3">
      <c r="A297" s="325"/>
      <c r="B297" s="335"/>
      <c r="C297" s="337" t="s">
        <v>702</v>
      </c>
      <c r="D297" s="364"/>
      <c r="E297" s="365"/>
      <c r="F297" s="365"/>
      <c r="G297" s="365"/>
      <c r="H297" s="366"/>
      <c r="I297" s="65"/>
      <c r="K297" s="66"/>
    </row>
    <row r="298" spans="1:11" s="69" customFormat="1" ht="13.5" customHeight="1" outlineLevel="1">
      <c r="A298" s="60">
        <f>HYPERLINK(CONCATENATE("[FDS Tool Version 28.xls]Line_Definitions!","a",VLOOKUP(Data!C289,Line_Definitions!$A$2:$D$401,4,FALSE)),Data!C289)</f>
        <v>10030</v>
      </c>
      <c r="B298" s="77">
        <f t="shared" si="17"/>
        <v>298</v>
      </c>
      <c r="C298" s="115" t="s">
        <v>161</v>
      </c>
      <c r="D298" s="156">
        <f aca="true" t="shared" si="19" ref="D298:D305">SUM(E298:H298)</f>
        <v>0</v>
      </c>
      <c r="E298" s="197">
        <f>'Level 3 - AMP Financial Data'!E298</f>
        <v>0</v>
      </c>
      <c r="F298" s="156">
        <f>'Level 3 - AMP Financial Data'!H298</f>
        <v>0</v>
      </c>
      <c r="G298" s="156">
        <f>'Level 3 - AMP Financial Data'!K298</f>
        <v>0</v>
      </c>
      <c r="H298" s="156">
        <f>'Level 3 - AMP Financial Data'!N298</f>
        <v>0</v>
      </c>
      <c r="I298" s="66"/>
      <c r="J298" s="66"/>
      <c r="K298" s="66"/>
    </row>
    <row r="299" spans="1:11" ht="12.75" outlineLevel="1">
      <c r="A299" s="60">
        <f>HYPERLINK(CONCATENATE("[FDS Tool Version 28.xls]Line_Definitions!","a",VLOOKUP(Data!C290,Line_Definitions!$A$2:$D$401,4,FALSE)),Data!C290)</f>
        <v>10040</v>
      </c>
      <c r="B299" s="77">
        <f t="shared" si="17"/>
        <v>299</v>
      </c>
      <c r="C299" s="87" t="s">
        <v>162</v>
      </c>
      <c r="D299" s="156">
        <f t="shared" si="19"/>
        <v>0</v>
      </c>
      <c r="E299" s="197">
        <f>'Level 3 - AMP Financial Data'!E299</f>
        <v>0</v>
      </c>
      <c r="F299" s="156">
        <f>'Level 3 - AMP Financial Data'!H299</f>
        <v>0</v>
      </c>
      <c r="G299" s="156">
        <f>'Level 3 - AMP Financial Data'!K299</f>
        <v>0</v>
      </c>
      <c r="H299" s="156">
        <f>'Level 3 - AMP Financial Data'!N299</f>
        <v>0</v>
      </c>
      <c r="J299" s="66"/>
      <c r="K299" s="66"/>
    </row>
    <row r="300" spans="1:11" ht="12.75" outlineLevel="1">
      <c r="A300" s="60">
        <f>HYPERLINK(CONCATENATE("[FDS Tool Version 28.xls]Line_Definitions!","a",VLOOKUP(Data!C291,Line_Definitions!$A$2:$D$401,4,FALSE)),Data!C291)</f>
        <v>10070</v>
      </c>
      <c r="B300" s="77">
        <f t="shared" si="17"/>
        <v>300</v>
      </c>
      <c r="C300" s="87" t="s">
        <v>163</v>
      </c>
      <c r="D300" s="156">
        <f t="shared" si="19"/>
        <v>0</v>
      </c>
      <c r="E300" s="197">
        <f>'Level 3 - AMP Financial Data'!E300</f>
        <v>0</v>
      </c>
      <c r="F300" s="156">
        <f>'Level 3 - AMP Financial Data'!H300</f>
        <v>0</v>
      </c>
      <c r="G300" s="156">
        <f>'Level 3 - AMP Financial Data'!K300</f>
        <v>0</v>
      </c>
      <c r="H300" s="156">
        <f>'Level 3 - AMP Financial Data'!N300</f>
        <v>0</v>
      </c>
      <c r="J300" s="66"/>
      <c r="K300" s="66"/>
    </row>
    <row r="301" spans="1:11" ht="12.75" outlineLevel="1">
      <c r="A301" s="60">
        <f>HYPERLINK(CONCATENATE("[FDS Tool Version 28.xls]Line_Definitions!","a",VLOOKUP(Data!C292,Line_Definitions!$A$2:$D$401,4,FALSE)),Data!C292)</f>
        <v>10080</v>
      </c>
      <c r="B301" s="77">
        <f t="shared" si="17"/>
        <v>301</v>
      </c>
      <c r="C301" s="87" t="s">
        <v>127</v>
      </c>
      <c r="D301" s="156">
        <f t="shared" si="19"/>
        <v>0</v>
      </c>
      <c r="E301" s="197">
        <f>'Level 3 - AMP Financial Data'!E301</f>
        <v>0</v>
      </c>
      <c r="F301" s="156">
        <f>'Level 3 - AMP Financial Data'!H301</f>
        <v>0</v>
      </c>
      <c r="G301" s="156">
        <f>'Level 3 - AMP Financial Data'!K301</f>
        <v>0</v>
      </c>
      <c r="H301" s="156">
        <f>'Level 3 - AMP Financial Data'!N301</f>
        <v>0</v>
      </c>
      <c r="J301" s="66"/>
      <c r="K301" s="66"/>
    </row>
    <row r="302" spans="1:11" ht="12.75" outlineLevel="1">
      <c r="A302" s="60">
        <f>HYPERLINK(CONCATENATE("[FDS Tool Version 28.xls]Line_Definitions!","a",VLOOKUP(Data!C293,Line_Definitions!$A$2:$D$401,4,FALSE)),Data!C293)</f>
        <v>10091</v>
      </c>
      <c r="B302" s="77">
        <f t="shared" si="17"/>
        <v>302</v>
      </c>
      <c r="C302" s="87" t="s">
        <v>175</v>
      </c>
      <c r="D302" s="156">
        <f t="shared" si="19"/>
        <v>0</v>
      </c>
      <c r="E302" s="197">
        <f>'Level 3 - AMP Financial Data'!E302</f>
        <v>0</v>
      </c>
      <c r="F302" s="156">
        <f>'Level 3 - AMP Financial Data'!H302</f>
        <v>0</v>
      </c>
      <c r="G302" s="156">
        <f>'Level 3 - AMP Financial Data'!K302</f>
        <v>0</v>
      </c>
      <c r="H302" s="156">
        <f>'Level 3 - AMP Financial Data'!N302</f>
        <v>0</v>
      </c>
      <c r="J302" s="66"/>
      <c r="K302" s="66"/>
    </row>
    <row r="303" spans="1:11" ht="12.75" outlineLevel="1">
      <c r="A303" s="60">
        <f>HYPERLINK(CONCATENATE("[FDS Tool Version 28.xls]Line_Definitions!","a",VLOOKUP(Data!C294,Line_Definitions!$A$2:$D$401,4,FALSE)),Data!C294)</f>
        <v>10092</v>
      </c>
      <c r="B303" s="77">
        <f t="shared" si="17"/>
        <v>303</v>
      </c>
      <c r="C303" s="87" t="s">
        <v>759</v>
      </c>
      <c r="D303" s="156">
        <f t="shared" si="19"/>
        <v>0</v>
      </c>
      <c r="E303" s="197">
        <f>'Level 3 - AMP Financial Data'!E303</f>
        <v>0</v>
      </c>
      <c r="F303" s="156">
        <f>'Level 3 - AMP Financial Data'!H303</f>
        <v>0</v>
      </c>
      <c r="G303" s="156">
        <f>'Level 3 - AMP Financial Data'!K303</f>
        <v>0</v>
      </c>
      <c r="H303" s="156">
        <f>'Level 3 - AMP Financial Data'!N303</f>
        <v>0</v>
      </c>
      <c r="J303" s="66"/>
      <c r="K303" s="66"/>
    </row>
    <row r="304" spans="1:11" ht="12.75" outlineLevel="1">
      <c r="A304" s="60">
        <f>HYPERLINK(CONCATENATE("[FDS Tool Version 28.xls]Line_Definitions!","a",VLOOKUP(Data!C295,Line_Definitions!$A$2:$D$401,4,FALSE)),Data!C295)</f>
        <v>10093</v>
      </c>
      <c r="B304" s="77">
        <f t="shared" si="17"/>
        <v>304</v>
      </c>
      <c r="C304" s="87" t="s">
        <v>176</v>
      </c>
      <c r="D304" s="156">
        <f t="shared" si="19"/>
        <v>0</v>
      </c>
      <c r="E304" s="197">
        <f>'Level 3 - AMP Financial Data'!E304</f>
        <v>0</v>
      </c>
      <c r="F304" s="156">
        <f>'Level 3 - AMP Financial Data'!H304</f>
        <v>0</v>
      </c>
      <c r="G304" s="156">
        <f>'Level 3 - AMP Financial Data'!K304</f>
        <v>0</v>
      </c>
      <c r="H304" s="156">
        <f>'Level 3 - AMP Financial Data'!N304</f>
        <v>0</v>
      </c>
      <c r="J304" s="66"/>
      <c r="K304" s="66"/>
    </row>
    <row r="305" spans="1:11" ht="12.75" outlineLevel="1">
      <c r="A305" s="60">
        <f>HYPERLINK(CONCATENATE("[FDS Tool Version 28.xls]Line_Definitions!","a",VLOOKUP(Data!C296,Line_Definitions!$A$2:$D$401,4,FALSE)),Data!C296)</f>
        <v>10094</v>
      </c>
      <c r="B305" s="77">
        <f t="shared" si="17"/>
        <v>305</v>
      </c>
      <c r="C305" s="87" t="s">
        <v>177</v>
      </c>
      <c r="D305" s="156">
        <f t="shared" si="19"/>
        <v>0</v>
      </c>
      <c r="E305" s="197">
        <f>'Level 3 - AMP Financial Data'!E305</f>
        <v>0</v>
      </c>
      <c r="F305" s="156">
        <f>'Level 3 - AMP Financial Data'!H305</f>
        <v>0</v>
      </c>
      <c r="G305" s="156">
        <f>'Level 3 - AMP Financial Data'!K305</f>
        <v>0</v>
      </c>
      <c r="H305" s="156">
        <f>'Level 3 - AMP Financial Data'!N305</f>
        <v>0</v>
      </c>
      <c r="J305" s="66"/>
      <c r="K305" s="66"/>
    </row>
    <row r="306" spans="1:11" s="69" customFormat="1" ht="12.75">
      <c r="A306" s="60">
        <f>HYPERLINK(CONCATENATE("[FDS Tool Version 28.xls]Line_Definitions!","a",VLOOKUP(Data!C297,Line_Definitions!$A$2:$D$401,4,FALSE)),Data!C297)</f>
        <v>10100</v>
      </c>
      <c r="B306" s="77">
        <f t="shared" si="17"/>
        <v>306</v>
      </c>
      <c r="C306" s="88" t="s">
        <v>166</v>
      </c>
      <c r="D306" s="141">
        <f>SUM(E306:H306)</f>
        <v>0</v>
      </c>
      <c r="E306" s="198">
        <f>'Level 3 - AMP Financial Data'!E306</f>
        <v>0</v>
      </c>
      <c r="F306" s="141">
        <f>'Level 3 - AMP Financial Data'!H306</f>
        <v>0</v>
      </c>
      <c r="G306" s="141">
        <f>'Level 3 - AMP Financial Data'!K306</f>
        <v>0</v>
      </c>
      <c r="H306" s="141">
        <f>'Level 3 - AMP Financial Data'!N306</f>
        <v>0</v>
      </c>
      <c r="I306" s="66"/>
      <c r="J306" s="66"/>
      <c r="K306" s="66"/>
    </row>
    <row r="307" spans="1:11" ht="12.75">
      <c r="A307" s="96"/>
      <c r="B307" s="77"/>
      <c r="C307" s="97"/>
      <c r="D307" s="159"/>
      <c r="E307" s="159"/>
      <c r="F307" s="162"/>
      <c r="G307" s="162"/>
      <c r="H307" s="161"/>
      <c r="J307" s="66"/>
      <c r="K307" s="66"/>
    </row>
    <row r="308" spans="1:11" s="69" customFormat="1" ht="12.75">
      <c r="A308" s="60">
        <f>HYPERLINK(CONCATENATE("[FDS Tool Version 28.xls]Line_Definitions!","a",VLOOKUP(Data!C299,Line_Definitions!$A$2:$D$401,4,FALSE)),Data!C299)</f>
        <v>10000</v>
      </c>
      <c r="B308" s="77">
        <f t="shared" si="17"/>
        <v>308</v>
      </c>
      <c r="C308" s="88" t="s">
        <v>248</v>
      </c>
      <c r="D308" s="141">
        <f>SUM(E308:H308)</f>
        <v>0</v>
      </c>
      <c r="E308" s="198">
        <f>'Level 3 - AMP Financial Data'!E308</f>
        <v>0</v>
      </c>
      <c r="F308" s="141">
        <f>'Level 3 - AMP Financial Data'!H308</f>
        <v>0</v>
      </c>
      <c r="G308" s="141">
        <f>'Level 3 - AMP Financial Data'!K308</f>
        <v>0</v>
      </c>
      <c r="H308" s="141">
        <f>'Level 3 - AMP Financial Data'!N308</f>
        <v>0</v>
      </c>
      <c r="I308" s="66"/>
      <c r="J308" s="66"/>
      <c r="K308" s="66"/>
    </row>
    <row r="309" spans="1:11" ht="12.75">
      <c r="A309" s="96"/>
      <c r="B309" s="77"/>
      <c r="C309" s="97"/>
      <c r="D309" s="159"/>
      <c r="E309" s="159"/>
      <c r="F309" s="162"/>
      <c r="G309" s="162"/>
      <c r="H309" s="161"/>
      <c r="J309" s="66"/>
      <c r="K309" s="66"/>
    </row>
    <row r="310" spans="1:11" ht="12.75">
      <c r="A310" s="60">
        <f>HYPERLINK(CONCATENATE("[FDS Tool Version 28.xls]Line_Definitions!","a",VLOOKUP(Data!C301,Line_Definitions!$A$2:$D$401,4,FALSE)),Data!C301)</f>
        <v>11020</v>
      </c>
      <c r="B310" s="77">
        <f t="shared" si="17"/>
        <v>310</v>
      </c>
      <c r="C310" s="87" t="s">
        <v>247</v>
      </c>
      <c r="D310" s="156">
        <f>SUM(E310:H310)</f>
        <v>0</v>
      </c>
      <c r="E310" s="197">
        <f>'Level 3 - AMP Financial Data'!E310</f>
        <v>0</v>
      </c>
      <c r="F310" s="156">
        <f>'Level 3 - AMP Financial Data'!H310</f>
        <v>0</v>
      </c>
      <c r="G310" s="156">
        <f>'Level 3 - AMP Financial Data'!K310</f>
        <v>0</v>
      </c>
      <c r="H310" s="156">
        <f>'Level 3 - AMP Financial Data'!N310</f>
        <v>0</v>
      </c>
      <c r="J310" s="66"/>
      <c r="K310" s="66"/>
    </row>
    <row r="311" spans="1:11" ht="12.75">
      <c r="A311" s="96"/>
      <c r="B311" s="77"/>
      <c r="C311" s="97"/>
      <c r="D311" s="159"/>
      <c r="E311" s="159"/>
      <c r="F311" s="162"/>
      <c r="G311" s="162"/>
      <c r="H311" s="161"/>
      <c r="J311" s="66"/>
      <c r="K311" s="66"/>
    </row>
    <row r="312" spans="1:11" ht="12.75">
      <c r="A312" s="60">
        <f>HYPERLINK(CONCATENATE("[FDS Tool Version 28.xls]Line_Definitions!","a",VLOOKUP(Data!C303,Line_Definitions!$A$2:$D$401,4,FALSE)),Data!C303)</f>
        <v>11030</v>
      </c>
      <c r="B312" s="77">
        <f t="shared" si="17"/>
        <v>312</v>
      </c>
      <c r="C312" s="87" t="s">
        <v>128</v>
      </c>
      <c r="D312" s="156">
        <f>SUM(E312:H312)</f>
        <v>0</v>
      </c>
      <c r="E312" s="197">
        <f>'Level 3 - AMP Financial Data'!E312</f>
        <v>0</v>
      </c>
      <c r="F312" s="156">
        <f>'Level 3 - AMP Financial Data'!H312</f>
        <v>0</v>
      </c>
      <c r="G312" s="156">
        <f>'Level 3 - AMP Financial Data'!K312</f>
        <v>0</v>
      </c>
      <c r="H312" s="156">
        <f>'Level 3 - AMP Financial Data'!N312</f>
        <v>0</v>
      </c>
      <c r="J312" s="66"/>
      <c r="K312" s="66"/>
    </row>
    <row r="313" spans="1:11" ht="12.75">
      <c r="A313" s="96"/>
      <c r="B313" s="77"/>
      <c r="C313" s="97"/>
      <c r="D313" s="159"/>
      <c r="E313" s="159"/>
      <c r="F313" s="162"/>
      <c r="G313" s="162"/>
      <c r="H313" s="161"/>
      <c r="J313" s="66"/>
      <c r="K313" s="66"/>
    </row>
    <row r="314" spans="1:11" ht="12.75" outlineLevel="1">
      <c r="A314" s="328" t="s">
        <v>218</v>
      </c>
      <c r="B314" s="342">
        <f t="shared" si="17"/>
        <v>314</v>
      </c>
      <c r="C314" s="338" t="s">
        <v>556</v>
      </c>
      <c r="D314" s="156">
        <f aca="true" t="shared" si="20" ref="D314:D324">SUM(E314:H314)</f>
        <v>0</v>
      </c>
      <c r="E314" s="197">
        <f>'Level 3 - AMP Financial Data'!E314</f>
        <v>0</v>
      </c>
      <c r="F314" s="156">
        <f>'Level 3 - AMP Financial Data'!H314</f>
        <v>0</v>
      </c>
      <c r="G314" s="156">
        <f>'Level 3 - AMP Financial Data'!K314</f>
        <v>0</v>
      </c>
      <c r="H314" s="156">
        <f>'Level 3 - AMP Financial Data'!N314</f>
        <v>0</v>
      </c>
      <c r="J314" s="66"/>
      <c r="K314" s="66"/>
    </row>
    <row r="315" spans="1:11" ht="12.75" outlineLevel="1">
      <c r="A315" s="328" t="s">
        <v>219</v>
      </c>
      <c r="B315" s="342">
        <f t="shared" si="17"/>
        <v>315</v>
      </c>
      <c r="C315" s="338" t="s">
        <v>556</v>
      </c>
      <c r="D315" s="156">
        <f t="shared" si="20"/>
        <v>0</v>
      </c>
      <c r="E315" s="197">
        <f>'Level 3 - AMP Financial Data'!E315</f>
        <v>0</v>
      </c>
      <c r="F315" s="156">
        <f>'Level 3 - AMP Financial Data'!H315</f>
        <v>0</v>
      </c>
      <c r="G315" s="156">
        <f>'Level 3 - AMP Financial Data'!K315</f>
        <v>0</v>
      </c>
      <c r="H315" s="156">
        <f>'Level 3 - AMP Financial Data'!N315</f>
        <v>0</v>
      </c>
      <c r="J315" s="66"/>
      <c r="K315" s="66"/>
    </row>
    <row r="316" spans="1:11" ht="12.75" outlineLevel="1">
      <c r="A316" s="328" t="s">
        <v>220</v>
      </c>
      <c r="B316" s="342">
        <f t="shared" si="17"/>
        <v>316</v>
      </c>
      <c r="C316" s="338" t="s">
        <v>556</v>
      </c>
      <c r="D316" s="156">
        <f t="shared" si="20"/>
        <v>0</v>
      </c>
      <c r="E316" s="197">
        <f>'Level 3 - AMP Financial Data'!E316</f>
        <v>0</v>
      </c>
      <c r="F316" s="156">
        <f>'Level 3 - AMP Financial Data'!H316</f>
        <v>0</v>
      </c>
      <c r="G316" s="156">
        <f>'Level 3 - AMP Financial Data'!K316</f>
        <v>0</v>
      </c>
      <c r="H316" s="156">
        <f>'Level 3 - AMP Financial Data'!N316</f>
        <v>0</v>
      </c>
      <c r="J316" s="66"/>
      <c r="K316" s="66"/>
    </row>
    <row r="317" spans="1:11" ht="12.75" outlineLevel="1">
      <c r="A317" s="328" t="s">
        <v>221</v>
      </c>
      <c r="B317" s="342">
        <f t="shared" si="17"/>
        <v>317</v>
      </c>
      <c r="C317" s="338" t="s">
        <v>556</v>
      </c>
      <c r="D317" s="156">
        <f t="shared" si="20"/>
        <v>0</v>
      </c>
      <c r="E317" s="197">
        <f>'Level 3 - AMP Financial Data'!E317</f>
        <v>0</v>
      </c>
      <c r="F317" s="156">
        <f>'Level 3 - AMP Financial Data'!H317</f>
        <v>0</v>
      </c>
      <c r="G317" s="156">
        <f>'Level 3 - AMP Financial Data'!K317</f>
        <v>0</v>
      </c>
      <c r="H317" s="156">
        <f>'Level 3 - AMP Financial Data'!N317</f>
        <v>0</v>
      </c>
      <c r="J317" s="66"/>
      <c r="K317" s="66"/>
    </row>
    <row r="318" spans="1:11" ht="12.75" outlineLevel="1">
      <c r="A318" s="328" t="s">
        <v>222</v>
      </c>
      <c r="B318" s="342">
        <f t="shared" si="17"/>
        <v>318</v>
      </c>
      <c r="C318" s="338" t="s">
        <v>556</v>
      </c>
      <c r="D318" s="156">
        <f t="shared" si="20"/>
        <v>0</v>
      </c>
      <c r="E318" s="197">
        <f>'Level 3 - AMP Financial Data'!E318</f>
        <v>0</v>
      </c>
      <c r="F318" s="156">
        <f>'Level 3 - AMP Financial Data'!H318</f>
        <v>0</v>
      </c>
      <c r="G318" s="156">
        <f>'Level 3 - AMP Financial Data'!K318</f>
        <v>0</v>
      </c>
      <c r="H318" s="156">
        <f>'Level 3 - AMP Financial Data'!N318</f>
        <v>0</v>
      </c>
      <c r="J318" s="66"/>
      <c r="K318" s="66"/>
    </row>
    <row r="319" spans="1:11" ht="12.75" outlineLevel="1">
      <c r="A319" s="328" t="s">
        <v>223</v>
      </c>
      <c r="B319" s="342">
        <f t="shared" si="17"/>
        <v>319</v>
      </c>
      <c r="C319" s="338" t="s">
        <v>556</v>
      </c>
      <c r="D319" s="156">
        <f t="shared" si="20"/>
        <v>0</v>
      </c>
      <c r="E319" s="197">
        <f>'Level 3 - AMP Financial Data'!E319</f>
        <v>0</v>
      </c>
      <c r="F319" s="156">
        <f>'Level 3 - AMP Financial Data'!H319</f>
        <v>0</v>
      </c>
      <c r="G319" s="156">
        <f>'Level 3 - AMP Financial Data'!K319</f>
        <v>0</v>
      </c>
      <c r="H319" s="156">
        <f>'Level 3 - AMP Financial Data'!N319</f>
        <v>0</v>
      </c>
      <c r="J319" s="66"/>
      <c r="K319" s="66"/>
    </row>
    <row r="320" spans="1:11" ht="12.75" outlineLevel="1">
      <c r="A320" s="328" t="s">
        <v>224</v>
      </c>
      <c r="B320" s="342">
        <f t="shared" si="17"/>
        <v>320</v>
      </c>
      <c r="C320" s="338" t="s">
        <v>232</v>
      </c>
      <c r="D320" s="156">
        <f t="shared" si="20"/>
        <v>0</v>
      </c>
      <c r="E320" s="197">
        <f>'Level 3 - AMP Financial Data'!E320</f>
        <v>0</v>
      </c>
      <c r="F320" s="156">
        <f>'Level 3 - AMP Financial Data'!H320</f>
        <v>0</v>
      </c>
      <c r="G320" s="156">
        <f>'Level 3 - AMP Financial Data'!K320</f>
        <v>0</v>
      </c>
      <c r="H320" s="156">
        <f>'Level 3 - AMP Financial Data'!N320</f>
        <v>0</v>
      </c>
      <c r="J320" s="66"/>
      <c r="K320" s="66"/>
    </row>
    <row r="321" spans="1:11" ht="12.75" outlineLevel="1">
      <c r="A321" s="328" t="s">
        <v>225</v>
      </c>
      <c r="B321" s="342">
        <f t="shared" si="17"/>
        <v>321</v>
      </c>
      <c r="C321" s="338" t="s">
        <v>232</v>
      </c>
      <c r="D321" s="156">
        <f t="shared" si="20"/>
        <v>0</v>
      </c>
      <c r="E321" s="197">
        <f>'Level 3 - AMP Financial Data'!E321</f>
        <v>0</v>
      </c>
      <c r="F321" s="156">
        <f>'Level 3 - AMP Financial Data'!H321</f>
        <v>0</v>
      </c>
      <c r="G321" s="156">
        <f>'Level 3 - AMP Financial Data'!K321</f>
        <v>0</v>
      </c>
      <c r="H321" s="156">
        <f>'Level 3 - AMP Financial Data'!N321</f>
        <v>0</v>
      </c>
      <c r="J321" s="66"/>
      <c r="K321" s="66"/>
    </row>
    <row r="322" spans="1:11" ht="12.75" outlineLevel="1">
      <c r="A322" s="328" t="s">
        <v>226</v>
      </c>
      <c r="B322" s="342">
        <f t="shared" si="17"/>
        <v>322</v>
      </c>
      <c r="C322" s="338" t="s">
        <v>232</v>
      </c>
      <c r="D322" s="156">
        <f t="shared" si="20"/>
        <v>0</v>
      </c>
      <c r="E322" s="197">
        <f>'Level 3 - AMP Financial Data'!E322</f>
        <v>0</v>
      </c>
      <c r="F322" s="156">
        <f>'Level 3 - AMP Financial Data'!H322</f>
        <v>0</v>
      </c>
      <c r="G322" s="156">
        <f>'Level 3 - AMP Financial Data'!K322</f>
        <v>0</v>
      </c>
      <c r="H322" s="156">
        <f>'Level 3 - AMP Financial Data'!N322</f>
        <v>0</v>
      </c>
      <c r="J322" s="66"/>
      <c r="K322" s="66"/>
    </row>
    <row r="323" spans="1:11" ht="12.75" outlineLevel="1">
      <c r="A323" s="328" t="s">
        <v>227</v>
      </c>
      <c r="B323" s="342">
        <f t="shared" si="17"/>
        <v>323</v>
      </c>
      <c r="C323" s="338" t="s">
        <v>232</v>
      </c>
      <c r="D323" s="156">
        <f t="shared" si="20"/>
        <v>0</v>
      </c>
      <c r="E323" s="197">
        <f>'Level 3 - AMP Financial Data'!E323</f>
        <v>0</v>
      </c>
      <c r="F323" s="156">
        <f>'Level 3 - AMP Financial Data'!H323</f>
        <v>0</v>
      </c>
      <c r="G323" s="156">
        <f>'Level 3 - AMP Financial Data'!K323</f>
        <v>0</v>
      </c>
      <c r="H323" s="156">
        <f>'Level 3 - AMP Financial Data'!N323</f>
        <v>0</v>
      </c>
      <c r="J323" s="66"/>
      <c r="K323" s="66"/>
    </row>
    <row r="324" spans="1:11" ht="12.75" outlineLevel="1">
      <c r="A324" s="328" t="s">
        <v>228</v>
      </c>
      <c r="B324" s="342">
        <f t="shared" si="17"/>
        <v>324</v>
      </c>
      <c r="C324" s="338" t="s">
        <v>232</v>
      </c>
      <c r="D324" s="156">
        <f t="shared" si="20"/>
        <v>0</v>
      </c>
      <c r="E324" s="197">
        <f>'Level 3 - AMP Financial Data'!E324</f>
        <v>0</v>
      </c>
      <c r="F324" s="156">
        <f>'Level 3 - AMP Financial Data'!H324</f>
        <v>0</v>
      </c>
      <c r="G324" s="156">
        <f>'Level 3 - AMP Financial Data'!K324</f>
        <v>0</v>
      </c>
      <c r="H324" s="156">
        <f>'Level 3 - AMP Financial Data'!N324</f>
        <v>0</v>
      </c>
      <c r="J324" s="66"/>
      <c r="K324" s="66"/>
    </row>
    <row r="325" spans="1:11" s="69" customFormat="1" ht="12.75">
      <c r="A325" s="60">
        <f>HYPERLINK(CONCATENATE("[FDS Tool Version 28.xls]Line_Definitions!","a",VLOOKUP(Data!C316,Line_Definitions!$A$2:$D$401,4,FALSE)),Data!C316)</f>
        <v>11040</v>
      </c>
      <c r="B325" s="77">
        <f t="shared" si="17"/>
        <v>325</v>
      </c>
      <c r="C325" s="88" t="s">
        <v>129</v>
      </c>
      <c r="D325" s="141">
        <f>SUM(E325:H325)</f>
        <v>0</v>
      </c>
      <c r="E325" s="198">
        <f>'Level 3 - AMP Financial Data'!E325</f>
        <v>0</v>
      </c>
      <c r="F325" s="141">
        <f>'Level 3 - AMP Financial Data'!H325</f>
        <v>0</v>
      </c>
      <c r="G325" s="141">
        <f>'Level 3 - AMP Financial Data'!K325</f>
        <v>0</v>
      </c>
      <c r="H325" s="141">
        <f>'Level 3 - AMP Financial Data'!N325</f>
        <v>0</v>
      </c>
      <c r="I325" s="66"/>
      <c r="J325" s="66"/>
      <c r="K325" s="66"/>
    </row>
    <row r="326" spans="1:11" ht="12.75">
      <c r="A326" s="103"/>
      <c r="B326" s="77"/>
      <c r="C326" s="98"/>
      <c r="D326" s="161"/>
      <c r="E326" s="161"/>
      <c r="F326" s="161"/>
      <c r="G326" s="161"/>
      <c r="H326" s="161"/>
      <c r="J326" s="66"/>
      <c r="K326" s="66"/>
    </row>
    <row r="327" spans="1:11" ht="12.75" outlineLevel="1">
      <c r="A327" s="328" t="s">
        <v>521</v>
      </c>
      <c r="B327" s="342">
        <f t="shared" si="17"/>
        <v>327</v>
      </c>
      <c r="C327" s="338" t="s">
        <v>261</v>
      </c>
      <c r="D327" s="156">
        <f aca="true" t="shared" si="21" ref="D327:D342">SUM(E327:H327)</f>
        <v>0</v>
      </c>
      <c r="E327" s="197">
        <f>'Level 3 - AMP Financial Data'!E327</f>
        <v>0</v>
      </c>
      <c r="F327" s="156">
        <f>'Level 3 - AMP Financial Data'!H327</f>
        <v>0</v>
      </c>
      <c r="G327" s="156">
        <f>'Level 3 - AMP Financial Data'!K327</f>
        <v>0</v>
      </c>
      <c r="H327" s="156">
        <f>'Level 3 - AMP Financial Data'!N327</f>
        <v>0</v>
      </c>
      <c r="J327" s="66"/>
      <c r="K327" s="66"/>
    </row>
    <row r="328" spans="1:11" ht="12.75" outlineLevel="1">
      <c r="A328" s="328" t="s">
        <v>522</v>
      </c>
      <c r="B328" s="342">
        <f t="shared" si="17"/>
        <v>328</v>
      </c>
      <c r="C328" s="338" t="s">
        <v>262</v>
      </c>
      <c r="D328" s="156">
        <f t="shared" si="21"/>
        <v>0</v>
      </c>
      <c r="E328" s="197">
        <f>'Level 3 - AMP Financial Data'!E328</f>
        <v>0</v>
      </c>
      <c r="F328" s="156">
        <f>'Level 3 - AMP Financial Data'!H328</f>
        <v>0</v>
      </c>
      <c r="G328" s="156">
        <f>'Level 3 - AMP Financial Data'!K328</f>
        <v>0</v>
      </c>
      <c r="H328" s="156">
        <f>'Level 3 - AMP Financial Data'!N328</f>
        <v>0</v>
      </c>
      <c r="J328" s="66"/>
      <c r="K328" s="66"/>
    </row>
    <row r="329" spans="1:11" ht="12.75" outlineLevel="1">
      <c r="A329" s="328" t="s">
        <v>523</v>
      </c>
      <c r="B329" s="342">
        <f t="shared" si="17"/>
        <v>329</v>
      </c>
      <c r="C329" s="338" t="s">
        <v>263</v>
      </c>
      <c r="D329" s="156">
        <f t="shared" si="21"/>
        <v>0</v>
      </c>
      <c r="E329" s="197">
        <f>'Level 3 - AMP Financial Data'!E329</f>
        <v>0</v>
      </c>
      <c r="F329" s="156">
        <f>'Level 3 - AMP Financial Data'!H329</f>
        <v>0</v>
      </c>
      <c r="G329" s="156">
        <f>'Level 3 - AMP Financial Data'!K329</f>
        <v>0</v>
      </c>
      <c r="H329" s="156">
        <f>'Level 3 - AMP Financial Data'!N329</f>
        <v>0</v>
      </c>
      <c r="J329" s="66"/>
      <c r="K329" s="66"/>
    </row>
    <row r="330" spans="1:11" ht="12.75" outlineLevel="1">
      <c r="A330" s="328" t="s">
        <v>524</v>
      </c>
      <c r="B330" s="342">
        <f t="shared" si="17"/>
        <v>330</v>
      </c>
      <c r="C330" s="338" t="s">
        <v>264</v>
      </c>
      <c r="D330" s="156">
        <f t="shared" si="21"/>
        <v>0</v>
      </c>
      <c r="E330" s="197">
        <f>'Level 3 - AMP Financial Data'!E330</f>
        <v>0</v>
      </c>
      <c r="F330" s="156">
        <f>'Level 3 - AMP Financial Data'!H330</f>
        <v>0</v>
      </c>
      <c r="G330" s="156">
        <f>'Level 3 - AMP Financial Data'!K330</f>
        <v>0</v>
      </c>
      <c r="H330" s="156">
        <f>'Level 3 - AMP Financial Data'!N330</f>
        <v>0</v>
      </c>
      <c r="J330" s="66"/>
      <c r="K330" s="66"/>
    </row>
    <row r="331" spans="1:11" ht="12.75" outlineLevel="1">
      <c r="A331" s="328" t="s">
        <v>525</v>
      </c>
      <c r="B331" s="342">
        <f t="shared" si="17"/>
        <v>331</v>
      </c>
      <c r="C331" s="338" t="s">
        <v>255</v>
      </c>
      <c r="D331" s="156">
        <f t="shared" si="21"/>
        <v>0</v>
      </c>
      <c r="E331" s="197">
        <f>'Level 3 - AMP Financial Data'!E331</f>
        <v>0</v>
      </c>
      <c r="F331" s="156">
        <f>'Level 3 - AMP Financial Data'!H331</f>
        <v>0</v>
      </c>
      <c r="G331" s="156">
        <f>'Level 3 - AMP Financial Data'!K331</f>
        <v>0</v>
      </c>
      <c r="H331" s="156">
        <f>'Level 3 - AMP Financial Data'!N331</f>
        <v>0</v>
      </c>
      <c r="J331" s="66"/>
      <c r="K331" s="66"/>
    </row>
    <row r="332" spans="1:11" ht="12.75" outlineLevel="1">
      <c r="A332" s="328" t="s">
        <v>526</v>
      </c>
      <c r="B332" s="342">
        <f t="shared" si="17"/>
        <v>332</v>
      </c>
      <c r="C332" s="338" t="s">
        <v>252</v>
      </c>
      <c r="D332" s="156">
        <f t="shared" si="21"/>
        <v>0</v>
      </c>
      <c r="E332" s="197">
        <f>'Level 3 - AMP Financial Data'!E332</f>
        <v>0</v>
      </c>
      <c r="F332" s="156">
        <f>'Level 3 - AMP Financial Data'!H332</f>
        <v>0</v>
      </c>
      <c r="G332" s="156">
        <f>'Level 3 - AMP Financial Data'!K332</f>
        <v>0</v>
      </c>
      <c r="H332" s="156">
        <f>'Level 3 - AMP Financial Data'!N332</f>
        <v>0</v>
      </c>
      <c r="J332" s="66"/>
      <c r="K332" s="66"/>
    </row>
    <row r="333" spans="1:11" ht="12.75" outlineLevel="1">
      <c r="A333" s="328" t="s">
        <v>527</v>
      </c>
      <c r="B333" s="342">
        <f t="shared" si="17"/>
        <v>333</v>
      </c>
      <c r="C333" s="338" t="s">
        <v>253</v>
      </c>
      <c r="D333" s="156">
        <f t="shared" si="21"/>
        <v>0</v>
      </c>
      <c r="E333" s="197">
        <f>'Level 3 - AMP Financial Data'!E333</f>
        <v>0</v>
      </c>
      <c r="F333" s="156">
        <f>'Level 3 - AMP Financial Data'!H333</f>
        <v>0</v>
      </c>
      <c r="G333" s="156">
        <f>'Level 3 - AMP Financial Data'!K333</f>
        <v>0</v>
      </c>
      <c r="H333" s="156">
        <f>'Level 3 - AMP Financial Data'!N333</f>
        <v>0</v>
      </c>
      <c r="J333" s="66"/>
      <c r="K333" s="66"/>
    </row>
    <row r="334" spans="1:11" ht="12.75" outlineLevel="1">
      <c r="A334" s="328" t="s">
        <v>528</v>
      </c>
      <c r="B334" s="342">
        <f t="shared" si="17"/>
        <v>334</v>
      </c>
      <c r="C334" s="338" t="s">
        <v>254</v>
      </c>
      <c r="D334" s="156">
        <f t="shared" si="21"/>
        <v>0</v>
      </c>
      <c r="E334" s="197">
        <f>'Level 3 - AMP Financial Data'!E334</f>
        <v>0</v>
      </c>
      <c r="F334" s="156">
        <f>'Level 3 - AMP Financial Data'!H334</f>
        <v>0</v>
      </c>
      <c r="G334" s="156">
        <f>'Level 3 - AMP Financial Data'!K334</f>
        <v>0</v>
      </c>
      <c r="H334" s="156">
        <f>'Level 3 - AMP Financial Data'!N334</f>
        <v>0</v>
      </c>
      <c r="J334" s="66"/>
      <c r="K334" s="66"/>
    </row>
    <row r="335" spans="1:11" ht="12.75" outlineLevel="1">
      <c r="A335" s="328" t="s">
        <v>529</v>
      </c>
      <c r="B335" s="342">
        <f t="shared" si="17"/>
        <v>335</v>
      </c>
      <c r="C335" s="338" t="s">
        <v>265</v>
      </c>
      <c r="D335" s="156">
        <f t="shared" si="21"/>
        <v>0</v>
      </c>
      <c r="E335" s="197">
        <f>'Level 3 - AMP Financial Data'!E335</f>
        <v>0</v>
      </c>
      <c r="F335" s="156">
        <f>'Level 3 - AMP Financial Data'!H335</f>
        <v>0</v>
      </c>
      <c r="G335" s="156">
        <f>'Level 3 - AMP Financial Data'!K335</f>
        <v>0</v>
      </c>
      <c r="H335" s="156">
        <f>'Level 3 - AMP Financial Data'!N335</f>
        <v>0</v>
      </c>
      <c r="J335" s="66"/>
      <c r="K335" s="66"/>
    </row>
    <row r="336" spans="1:11" ht="12.75" outlineLevel="1">
      <c r="A336" s="328" t="s">
        <v>530</v>
      </c>
      <c r="B336" s="342">
        <f t="shared" si="17"/>
        <v>336</v>
      </c>
      <c r="C336" s="338" t="s">
        <v>158</v>
      </c>
      <c r="D336" s="156">
        <f t="shared" si="21"/>
        <v>0</v>
      </c>
      <c r="E336" s="197">
        <f>'Level 3 - AMP Financial Data'!E336</f>
        <v>0</v>
      </c>
      <c r="F336" s="156">
        <f>'Level 3 - AMP Financial Data'!H336</f>
        <v>0</v>
      </c>
      <c r="G336" s="156">
        <f>'Level 3 - AMP Financial Data'!K336</f>
        <v>0</v>
      </c>
      <c r="H336" s="156">
        <f>'Level 3 - AMP Financial Data'!N336</f>
        <v>0</v>
      </c>
      <c r="J336" s="66"/>
      <c r="K336" s="66"/>
    </row>
    <row r="337" spans="1:11" ht="12.75" outlineLevel="1">
      <c r="A337" s="328" t="s">
        <v>531</v>
      </c>
      <c r="B337" s="342">
        <f t="shared" si="17"/>
        <v>337</v>
      </c>
      <c r="C337" s="338" t="s">
        <v>266</v>
      </c>
      <c r="D337" s="156">
        <f t="shared" si="21"/>
        <v>0</v>
      </c>
      <c r="E337" s="197">
        <f>'Level 3 - AMP Financial Data'!E337</f>
        <v>0</v>
      </c>
      <c r="F337" s="156">
        <f>'Level 3 - AMP Financial Data'!H337</f>
        <v>0</v>
      </c>
      <c r="G337" s="156">
        <f>'Level 3 - AMP Financial Data'!K337</f>
        <v>0</v>
      </c>
      <c r="H337" s="156">
        <f>'Level 3 - AMP Financial Data'!N337</f>
        <v>0</v>
      </c>
      <c r="J337" s="66"/>
      <c r="K337" s="66"/>
    </row>
    <row r="338" spans="1:11" ht="12.75" outlineLevel="1">
      <c r="A338" s="328" t="s">
        <v>532</v>
      </c>
      <c r="B338" s="342">
        <f t="shared" si="17"/>
        <v>338</v>
      </c>
      <c r="C338" s="338" t="s">
        <v>257</v>
      </c>
      <c r="D338" s="156">
        <f t="shared" si="21"/>
        <v>0</v>
      </c>
      <c r="E338" s="197">
        <f>'Level 3 - AMP Financial Data'!E338</f>
        <v>0</v>
      </c>
      <c r="F338" s="156">
        <f>'Level 3 - AMP Financial Data'!H338</f>
        <v>0</v>
      </c>
      <c r="G338" s="156">
        <f>'Level 3 - AMP Financial Data'!K338</f>
        <v>0</v>
      </c>
      <c r="H338" s="156">
        <f>'Level 3 - AMP Financial Data'!N338</f>
        <v>0</v>
      </c>
      <c r="J338" s="66"/>
      <c r="K338" s="66"/>
    </row>
    <row r="339" spans="1:11" ht="12.75" outlineLevel="1">
      <c r="A339" s="328" t="s">
        <v>533</v>
      </c>
      <c r="B339" s="342">
        <f t="shared" si="17"/>
        <v>339</v>
      </c>
      <c r="C339" s="338" t="s">
        <v>258</v>
      </c>
      <c r="D339" s="156">
        <f t="shared" si="21"/>
        <v>0</v>
      </c>
      <c r="E339" s="197">
        <f>'Level 3 - AMP Financial Data'!E339</f>
        <v>0</v>
      </c>
      <c r="F339" s="156">
        <f>'Level 3 - AMP Financial Data'!H339</f>
        <v>0</v>
      </c>
      <c r="G339" s="156">
        <f>'Level 3 - AMP Financial Data'!K339</f>
        <v>0</v>
      </c>
      <c r="H339" s="156">
        <f>'Level 3 - AMP Financial Data'!N339</f>
        <v>0</v>
      </c>
      <c r="J339" s="66"/>
      <c r="K339" s="66"/>
    </row>
    <row r="340" spans="1:11" ht="12.75" outlineLevel="1">
      <c r="A340" s="328" t="s">
        <v>535</v>
      </c>
      <c r="B340" s="342">
        <f t="shared" si="17"/>
        <v>340</v>
      </c>
      <c r="C340" s="338" t="s">
        <v>155</v>
      </c>
      <c r="D340" s="156">
        <f t="shared" si="21"/>
        <v>0</v>
      </c>
      <c r="E340" s="197">
        <f>'Level 3 - AMP Financial Data'!E340</f>
        <v>0</v>
      </c>
      <c r="F340" s="156">
        <f>'Level 3 - AMP Financial Data'!H340</f>
        <v>0</v>
      </c>
      <c r="G340" s="156">
        <f>'Level 3 - AMP Financial Data'!K340</f>
        <v>0</v>
      </c>
      <c r="H340" s="156">
        <f>'Level 3 - AMP Financial Data'!N340</f>
        <v>0</v>
      </c>
      <c r="J340" s="66"/>
      <c r="K340" s="66"/>
    </row>
    <row r="341" spans="1:11" ht="12.75" outlineLevel="1">
      <c r="A341" s="328" t="s">
        <v>536</v>
      </c>
      <c r="B341" s="342">
        <f t="shared" si="17"/>
        <v>341</v>
      </c>
      <c r="C341" s="338" t="s">
        <v>267</v>
      </c>
      <c r="D341" s="156">
        <f t="shared" si="21"/>
        <v>0</v>
      </c>
      <c r="E341" s="197">
        <f>'Level 3 - AMP Financial Data'!E341</f>
        <v>0</v>
      </c>
      <c r="F341" s="156">
        <f>'Level 3 - AMP Financial Data'!H341</f>
        <v>0</v>
      </c>
      <c r="G341" s="156">
        <f>'Level 3 - AMP Financial Data'!K341</f>
        <v>0</v>
      </c>
      <c r="H341" s="156">
        <f>'Level 3 - AMP Financial Data'!N341</f>
        <v>0</v>
      </c>
      <c r="J341" s="66"/>
      <c r="K341" s="66"/>
    </row>
    <row r="342" spans="1:11" ht="12.75" outlineLevel="1">
      <c r="A342" s="328" t="s">
        <v>537</v>
      </c>
      <c r="B342" s="342">
        <f t="shared" si="17"/>
        <v>342</v>
      </c>
      <c r="C342" s="338" t="s">
        <v>268</v>
      </c>
      <c r="D342" s="156">
        <f t="shared" si="21"/>
        <v>0</v>
      </c>
      <c r="E342" s="197">
        <f>'Level 3 - AMP Financial Data'!E342</f>
        <v>0</v>
      </c>
      <c r="F342" s="156">
        <f>'Level 3 - AMP Financial Data'!H342</f>
        <v>0</v>
      </c>
      <c r="G342" s="156">
        <f>'Level 3 - AMP Financial Data'!K342</f>
        <v>0</v>
      </c>
      <c r="H342" s="156">
        <f>'Level 3 - AMP Financial Data'!N342</f>
        <v>0</v>
      </c>
      <c r="J342" s="66"/>
      <c r="K342" s="66"/>
    </row>
    <row r="343" spans="1:11" s="69" customFormat="1" ht="12.75">
      <c r="A343" s="60">
        <f>HYPERLINK(CONCATENATE("[FDS Tool Version 28.xls]Line_Definitions!","a",VLOOKUP(Data!C334,Line_Definitions!$A$2:$D$401,4,FALSE)),Data!C334)</f>
        <v>11170</v>
      </c>
      <c r="B343" s="77">
        <f t="shared" si="17"/>
        <v>343</v>
      </c>
      <c r="C343" s="88" t="s">
        <v>233</v>
      </c>
      <c r="D343" s="141">
        <f>SUM(E343:H343)</f>
        <v>0</v>
      </c>
      <c r="E343" s="198">
        <f>'Level 3 - AMP Financial Data'!E343</f>
        <v>0</v>
      </c>
      <c r="F343" s="141">
        <f>'Level 3 - AMP Financial Data'!H343</f>
        <v>0</v>
      </c>
      <c r="G343" s="141">
        <f>'Level 3 - AMP Financial Data'!K343</f>
        <v>0</v>
      </c>
      <c r="H343" s="141">
        <f>'Level 3 - AMP Financial Data'!N343</f>
        <v>0</v>
      </c>
      <c r="I343" s="66"/>
      <c r="J343" s="66"/>
      <c r="K343" s="66"/>
    </row>
    <row r="344" spans="1:11" ht="12.75">
      <c r="A344" s="103"/>
      <c r="B344" s="77"/>
      <c r="C344" s="98"/>
      <c r="D344" s="161"/>
      <c r="E344" s="161"/>
      <c r="F344" s="161"/>
      <c r="G344" s="161"/>
      <c r="H344" s="161"/>
      <c r="J344" s="66"/>
      <c r="K344" s="66"/>
    </row>
    <row r="345" spans="1:11" ht="12.75" outlineLevel="1">
      <c r="A345" s="334" t="s">
        <v>542</v>
      </c>
      <c r="B345" s="342">
        <f t="shared" si="17"/>
        <v>345</v>
      </c>
      <c r="C345" s="338" t="s">
        <v>250</v>
      </c>
      <c r="D345" s="156">
        <f aca="true" t="shared" si="22" ref="D345:D357">SUM(E345:H345)</f>
        <v>0</v>
      </c>
      <c r="E345" s="197">
        <f>'Level 3 - AMP Financial Data'!E345</f>
        <v>0</v>
      </c>
      <c r="F345" s="156">
        <f>'Level 3 - AMP Financial Data'!H345</f>
        <v>0</v>
      </c>
      <c r="G345" s="156">
        <f>'Level 3 - AMP Financial Data'!K345</f>
        <v>0</v>
      </c>
      <c r="H345" s="156">
        <f>'Level 3 - AMP Financial Data'!N345</f>
        <v>0</v>
      </c>
      <c r="J345" s="66"/>
      <c r="K345" s="66"/>
    </row>
    <row r="346" spans="1:11" ht="12.75" outlineLevel="1">
      <c r="A346" s="334" t="s">
        <v>543</v>
      </c>
      <c r="B346" s="342">
        <f t="shared" si="17"/>
        <v>346</v>
      </c>
      <c r="C346" s="338" t="s">
        <v>260</v>
      </c>
      <c r="D346" s="156">
        <f t="shared" si="22"/>
        <v>0</v>
      </c>
      <c r="E346" s="197">
        <f>'Level 3 - AMP Financial Data'!E346</f>
        <v>0</v>
      </c>
      <c r="F346" s="156">
        <f>'Level 3 - AMP Financial Data'!H346</f>
        <v>0</v>
      </c>
      <c r="G346" s="156">
        <f>'Level 3 - AMP Financial Data'!K346</f>
        <v>0</v>
      </c>
      <c r="H346" s="156">
        <f>'Level 3 - AMP Financial Data'!N346</f>
        <v>0</v>
      </c>
      <c r="J346" s="66"/>
      <c r="K346" s="66"/>
    </row>
    <row r="347" spans="1:11" ht="12.75" outlineLevel="1">
      <c r="A347" s="334" t="s">
        <v>544</v>
      </c>
      <c r="B347" s="342">
        <f t="shared" si="17"/>
        <v>347</v>
      </c>
      <c r="C347" s="338" t="s">
        <v>269</v>
      </c>
      <c r="D347" s="156">
        <f t="shared" si="22"/>
        <v>0</v>
      </c>
      <c r="E347" s="197">
        <f>'Level 3 - AMP Financial Data'!E347</f>
        <v>0</v>
      </c>
      <c r="F347" s="156">
        <f>'Level 3 - AMP Financial Data'!H347</f>
        <v>0</v>
      </c>
      <c r="G347" s="156">
        <f>'Level 3 - AMP Financial Data'!K347</f>
        <v>0</v>
      </c>
      <c r="H347" s="156">
        <f>'Level 3 - AMP Financial Data'!N347</f>
        <v>0</v>
      </c>
      <c r="J347" s="66"/>
      <c r="K347" s="66"/>
    </row>
    <row r="348" spans="1:11" ht="12.75" outlineLevel="1">
      <c r="A348" s="334" t="s">
        <v>426</v>
      </c>
      <c r="B348" s="342">
        <f t="shared" si="17"/>
        <v>348</v>
      </c>
      <c r="C348" s="338" t="s">
        <v>251</v>
      </c>
      <c r="D348" s="156">
        <f t="shared" si="22"/>
        <v>0</v>
      </c>
      <c r="E348" s="197">
        <f>'Level 3 - AMP Financial Data'!E348</f>
        <v>0</v>
      </c>
      <c r="F348" s="156">
        <f>'Level 3 - AMP Financial Data'!H348</f>
        <v>0</v>
      </c>
      <c r="G348" s="156">
        <f>'Level 3 - AMP Financial Data'!K348</f>
        <v>0</v>
      </c>
      <c r="H348" s="156">
        <f>'Level 3 - AMP Financial Data'!N348</f>
        <v>0</v>
      </c>
      <c r="J348" s="66"/>
      <c r="K348" s="66"/>
    </row>
    <row r="349" spans="1:11" ht="12.75" outlineLevel="1">
      <c r="A349" s="334" t="s">
        <v>427</v>
      </c>
      <c r="B349" s="342">
        <f t="shared" si="17"/>
        <v>349</v>
      </c>
      <c r="C349" s="338" t="s">
        <v>252</v>
      </c>
      <c r="D349" s="156">
        <f t="shared" si="22"/>
        <v>0</v>
      </c>
      <c r="E349" s="197">
        <f>'Level 3 - AMP Financial Data'!E349</f>
        <v>0</v>
      </c>
      <c r="F349" s="156">
        <f>'Level 3 - AMP Financial Data'!H349</f>
        <v>0</v>
      </c>
      <c r="G349" s="156">
        <f>'Level 3 - AMP Financial Data'!K349</f>
        <v>0</v>
      </c>
      <c r="H349" s="156">
        <f>'Level 3 - AMP Financial Data'!N349</f>
        <v>0</v>
      </c>
      <c r="J349" s="66"/>
      <c r="K349" s="66"/>
    </row>
    <row r="350" spans="1:11" ht="12.75" outlineLevel="1">
      <c r="A350" s="334" t="s">
        <v>428</v>
      </c>
      <c r="B350" s="342">
        <f t="shared" si="17"/>
        <v>350</v>
      </c>
      <c r="C350" s="338" t="s">
        <v>253</v>
      </c>
      <c r="D350" s="156">
        <f t="shared" si="22"/>
        <v>0</v>
      </c>
      <c r="E350" s="197">
        <f>'Level 3 - AMP Financial Data'!E350</f>
        <v>0</v>
      </c>
      <c r="F350" s="156">
        <f>'Level 3 - AMP Financial Data'!H350</f>
        <v>0</v>
      </c>
      <c r="G350" s="156">
        <f>'Level 3 - AMP Financial Data'!K350</f>
        <v>0</v>
      </c>
      <c r="H350" s="156">
        <f>'Level 3 - AMP Financial Data'!N350</f>
        <v>0</v>
      </c>
      <c r="J350" s="66"/>
      <c r="K350" s="66"/>
    </row>
    <row r="351" spans="1:11" ht="12.75" outlineLevel="1">
      <c r="A351" s="334" t="s">
        <v>429</v>
      </c>
      <c r="B351" s="342">
        <f aca="true" t="shared" si="23" ref="B351:B372">ROW(A351)</f>
        <v>351</v>
      </c>
      <c r="C351" s="338" t="s">
        <v>270</v>
      </c>
      <c r="D351" s="156">
        <f t="shared" si="22"/>
        <v>0</v>
      </c>
      <c r="E351" s="197">
        <f>'Level 3 - AMP Financial Data'!E351</f>
        <v>0</v>
      </c>
      <c r="F351" s="156">
        <f>'Level 3 - AMP Financial Data'!H351</f>
        <v>0</v>
      </c>
      <c r="G351" s="156">
        <f>'Level 3 - AMP Financial Data'!K351</f>
        <v>0</v>
      </c>
      <c r="H351" s="156">
        <f>'Level 3 - AMP Financial Data'!N351</f>
        <v>0</v>
      </c>
      <c r="J351" s="66"/>
      <c r="K351" s="66"/>
    </row>
    <row r="352" spans="1:11" ht="12.75" outlineLevel="1">
      <c r="A352" s="334" t="s">
        <v>545</v>
      </c>
      <c r="B352" s="342">
        <f t="shared" si="23"/>
        <v>352</v>
      </c>
      <c r="C352" s="338" t="s">
        <v>255</v>
      </c>
      <c r="D352" s="156">
        <f t="shared" si="22"/>
        <v>0</v>
      </c>
      <c r="E352" s="197">
        <f>'Level 3 - AMP Financial Data'!E352</f>
        <v>0</v>
      </c>
      <c r="F352" s="156">
        <f>'Level 3 - AMP Financial Data'!H352</f>
        <v>0</v>
      </c>
      <c r="G352" s="156">
        <f>'Level 3 - AMP Financial Data'!K352</f>
        <v>0</v>
      </c>
      <c r="H352" s="156">
        <f>'Level 3 - AMP Financial Data'!N352</f>
        <v>0</v>
      </c>
      <c r="J352" s="66"/>
      <c r="K352" s="66"/>
    </row>
    <row r="353" spans="1:11" ht="12.75" outlineLevel="1">
      <c r="A353" s="334" t="s">
        <v>546</v>
      </c>
      <c r="B353" s="342">
        <f t="shared" si="23"/>
        <v>353</v>
      </c>
      <c r="C353" s="338" t="s">
        <v>256</v>
      </c>
      <c r="D353" s="156">
        <f t="shared" si="22"/>
        <v>0</v>
      </c>
      <c r="E353" s="197">
        <f>'Level 3 - AMP Financial Data'!E353</f>
        <v>0</v>
      </c>
      <c r="F353" s="156">
        <f>'Level 3 - AMP Financial Data'!H353</f>
        <v>0</v>
      </c>
      <c r="G353" s="156">
        <f>'Level 3 - AMP Financial Data'!K353</f>
        <v>0</v>
      </c>
      <c r="H353" s="156">
        <f>'Level 3 - AMP Financial Data'!N353</f>
        <v>0</v>
      </c>
      <c r="J353" s="66"/>
      <c r="K353" s="66"/>
    </row>
    <row r="354" spans="1:11" ht="12.75" outlineLevel="1">
      <c r="A354" s="334" t="s">
        <v>547</v>
      </c>
      <c r="B354" s="342">
        <f t="shared" si="23"/>
        <v>354</v>
      </c>
      <c r="C354" s="338" t="s">
        <v>234</v>
      </c>
      <c r="D354" s="156">
        <f t="shared" si="22"/>
        <v>0</v>
      </c>
      <c r="E354" s="197">
        <f>'Level 3 - AMP Financial Data'!E354</f>
        <v>0</v>
      </c>
      <c r="F354" s="156">
        <f>'Level 3 - AMP Financial Data'!H354</f>
        <v>0</v>
      </c>
      <c r="G354" s="156">
        <f>'Level 3 - AMP Financial Data'!K354</f>
        <v>0</v>
      </c>
      <c r="H354" s="156">
        <f>'Level 3 - AMP Financial Data'!N354</f>
        <v>0</v>
      </c>
      <c r="J354" s="66"/>
      <c r="K354" s="66"/>
    </row>
    <row r="355" spans="1:11" ht="12.75" outlineLevel="1">
      <c r="A355" s="334" t="s">
        <v>430</v>
      </c>
      <c r="B355" s="342">
        <f t="shared" si="23"/>
        <v>355</v>
      </c>
      <c r="C355" s="338" t="s">
        <v>257</v>
      </c>
      <c r="D355" s="156">
        <f t="shared" si="22"/>
        <v>0</v>
      </c>
      <c r="E355" s="197">
        <f>'Level 3 - AMP Financial Data'!E355</f>
        <v>0</v>
      </c>
      <c r="F355" s="156">
        <f>'Level 3 - AMP Financial Data'!H355</f>
        <v>0</v>
      </c>
      <c r="G355" s="156">
        <f>'Level 3 - AMP Financial Data'!K355</f>
        <v>0</v>
      </c>
      <c r="H355" s="156">
        <f>'Level 3 - AMP Financial Data'!N355</f>
        <v>0</v>
      </c>
      <c r="J355" s="66"/>
      <c r="K355" s="66"/>
    </row>
    <row r="356" spans="1:11" ht="12.75" outlineLevel="1">
      <c r="A356" s="334" t="s">
        <v>431</v>
      </c>
      <c r="B356" s="342">
        <f t="shared" si="23"/>
        <v>356</v>
      </c>
      <c r="C356" s="338" t="s">
        <v>270</v>
      </c>
      <c r="D356" s="156">
        <f t="shared" si="22"/>
        <v>0</v>
      </c>
      <c r="E356" s="197">
        <f>'Level 3 - AMP Financial Data'!E356</f>
        <v>0</v>
      </c>
      <c r="F356" s="156">
        <f>'Level 3 - AMP Financial Data'!H356</f>
        <v>0</v>
      </c>
      <c r="G356" s="156">
        <f>'Level 3 - AMP Financial Data'!K356</f>
        <v>0</v>
      </c>
      <c r="H356" s="156">
        <f>'Level 3 - AMP Financial Data'!N356</f>
        <v>0</v>
      </c>
      <c r="J356" s="66"/>
      <c r="K356" s="66"/>
    </row>
    <row r="357" spans="1:11" ht="12.75" outlineLevel="1">
      <c r="A357" s="334" t="s">
        <v>432</v>
      </c>
      <c r="B357" s="342">
        <f t="shared" si="23"/>
        <v>357</v>
      </c>
      <c r="C357" s="338" t="s">
        <v>259</v>
      </c>
      <c r="D357" s="156">
        <f t="shared" si="22"/>
        <v>0</v>
      </c>
      <c r="E357" s="197">
        <f>'Level 3 - AMP Financial Data'!E357</f>
        <v>0</v>
      </c>
      <c r="F357" s="156">
        <f>'Level 3 - AMP Financial Data'!H357</f>
        <v>0</v>
      </c>
      <c r="G357" s="156">
        <f>'Level 3 - AMP Financial Data'!K357</f>
        <v>0</v>
      </c>
      <c r="H357" s="156">
        <f>'Level 3 - AMP Financial Data'!N357</f>
        <v>0</v>
      </c>
      <c r="J357" s="66"/>
      <c r="K357" s="66"/>
    </row>
    <row r="358" spans="1:11" s="69" customFormat="1" ht="12.75">
      <c r="A358" s="60">
        <f>HYPERLINK(CONCATENATE("[FDS Tool Version 28.xls]Line_Definitions!","a",VLOOKUP(Data!C349,Line_Definitions!$A$2:$D$401,4,FALSE)),Data!C349)</f>
        <v>11180</v>
      </c>
      <c r="B358" s="77">
        <f t="shared" si="23"/>
        <v>358</v>
      </c>
      <c r="C358" s="88" t="s">
        <v>234</v>
      </c>
      <c r="D358" s="141">
        <f>SUM(E358:H358)</f>
        <v>0</v>
      </c>
      <c r="E358" s="198">
        <f>'Level 3 - AMP Financial Data'!E358</f>
        <v>0</v>
      </c>
      <c r="F358" s="141">
        <f>'Level 3 - AMP Financial Data'!H358</f>
        <v>0</v>
      </c>
      <c r="G358" s="141">
        <f>'Level 3 - AMP Financial Data'!K358</f>
        <v>0</v>
      </c>
      <c r="H358" s="141">
        <f>'Level 3 - AMP Financial Data'!N358</f>
        <v>0</v>
      </c>
      <c r="I358" s="66"/>
      <c r="J358" s="66"/>
      <c r="K358" s="66"/>
    </row>
    <row r="359" spans="1:11" ht="12.75">
      <c r="A359" s="103"/>
      <c r="B359" s="77"/>
      <c r="C359" s="98"/>
      <c r="D359" s="161"/>
      <c r="E359" s="161"/>
      <c r="F359" s="161"/>
      <c r="G359" s="161"/>
      <c r="H359" s="161"/>
      <c r="J359" s="66"/>
      <c r="K359" s="66"/>
    </row>
    <row r="360" spans="1:11" s="69" customFormat="1" ht="12.75">
      <c r="A360" s="60">
        <f>HYPERLINK(CONCATENATE("[FDS Tool Version 28.xls]Line_Definitions!","a",VLOOKUP(Data!C351,Line_Definitions!$A$2:$D$401,4,FALSE)),Data!C351)</f>
        <v>11190</v>
      </c>
      <c r="B360" s="77">
        <f t="shared" si="23"/>
        <v>360</v>
      </c>
      <c r="C360" s="88" t="s">
        <v>558</v>
      </c>
      <c r="D360" s="200">
        <f>SUM(E360:H360)</f>
        <v>0</v>
      </c>
      <c r="E360" s="201">
        <f>'Level 3 - AMP Financial Data'!E360</f>
        <v>0</v>
      </c>
      <c r="F360" s="200">
        <f>'Level 3 - AMP Financial Data'!H360</f>
        <v>0</v>
      </c>
      <c r="G360" s="200">
        <f>'Level 3 - AMP Financial Data'!K360</f>
        <v>0</v>
      </c>
      <c r="H360" s="200">
        <f>'Level 3 - AMP Financial Data'!N360</f>
        <v>0</v>
      </c>
      <c r="I360" s="66"/>
      <c r="J360" s="66"/>
      <c r="K360" s="66"/>
    </row>
    <row r="361" spans="1:11" s="69" customFormat="1" ht="12.75">
      <c r="A361" s="60">
        <f>HYPERLINK(CONCATENATE("[FDS Tool Version 28.xls]Line_Definitions!","a",VLOOKUP(Data!C352,Line_Definitions!$A$2:$D$401,4,FALSE)),Data!C352)</f>
        <v>11210</v>
      </c>
      <c r="B361" s="77">
        <f>ROW(A361)</f>
        <v>361</v>
      </c>
      <c r="C361" s="88" t="s">
        <v>642</v>
      </c>
      <c r="D361" s="200">
        <f>SUM(E361:H361)</f>
        <v>0</v>
      </c>
      <c r="E361" s="201">
        <f>'Level 3 - AMP Financial Data'!E361</f>
        <v>0</v>
      </c>
      <c r="F361" s="200">
        <f>'Level 3 - AMP Financial Data'!H361</f>
        <v>0</v>
      </c>
      <c r="G361" s="200">
        <f>'Level 3 - AMP Financial Data'!K361</f>
        <v>0</v>
      </c>
      <c r="H361" s="200">
        <f>'Level 3 - AMP Financial Data'!N361</f>
        <v>0</v>
      </c>
      <c r="I361" s="66"/>
      <c r="J361" s="66"/>
      <c r="K361" s="66"/>
    </row>
    <row r="362" spans="1:11" ht="12.75">
      <c r="A362" s="96"/>
      <c r="B362" s="77"/>
      <c r="C362" s="97"/>
      <c r="D362" s="159"/>
      <c r="E362" s="159"/>
      <c r="F362" s="162"/>
      <c r="G362" s="162"/>
      <c r="H362" s="137"/>
      <c r="J362" s="66"/>
      <c r="K362" s="66"/>
    </row>
    <row r="363" spans="1:11" ht="12.75">
      <c r="A363" s="60">
        <f>HYPERLINK(CONCATENATE("[FDS Tool Version 28.xls]Line_Definitions!","a",VLOOKUP(Data!C354,Line_Definitions!$A$2:$D$401,4,FALSE)),Data!C354)</f>
        <v>11270</v>
      </c>
      <c r="B363" s="77">
        <f t="shared" si="23"/>
        <v>363</v>
      </c>
      <c r="C363" s="88" t="s">
        <v>541</v>
      </c>
      <c r="D363" s="141">
        <f>SUM(E363:H363)</f>
        <v>0</v>
      </c>
      <c r="E363" s="198">
        <f>'Level 3 - AMP Financial Data'!E363</f>
        <v>0</v>
      </c>
      <c r="F363" s="141">
        <f>'Level 3 - AMP Financial Data'!H363</f>
        <v>0</v>
      </c>
      <c r="G363" s="141">
        <f>'Level 3 - AMP Financial Data'!K363</f>
        <v>0</v>
      </c>
      <c r="H363" s="141">
        <f>'Level 3 - AMP Financial Data'!N363</f>
        <v>0</v>
      </c>
      <c r="J363" s="66"/>
      <c r="K363" s="66"/>
    </row>
    <row r="364" spans="1:11" ht="12.75">
      <c r="A364" s="96"/>
      <c r="B364" s="77"/>
      <c r="C364" s="97"/>
      <c r="D364" s="159"/>
      <c r="E364" s="159"/>
      <c r="F364" s="162"/>
      <c r="G364" s="162"/>
      <c r="H364" s="196"/>
      <c r="J364" s="66"/>
      <c r="K364" s="66"/>
    </row>
    <row r="365" spans="1:11" ht="12.75">
      <c r="A365" s="60">
        <f>HYPERLINK(CONCATENATE("[FDS Tool Version 28.xls]Line_Definitions!","a",VLOOKUP(Data!C356,Line_Definitions!$A$2:$D$401,4,FALSE)),Data!C356)</f>
        <v>11610</v>
      </c>
      <c r="B365" s="77">
        <f t="shared" si="23"/>
        <v>365</v>
      </c>
      <c r="C365" s="87" t="s">
        <v>201</v>
      </c>
      <c r="D365" s="156">
        <f aca="true" t="shared" si="24" ref="D365:D372">SUM(E365:H365)</f>
        <v>0</v>
      </c>
      <c r="E365" s="197">
        <f>'Level 3 - AMP Financial Data'!E365</f>
        <v>0</v>
      </c>
      <c r="F365" s="156">
        <f>'Level 3 - AMP Financial Data'!H365</f>
        <v>0</v>
      </c>
      <c r="G365" s="156">
        <f>'Level 3 - AMP Financial Data'!K365</f>
        <v>0</v>
      </c>
      <c r="H365" s="156">
        <f>'Level 3 - AMP Financial Data'!N365</f>
        <v>0</v>
      </c>
      <c r="J365" s="66"/>
      <c r="K365" s="66"/>
    </row>
    <row r="366" spans="1:11" ht="12.75">
      <c r="A366" s="60">
        <f>HYPERLINK(CONCATENATE("[FDS Tool Version 28.xls]Line_Definitions!","a",VLOOKUP(Data!C357,Line_Definitions!$A$2:$D$401,4,FALSE)),Data!C357)</f>
        <v>11620</v>
      </c>
      <c r="B366" s="77">
        <f t="shared" si="23"/>
        <v>366</v>
      </c>
      <c r="C366" s="87" t="s">
        <v>229</v>
      </c>
      <c r="D366" s="156">
        <f t="shared" si="24"/>
        <v>0</v>
      </c>
      <c r="E366" s="197">
        <f>'Level 3 - AMP Financial Data'!E366</f>
        <v>0</v>
      </c>
      <c r="F366" s="156">
        <f>'Level 3 - AMP Financial Data'!H366</f>
        <v>0</v>
      </c>
      <c r="G366" s="156">
        <f>'Level 3 - AMP Financial Data'!K366</f>
        <v>0</v>
      </c>
      <c r="H366" s="156">
        <f>'Level 3 - AMP Financial Data'!N366</f>
        <v>0</v>
      </c>
      <c r="J366" s="66"/>
      <c r="K366" s="66"/>
    </row>
    <row r="367" spans="1:11" ht="12.75">
      <c r="A367" s="60">
        <f>HYPERLINK(CONCATENATE("[FDS Tool Version 28.xls]Line_Definitions!","a",VLOOKUP(Data!C358,Line_Definitions!$A$2:$D$401,4,FALSE)),Data!C358)</f>
        <v>11630</v>
      </c>
      <c r="B367" s="77">
        <f t="shared" si="23"/>
        <v>367</v>
      </c>
      <c r="C367" s="87" t="s">
        <v>202</v>
      </c>
      <c r="D367" s="156">
        <f t="shared" si="24"/>
        <v>0</v>
      </c>
      <c r="E367" s="197">
        <f>'Level 3 - AMP Financial Data'!E367</f>
        <v>0</v>
      </c>
      <c r="F367" s="156">
        <f>'Level 3 - AMP Financial Data'!H367</f>
        <v>0</v>
      </c>
      <c r="G367" s="156">
        <f>'Level 3 - AMP Financial Data'!K367</f>
        <v>0</v>
      </c>
      <c r="H367" s="156">
        <f>'Level 3 - AMP Financial Data'!N367</f>
        <v>0</v>
      </c>
      <c r="J367" s="66"/>
      <c r="K367" s="66"/>
    </row>
    <row r="368" spans="1:11" ht="12.75">
      <c r="A368" s="60">
        <f>HYPERLINK(CONCATENATE("[FDS Tool Version 28.xls]Line_Definitions!","a",VLOOKUP(Data!C359,Line_Definitions!$A$2:$D$401,4,FALSE)),Data!C359)</f>
        <v>11640</v>
      </c>
      <c r="B368" s="77">
        <f t="shared" si="23"/>
        <v>368</v>
      </c>
      <c r="C368" s="87" t="s">
        <v>203</v>
      </c>
      <c r="D368" s="156">
        <f t="shared" si="24"/>
        <v>0</v>
      </c>
      <c r="E368" s="197">
        <f>'Level 3 - AMP Financial Data'!E368</f>
        <v>0</v>
      </c>
      <c r="F368" s="156">
        <f>'Level 3 - AMP Financial Data'!H368</f>
        <v>0</v>
      </c>
      <c r="G368" s="156">
        <f>'Level 3 - AMP Financial Data'!K368</f>
        <v>0</v>
      </c>
      <c r="H368" s="156">
        <f>'Level 3 - AMP Financial Data'!N368</f>
        <v>0</v>
      </c>
      <c r="J368" s="66"/>
      <c r="K368" s="66"/>
    </row>
    <row r="369" spans="1:11" ht="12.75">
      <c r="A369" s="60">
        <f>HYPERLINK(CONCATENATE("[FDS Tool Version 28.xls]Line_Definitions!","a",VLOOKUP(Data!C360,Line_Definitions!$A$2:$D$401,4,FALSE)),Data!C360)</f>
        <v>11650</v>
      </c>
      <c r="B369" s="77">
        <f t="shared" si="23"/>
        <v>369</v>
      </c>
      <c r="C369" s="87" t="s">
        <v>204</v>
      </c>
      <c r="D369" s="156">
        <f t="shared" si="24"/>
        <v>0</v>
      </c>
      <c r="E369" s="197">
        <f>'Level 3 - AMP Financial Data'!E369</f>
        <v>0</v>
      </c>
      <c r="F369" s="156">
        <f>'Level 3 - AMP Financial Data'!H369</f>
        <v>0</v>
      </c>
      <c r="G369" s="156">
        <f>'Level 3 - AMP Financial Data'!K369</f>
        <v>0</v>
      </c>
      <c r="H369" s="156">
        <f>'Level 3 - AMP Financial Data'!N369</f>
        <v>0</v>
      </c>
      <c r="J369" s="66"/>
      <c r="K369" s="66"/>
    </row>
    <row r="370" spans="1:11" ht="12.75">
      <c r="A370" s="60">
        <f>HYPERLINK(CONCATENATE("[FDS Tool Version 28.xls]Line_Definitions!","a",VLOOKUP(Data!C361,Line_Definitions!$A$2:$D$401,4,FALSE)),Data!C361)</f>
        <v>11660</v>
      </c>
      <c r="B370" s="77">
        <f t="shared" si="23"/>
        <v>370</v>
      </c>
      <c r="C370" s="87" t="s">
        <v>205</v>
      </c>
      <c r="D370" s="156">
        <f t="shared" si="24"/>
        <v>0</v>
      </c>
      <c r="E370" s="197">
        <f>'Level 3 - AMP Financial Data'!E370</f>
        <v>0</v>
      </c>
      <c r="F370" s="156">
        <f>'Level 3 - AMP Financial Data'!H370</f>
        <v>0</v>
      </c>
      <c r="G370" s="156">
        <f>'Level 3 - AMP Financial Data'!K370</f>
        <v>0</v>
      </c>
      <c r="H370" s="156">
        <f>'Level 3 - AMP Financial Data'!N370</f>
        <v>0</v>
      </c>
      <c r="J370" s="66"/>
      <c r="K370" s="66"/>
    </row>
    <row r="371" spans="1:11" ht="12.75">
      <c r="A371" s="60">
        <f>HYPERLINK(CONCATENATE("[FDS Tool Version 28.xls]Line_Definitions!","a",VLOOKUP(Data!C362,Line_Definitions!$A$2:$D$401,4,FALSE)),Data!C362)</f>
        <v>13510</v>
      </c>
      <c r="B371" s="77">
        <f t="shared" si="23"/>
        <v>371</v>
      </c>
      <c r="C371" s="87" t="s">
        <v>206</v>
      </c>
      <c r="D371" s="156">
        <f t="shared" si="24"/>
        <v>0</v>
      </c>
      <c r="E371" s="197">
        <f>'Level 3 - AMP Financial Data'!E371</f>
        <v>0</v>
      </c>
      <c r="F371" s="156">
        <f>'Level 3 - AMP Financial Data'!H371</f>
        <v>0</v>
      </c>
      <c r="G371" s="156">
        <f>'Level 3 - AMP Financial Data'!K371</f>
        <v>0</v>
      </c>
      <c r="H371" s="156">
        <f>'Level 3 - AMP Financial Data'!N371</f>
        <v>0</v>
      </c>
      <c r="J371" s="66"/>
      <c r="K371" s="66"/>
    </row>
    <row r="372" spans="1:11" ht="12.75">
      <c r="A372" s="60">
        <f>HYPERLINK(CONCATENATE("[FDS Tool Version 28.xls]Line_Definitions!","a",VLOOKUP(Data!C363,Line_Definitions!$A$2:$D$401,4,FALSE)),Data!C363)</f>
        <v>13901</v>
      </c>
      <c r="B372" s="77">
        <f t="shared" si="23"/>
        <v>372</v>
      </c>
      <c r="C372" s="76" t="s">
        <v>237</v>
      </c>
      <c r="D372" s="156">
        <f t="shared" si="24"/>
        <v>0</v>
      </c>
      <c r="E372" s="197">
        <f>'Level 3 - AMP Financial Data'!E372</f>
        <v>0</v>
      </c>
      <c r="F372" s="156">
        <f>'Level 3 - AMP Financial Data'!H372</f>
        <v>0</v>
      </c>
      <c r="G372" s="156">
        <f>'Level 3 - AMP Financial Data'!K372</f>
        <v>0</v>
      </c>
      <c r="H372" s="156">
        <f>'Level 3 - AMP Financial Data'!N372</f>
        <v>0</v>
      </c>
      <c r="J372" s="66"/>
      <c r="K372" s="66"/>
    </row>
    <row r="373" spans="1:13" ht="12.75">
      <c r="A373" s="104"/>
      <c r="B373" s="66"/>
      <c r="C373" s="66"/>
      <c r="D373" s="125"/>
      <c r="E373" s="125"/>
      <c r="F373" s="125"/>
      <c r="G373" s="125"/>
      <c r="H373" s="125"/>
      <c r="J373" s="66"/>
      <c r="K373" s="66"/>
      <c r="L373" s="66"/>
      <c r="M373" s="66"/>
    </row>
    <row r="374" spans="1:13" ht="12.75">
      <c r="A374" s="104"/>
      <c r="B374" s="66"/>
      <c r="C374" s="66"/>
      <c r="D374" s="125"/>
      <c r="E374" s="125"/>
      <c r="F374" s="125"/>
      <c r="G374" s="125"/>
      <c r="H374" s="125"/>
      <c r="J374" s="66"/>
      <c r="K374" s="66"/>
      <c r="L374" s="66"/>
      <c r="M374" s="66"/>
    </row>
    <row r="375" spans="1:13" ht="12.75">
      <c r="A375" s="104"/>
      <c r="B375" s="66"/>
      <c r="C375" s="66"/>
      <c r="D375" s="125"/>
      <c r="E375" s="125"/>
      <c r="F375" s="125"/>
      <c r="G375" s="125"/>
      <c r="H375" s="125"/>
      <c r="J375" s="66"/>
      <c r="K375" s="66"/>
      <c r="L375" s="66"/>
      <c r="M375" s="66"/>
    </row>
    <row r="376" spans="1:13" ht="12.75">
      <c r="A376" s="104"/>
      <c r="B376" s="66"/>
      <c r="C376" s="66"/>
      <c r="D376" s="125"/>
      <c r="E376" s="125"/>
      <c r="F376" s="125"/>
      <c r="G376" s="125"/>
      <c r="H376" s="125"/>
      <c r="J376" s="66"/>
      <c r="K376" s="66"/>
      <c r="L376" s="66"/>
      <c r="M376" s="66"/>
    </row>
    <row r="377" spans="1:13" ht="12.75">
      <c r="A377" s="104"/>
      <c r="B377" s="66"/>
      <c r="C377" s="66"/>
      <c r="D377" s="125"/>
      <c r="E377" s="125"/>
      <c r="F377" s="125"/>
      <c r="G377" s="125"/>
      <c r="H377" s="125"/>
      <c r="J377" s="66"/>
      <c r="K377" s="66"/>
      <c r="L377" s="66"/>
      <c r="M377" s="66"/>
    </row>
    <row r="378" spans="1:13" ht="12.75">
      <c r="A378" s="104"/>
      <c r="B378" s="66"/>
      <c r="C378" s="66"/>
      <c r="D378" s="125"/>
      <c r="E378" s="125"/>
      <c r="F378" s="125"/>
      <c r="G378" s="125"/>
      <c r="H378" s="125"/>
      <c r="J378" s="66"/>
      <c r="K378" s="66"/>
      <c r="L378" s="66"/>
      <c r="M378" s="66"/>
    </row>
    <row r="379" spans="1:13" ht="12.75">
      <c r="A379" s="104"/>
      <c r="B379" s="66"/>
      <c r="C379" s="66"/>
      <c r="D379" s="125"/>
      <c r="E379" s="125"/>
      <c r="F379" s="125"/>
      <c r="G379" s="125"/>
      <c r="H379" s="125"/>
      <c r="J379" s="66"/>
      <c r="K379" s="66"/>
      <c r="L379" s="66"/>
      <c r="M379" s="66"/>
    </row>
    <row r="380" spans="1:13" ht="12.75">
      <c r="A380" s="104"/>
      <c r="B380" s="66"/>
      <c r="C380" s="66"/>
      <c r="D380" s="125"/>
      <c r="E380" s="125"/>
      <c r="F380" s="125"/>
      <c r="G380" s="125"/>
      <c r="H380" s="125"/>
      <c r="J380" s="66"/>
      <c r="K380" s="66"/>
      <c r="L380" s="66"/>
      <c r="M380" s="66"/>
    </row>
    <row r="381" spans="1:13" ht="12.75">
      <c r="A381" s="104"/>
      <c r="B381" s="66"/>
      <c r="C381" s="66"/>
      <c r="D381" s="125"/>
      <c r="E381" s="125"/>
      <c r="F381" s="125"/>
      <c r="G381" s="125"/>
      <c r="H381" s="125"/>
      <c r="J381" s="66"/>
      <c r="K381" s="66"/>
      <c r="L381" s="66"/>
      <c r="M381" s="66"/>
    </row>
    <row r="382" spans="1:13" ht="12.75">
      <c r="A382" s="104"/>
      <c r="B382" s="66"/>
      <c r="C382" s="66"/>
      <c r="D382" s="125"/>
      <c r="E382" s="125"/>
      <c r="F382" s="125"/>
      <c r="G382" s="125"/>
      <c r="H382" s="125"/>
      <c r="J382" s="66"/>
      <c r="K382" s="66"/>
      <c r="L382" s="66"/>
      <c r="M382" s="66"/>
    </row>
    <row r="383" spans="1:13" ht="12.75">
      <c r="A383" s="104"/>
      <c r="B383" s="66"/>
      <c r="C383" s="66"/>
      <c r="D383" s="125"/>
      <c r="E383" s="125"/>
      <c r="F383" s="125"/>
      <c r="G383" s="125"/>
      <c r="H383" s="125"/>
      <c r="J383" s="66"/>
      <c r="K383" s="66"/>
      <c r="L383" s="66"/>
      <c r="M383" s="66"/>
    </row>
    <row r="384" spans="1:13" ht="12.75">
      <c r="A384" s="104"/>
      <c r="B384" s="66"/>
      <c r="C384" s="66"/>
      <c r="D384" s="125"/>
      <c r="E384" s="125"/>
      <c r="F384" s="125"/>
      <c r="G384" s="125"/>
      <c r="H384" s="125"/>
      <c r="J384" s="66"/>
      <c r="K384" s="66"/>
      <c r="L384" s="66"/>
      <c r="M384" s="66"/>
    </row>
    <row r="385" spans="1:13" ht="12.75">
      <c r="A385" s="104"/>
      <c r="B385" s="66"/>
      <c r="C385" s="66"/>
      <c r="D385" s="125"/>
      <c r="E385" s="125"/>
      <c r="F385" s="125"/>
      <c r="G385" s="125"/>
      <c r="H385" s="125"/>
      <c r="J385" s="66"/>
      <c r="K385" s="66"/>
      <c r="L385" s="66"/>
      <c r="M385" s="66"/>
    </row>
    <row r="386" spans="1:13" ht="12.75">
      <c r="A386" s="104"/>
      <c r="B386" s="66"/>
      <c r="C386" s="66"/>
      <c r="D386" s="125"/>
      <c r="E386" s="125"/>
      <c r="F386" s="125"/>
      <c r="G386" s="125"/>
      <c r="H386" s="125"/>
      <c r="J386" s="66"/>
      <c r="K386" s="66"/>
      <c r="L386" s="66"/>
      <c r="M386" s="66"/>
    </row>
    <row r="387" spans="1:13" ht="12.75">
      <c r="A387" s="104"/>
      <c r="B387" s="66"/>
      <c r="C387" s="66"/>
      <c r="D387" s="125"/>
      <c r="E387" s="125"/>
      <c r="F387" s="125"/>
      <c r="G387" s="125"/>
      <c r="H387" s="125"/>
      <c r="J387" s="66"/>
      <c r="K387" s="66"/>
      <c r="L387" s="66"/>
      <c r="M387" s="66"/>
    </row>
    <row r="388" spans="1:13" ht="12.75">
      <c r="A388" s="104"/>
      <c r="B388" s="66"/>
      <c r="C388" s="66"/>
      <c r="D388" s="125"/>
      <c r="E388" s="125"/>
      <c r="F388" s="125"/>
      <c r="G388" s="125"/>
      <c r="H388" s="125"/>
      <c r="J388" s="66"/>
      <c r="K388" s="66"/>
      <c r="L388" s="66"/>
      <c r="M388" s="66"/>
    </row>
    <row r="389" spans="1:13" ht="12.75">
      <c r="A389" s="104"/>
      <c r="B389" s="66"/>
      <c r="C389" s="66"/>
      <c r="D389" s="125"/>
      <c r="E389" s="125"/>
      <c r="F389" s="125"/>
      <c r="G389" s="125"/>
      <c r="H389" s="125"/>
      <c r="J389" s="66"/>
      <c r="K389" s="66"/>
      <c r="L389" s="66"/>
      <c r="M389" s="66"/>
    </row>
    <row r="390" spans="1:13" ht="12.75">
      <c r="A390" s="104"/>
      <c r="B390" s="66"/>
      <c r="C390" s="66"/>
      <c r="D390" s="125"/>
      <c r="E390" s="125"/>
      <c r="F390" s="125"/>
      <c r="G390" s="125"/>
      <c r="H390" s="125"/>
      <c r="J390" s="66"/>
      <c r="K390" s="66"/>
      <c r="L390" s="66"/>
      <c r="M390" s="66"/>
    </row>
    <row r="391" spans="1:13" ht="12.75">
      <c r="A391" s="104"/>
      <c r="B391" s="66"/>
      <c r="C391" s="66"/>
      <c r="D391" s="125"/>
      <c r="E391" s="125"/>
      <c r="F391" s="125"/>
      <c r="G391" s="125"/>
      <c r="H391" s="125"/>
      <c r="J391" s="66"/>
      <c r="K391" s="66"/>
      <c r="L391" s="66"/>
      <c r="M391" s="66"/>
    </row>
    <row r="392" spans="1:12" ht="12.75">
      <c r="A392" s="104"/>
      <c r="B392" s="66"/>
      <c r="C392" s="66"/>
      <c r="D392" s="125"/>
      <c r="E392" s="125"/>
      <c r="F392" s="125"/>
      <c r="G392" s="125"/>
      <c r="H392" s="125"/>
      <c r="J392" s="66"/>
      <c r="K392" s="66"/>
      <c r="L392" s="66"/>
    </row>
    <row r="393" spans="1:12" ht="12.75">
      <c r="A393" s="104"/>
      <c r="B393" s="66"/>
      <c r="C393" s="66"/>
      <c r="D393" s="125"/>
      <c r="E393" s="125"/>
      <c r="F393" s="125"/>
      <c r="G393" s="125"/>
      <c r="H393" s="125"/>
      <c r="J393" s="66"/>
      <c r="K393" s="66"/>
      <c r="L393" s="66"/>
    </row>
    <row r="394" spans="1:12" ht="12.75">
      <c r="A394" s="104"/>
      <c r="B394" s="66"/>
      <c r="C394" s="66"/>
      <c r="D394" s="125"/>
      <c r="E394" s="125"/>
      <c r="F394" s="125"/>
      <c r="G394" s="125"/>
      <c r="H394" s="125"/>
      <c r="J394" s="66"/>
      <c r="K394" s="66"/>
      <c r="L394" s="66"/>
    </row>
    <row r="395" spans="1:12" ht="12.75">
      <c r="A395" s="104"/>
      <c r="B395" s="66"/>
      <c r="C395" s="66"/>
      <c r="D395" s="125"/>
      <c r="E395" s="125"/>
      <c r="F395" s="125"/>
      <c r="G395" s="125"/>
      <c r="H395" s="125"/>
      <c r="J395" s="66"/>
      <c r="K395" s="66"/>
      <c r="L395" s="66"/>
    </row>
    <row r="396" spans="1:12" ht="12.75">
      <c r="A396" s="104"/>
      <c r="B396" s="66"/>
      <c r="C396" s="66"/>
      <c r="D396" s="125"/>
      <c r="E396" s="125"/>
      <c r="F396" s="125"/>
      <c r="G396" s="125"/>
      <c r="H396" s="125"/>
      <c r="J396" s="66"/>
      <c r="K396" s="66"/>
      <c r="L396" s="66"/>
    </row>
    <row r="397" spans="1:12" ht="12.75">
      <c r="A397" s="104"/>
      <c r="B397" s="66"/>
      <c r="C397" s="66"/>
      <c r="D397" s="125"/>
      <c r="E397" s="125"/>
      <c r="F397" s="125"/>
      <c r="G397" s="125"/>
      <c r="H397" s="125"/>
      <c r="J397" s="66"/>
      <c r="K397" s="66"/>
      <c r="L397" s="66"/>
    </row>
    <row r="398" spans="1:12" ht="12.75">
      <c r="A398" s="104"/>
      <c r="B398" s="66"/>
      <c r="C398" s="66"/>
      <c r="D398" s="125"/>
      <c r="E398" s="125"/>
      <c r="F398" s="125"/>
      <c r="G398" s="125"/>
      <c r="H398" s="125"/>
      <c r="J398" s="66"/>
      <c r="K398" s="66"/>
      <c r="L398" s="66"/>
    </row>
    <row r="399" spans="1:12" ht="12.75">
      <c r="A399" s="104"/>
      <c r="B399" s="66"/>
      <c r="C399" s="66"/>
      <c r="D399" s="125"/>
      <c r="E399" s="125"/>
      <c r="F399" s="125"/>
      <c r="G399" s="125"/>
      <c r="H399" s="125"/>
      <c r="J399" s="66"/>
      <c r="K399" s="66"/>
      <c r="L399" s="66"/>
    </row>
    <row r="400" spans="1:12" ht="12.75">
      <c r="A400" s="104"/>
      <c r="B400" s="66"/>
      <c r="C400" s="66"/>
      <c r="D400" s="125"/>
      <c r="E400" s="125"/>
      <c r="F400" s="125"/>
      <c r="G400" s="125"/>
      <c r="H400" s="125"/>
      <c r="J400" s="66"/>
      <c r="K400" s="66"/>
      <c r="L400" s="66"/>
    </row>
    <row r="401" spans="1:12" ht="12.75">
      <c r="A401" s="104"/>
      <c r="B401" s="66"/>
      <c r="C401" s="66"/>
      <c r="D401" s="125"/>
      <c r="E401" s="125"/>
      <c r="F401" s="125"/>
      <c r="G401" s="125"/>
      <c r="H401" s="125"/>
      <c r="J401" s="66"/>
      <c r="K401" s="66"/>
      <c r="L401" s="66"/>
    </row>
    <row r="402" spans="1:12" ht="12.75">
      <c r="A402" s="104"/>
      <c r="B402" s="66"/>
      <c r="C402" s="66"/>
      <c r="D402" s="125"/>
      <c r="E402" s="125"/>
      <c r="F402" s="125"/>
      <c r="G402" s="125"/>
      <c r="H402" s="125"/>
      <c r="J402" s="66"/>
      <c r="K402" s="66"/>
      <c r="L402" s="66"/>
    </row>
    <row r="403" spans="1:12" ht="12.75">
      <c r="A403" s="104"/>
      <c r="B403" s="66"/>
      <c r="C403" s="66"/>
      <c r="D403" s="125"/>
      <c r="E403" s="125"/>
      <c r="F403" s="125"/>
      <c r="G403" s="125"/>
      <c r="H403" s="125"/>
      <c r="J403" s="66"/>
      <c r="K403" s="66"/>
      <c r="L403" s="66"/>
    </row>
    <row r="404" spans="1:12" ht="12.75">
      <c r="A404" s="104"/>
      <c r="B404" s="66"/>
      <c r="C404" s="66"/>
      <c r="D404" s="125"/>
      <c r="E404" s="125"/>
      <c r="F404" s="125"/>
      <c r="G404" s="125"/>
      <c r="H404" s="125"/>
      <c r="J404" s="66"/>
      <c r="K404" s="66"/>
      <c r="L404" s="66"/>
    </row>
    <row r="405" spans="1:12" ht="12.75">
      <c r="A405" s="104"/>
      <c r="B405" s="66"/>
      <c r="C405" s="66"/>
      <c r="D405" s="125"/>
      <c r="E405" s="125"/>
      <c r="F405" s="125"/>
      <c r="G405" s="125"/>
      <c r="H405" s="125"/>
      <c r="J405" s="66"/>
      <c r="K405" s="66"/>
      <c r="L405" s="66"/>
    </row>
    <row r="406" spans="1:12" ht="12.75">
      <c r="A406" s="104"/>
      <c r="B406" s="66"/>
      <c r="C406" s="66"/>
      <c r="D406" s="125"/>
      <c r="E406" s="125"/>
      <c r="F406" s="125"/>
      <c r="G406" s="125"/>
      <c r="H406" s="125"/>
      <c r="J406" s="66"/>
      <c r="K406" s="66"/>
      <c r="L406" s="66"/>
    </row>
    <row r="407" spans="1:12" ht="12.75">
      <c r="A407" s="104"/>
      <c r="B407" s="66"/>
      <c r="C407" s="66"/>
      <c r="D407" s="125"/>
      <c r="E407" s="125"/>
      <c r="F407" s="125"/>
      <c r="G407" s="125"/>
      <c r="H407" s="125"/>
      <c r="J407" s="66"/>
      <c r="K407" s="66"/>
      <c r="L407" s="66"/>
    </row>
    <row r="408" spans="1:12" ht="12.75">
      <c r="A408" s="104"/>
      <c r="B408" s="66"/>
      <c r="C408" s="66"/>
      <c r="D408" s="125"/>
      <c r="E408" s="125"/>
      <c r="F408" s="125"/>
      <c r="G408" s="125"/>
      <c r="H408" s="125"/>
      <c r="J408" s="66"/>
      <c r="K408" s="66"/>
      <c r="L408" s="66"/>
    </row>
    <row r="409" spans="1:12" ht="12.75">
      <c r="A409" s="104"/>
      <c r="B409" s="66"/>
      <c r="C409" s="66"/>
      <c r="D409" s="125"/>
      <c r="E409" s="125"/>
      <c r="F409" s="125"/>
      <c r="G409" s="125"/>
      <c r="H409" s="125"/>
      <c r="J409" s="66"/>
      <c r="K409" s="66"/>
      <c r="L409" s="66"/>
    </row>
    <row r="410" spans="1:12" ht="12.75">
      <c r="A410" s="104"/>
      <c r="B410" s="66"/>
      <c r="C410" s="66"/>
      <c r="D410" s="125"/>
      <c r="E410" s="125"/>
      <c r="F410" s="125"/>
      <c r="G410" s="125"/>
      <c r="H410" s="125"/>
      <c r="J410" s="66"/>
      <c r="K410" s="66"/>
      <c r="L410" s="66"/>
    </row>
    <row r="411" spans="1:12" ht="12.75">
      <c r="A411" s="104"/>
      <c r="B411" s="66"/>
      <c r="C411" s="66"/>
      <c r="D411" s="125"/>
      <c r="E411" s="125"/>
      <c r="F411" s="125"/>
      <c r="G411" s="125"/>
      <c r="H411" s="125"/>
      <c r="J411" s="66"/>
      <c r="K411" s="66"/>
      <c r="L411" s="66"/>
    </row>
    <row r="412" spans="1:12" ht="12.75">
      <c r="A412" s="104"/>
      <c r="B412" s="66"/>
      <c r="C412" s="66"/>
      <c r="D412" s="125"/>
      <c r="E412" s="125"/>
      <c r="F412" s="125"/>
      <c r="G412" s="125"/>
      <c r="H412" s="125"/>
      <c r="J412" s="66"/>
      <c r="K412" s="66"/>
      <c r="L412" s="66"/>
    </row>
    <row r="413" spans="1:12" ht="12.75">
      <c r="A413" s="104"/>
      <c r="B413" s="66"/>
      <c r="C413" s="66"/>
      <c r="D413" s="125"/>
      <c r="E413" s="125"/>
      <c r="F413" s="125"/>
      <c r="G413" s="125"/>
      <c r="H413" s="125"/>
      <c r="J413" s="66"/>
      <c r="K413" s="66"/>
      <c r="L413" s="66"/>
    </row>
    <row r="414" spans="1:12" ht="12.75">
      <c r="A414" s="104"/>
      <c r="B414" s="66"/>
      <c r="C414" s="66"/>
      <c r="D414" s="125"/>
      <c r="E414" s="125"/>
      <c r="F414" s="125"/>
      <c r="G414" s="125"/>
      <c r="H414" s="125"/>
      <c r="J414" s="66"/>
      <c r="K414" s="66"/>
      <c r="L414" s="66"/>
    </row>
    <row r="415" spans="1:12" ht="12.75">
      <c r="A415" s="104"/>
      <c r="B415" s="66"/>
      <c r="C415" s="66"/>
      <c r="D415" s="125"/>
      <c r="E415" s="125"/>
      <c r="F415" s="125"/>
      <c r="G415" s="125"/>
      <c r="H415" s="125"/>
      <c r="J415" s="66"/>
      <c r="K415" s="66"/>
      <c r="L415" s="66"/>
    </row>
    <row r="416" spans="1:12" ht="12.75">
      <c r="A416" s="104"/>
      <c r="B416" s="66"/>
      <c r="C416" s="66"/>
      <c r="D416" s="125"/>
      <c r="E416" s="125"/>
      <c r="F416" s="125"/>
      <c r="G416" s="125"/>
      <c r="H416" s="125"/>
      <c r="J416" s="66"/>
      <c r="K416" s="66"/>
      <c r="L416" s="66"/>
    </row>
    <row r="417" spans="1:12" ht="12.75">
      <c r="A417" s="104"/>
      <c r="B417" s="66"/>
      <c r="C417" s="66"/>
      <c r="D417" s="125"/>
      <c r="E417" s="125"/>
      <c r="F417" s="125"/>
      <c r="G417" s="125"/>
      <c r="H417" s="125"/>
      <c r="J417" s="66"/>
      <c r="K417" s="66"/>
      <c r="L417" s="66"/>
    </row>
    <row r="418" spans="1:12" ht="12.75">
      <c r="A418" s="104"/>
      <c r="B418" s="66"/>
      <c r="C418" s="66"/>
      <c r="D418" s="125"/>
      <c r="E418" s="125"/>
      <c r="F418" s="125"/>
      <c r="G418" s="125"/>
      <c r="H418" s="125"/>
      <c r="J418" s="66"/>
      <c r="K418" s="66"/>
      <c r="L418" s="66"/>
    </row>
    <row r="419" spans="1:12" ht="12.75">
      <c r="A419" s="104"/>
      <c r="B419" s="66"/>
      <c r="C419" s="66"/>
      <c r="D419" s="125"/>
      <c r="E419" s="125"/>
      <c r="F419" s="125"/>
      <c r="G419" s="125"/>
      <c r="H419" s="125"/>
      <c r="J419" s="66"/>
      <c r="K419" s="66"/>
      <c r="L419" s="66"/>
    </row>
    <row r="420" spans="1:12" ht="12.75">
      <c r="A420" s="104"/>
      <c r="B420" s="66"/>
      <c r="C420" s="66"/>
      <c r="D420" s="125"/>
      <c r="E420" s="125"/>
      <c r="F420" s="125"/>
      <c r="G420" s="125"/>
      <c r="H420" s="125"/>
      <c r="J420" s="66"/>
      <c r="K420" s="66"/>
      <c r="L420" s="66"/>
    </row>
    <row r="421" spans="1:12" ht="12.75">
      <c r="A421" s="104"/>
      <c r="B421" s="66"/>
      <c r="C421" s="66"/>
      <c r="D421" s="125"/>
      <c r="E421" s="125"/>
      <c r="F421" s="125"/>
      <c r="G421" s="125"/>
      <c r="H421" s="125"/>
      <c r="J421" s="66"/>
      <c r="K421" s="66"/>
      <c r="L421" s="66"/>
    </row>
    <row r="422" spans="1:12" ht="12.75">
      <c r="A422" s="104"/>
      <c r="B422" s="66"/>
      <c r="C422" s="66"/>
      <c r="D422" s="125"/>
      <c r="E422" s="125"/>
      <c r="F422" s="125"/>
      <c r="G422" s="125"/>
      <c r="H422" s="125"/>
      <c r="J422" s="66"/>
      <c r="K422" s="66"/>
      <c r="L422" s="66"/>
    </row>
    <row r="423" spans="1:12" ht="12.75">
      <c r="A423" s="104"/>
      <c r="B423" s="66"/>
      <c r="C423" s="66"/>
      <c r="D423" s="125"/>
      <c r="E423" s="125"/>
      <c r="F423" s="125"/>
      <c r="G423" s="125"/>
      <c r="H423" s="125"/>
      <c r="J423" s="66"/>
      <c r="K423" s="66"/>
      <c r="L423" s="66"/>
    </row>
    <row r="424" spans="1:12" ht="12.75">
      <c r="A424" s="104"/>
      <c r="B424" s="66"/>
      <c r="C424" s="66"/>
      <c r="D424" s="125"/>
      <c r="E424" s="125"/>
      <c r="F424" s="125"/>
      <c r="G424" s="125"/>
      <c r="H424" s="125"/>
      <c r="J424" s="66"/>
      <c r="K424" s="66"/>
      <c r="L424" s="66"/>
    </row>
    <row r="425" spans="1:12" ht="12.75">
      <c r="A425" s="104"/>
      <c r="B425" s="66"/>
      <c r="C425" s="66"/>
      <c r="D425" s="125"/>
      <c r="E425" s="125"/>
      <c r="F425" s="125"/>
      <c r="G425" s="125"/>
      <c r="H425" s="125"/>
      <c r="J425" s="66"/>
      <c r="K425" s="66"/>
      <c r="L425" s="66"/>
    </row>
    <row r="426" spans="1:12" ht="12.75">
      <c r="A426" s="104"/>
      <c r="B426" s="66"/>
      <c r="C426" s="66"/>
      <c r="D426" s="125"/>
      <c r="E426" s="125"/>
      <c r="F426" s="125"/>
      <c r="G426" s="125"/>
      <c r="H426" s="125"/>
      <c r="J426" s="66"/>
      <c r="K426" s="66"/>
      <c r="L426" s="66"/>
    </row>
    <row r="427" spans="1:12" ht="12.75">
      <c r="A427" s="104"/>
      <c r="B427" s="66"/>
      <c r="C427" s="66"/>
      <c r="D427" s="125"/>
      <c r="E427" s="125"/>
      <c r="F427" s="125"/>
      <c r="G427" s="125"/>
      <c r="H427" s="125"/>
      <c r="J427" s="66"/>
      <c r="K427" s="66"/>
      <c r="L427" s="66"/>
    </row>
    <row r="428" spans="1:12" ht="12.75">
      <c r="A428" s="104"/>
      <c r="B428" s="66"/>
      <c r="C428" s="66"/>
      <c r="D428" s="125"/>
      <c r="E428" s="125"/>
      <c r="F428" s="125"/>
      <c r="G428" s="125"/>
      <c r="H428" s="125"/>
      <c r="J428" s="66"/>
      <c r="K428" s="66"/>
      <c r="L428" s="66"/>
    </row>
    <row r="429" spans="1:12" ht="12.75">
      <c r="A429" s="104"/>
      <c r="B429" s="66"/>
      <c r="C429" s="66"/>
      <c r="D429" s="125"/>
      <c r="E429" s="125"/>
      <c r="F429" s="125"/>
      <c r="G429" s="125"/>
      <c r="H429" s="125"/>
      <c r="J429" s="66"/>
      <c r="K429" s="66"/>
      <c r="L429" s="66"/>
    </row>
    <row r="430" spans="1:12" ht="12.75">
      <c r="A430" s="104"/>
      <c r="B430" s="66"/>
      <c r="C430" s="66"/>
      <c r="D430" s="125"/>
      <c r="E430" s="125"/>
      <c r="F430" s="125"/>
      <c r="G430" s="125"/>
      <c r="H430" s="125"/>
      <c r="J430" s="66"/>
      <c r="K430" s="66"/>
      <c r="L430" s="66"/>
    </row>
    <row r="431" spans="1:12" ht="12.75">
      <c r="A431" s="104"/>
      <c r="B431" s="66"/>
      <c r="C431" s="66"/>
      <c r="D431" s="125"/>
      <c r="E431" s="125"/>
      <c r="F431" s="125"/>
      <c r="G431" s="125"/>
      <c r="H431" s="125"/>
      <c r="J431" s="66"/>
      <c r="K431" s="66"/>
      <c r="L431" s="66"/>
    </row>
    <row r="432" spans="1:12" ht="12.75">
      <c r="A432" s="104"/>
      <c r="B432" s="66"/>
      <c r="C432" s="66"/>
      <c r="D432" s="125"/>
      <c r="E432" s="125"/>
      <c r="F432" s="125"/>
      <c r="G432" s="125"/>
      <c r="H432" s="125"/>
      <c r="J432" s="66"/>
      <c r="K432" s="66"/>
      <c r="L432" s="66"/>
    </row>
    <row r="433" spans="1:12" ht="12.75">
      <c r="A433" s="104"/>
      <c r="B433" s="66"/>
      <c r="C433" s="66"/>
      <c r="D433" s="125"/>
      <c r="E433" s="125"/>
      <c r="F433" s="125"/>
      <c r="G433" s="125"/>
      <c r="H433" s="125"/>
      <c r="J433" s="66"/>
      <c r="K433" s="66"/>
      <c r="L433" s="66"/>
    </row>
    <row r="434" spans="1:12" ht="12.75">
      <c r="A434" s="104"/>
      <c r="B434" s="66"/>
      <c r="C434" s="66"/>
      <c r="D434" s="125"/>
      <c r="E434" s="125"/>
      <c r="F434" s="125"/>
      <c r="G434" s="125"/>
      <c r="H434" s="125"/>
      <c r="J434" s="66"/>
      <c r="K434" s="66"/>
      <c r="L434" s="66"/>
    </row>
    <row r="435" spans="1:12" ht="12.75">
      <c r="A435" s="104"/>
      <c r="B435" s="66"/>
      <c r="C435" s="66"/>
      <c r="D435" s="125"/>
      <c r="E435" s="125"/>
      <c r="F435" s="125"/>
      <c r="G435" s="125"/>
      <c r="H435" s="125"/>
      <c r="J435" s="66"/>
      <c r="K435" s="66"/>
      <c r="L435" s="66"/>
    </row>
    <row r="436" spans="1:12" ht="12.75">
      <c r="A436" s="104"/>
      <c r="B436" s="66"/>
      <c r="C436" s="66"/>
      <c r="D436" s="125"/>
      <c r="E436" s="125"/>
      <c r="F436" s="125"/>
      <c r="G436" s="125"/>
      <c r="H436" s="125"/>
      <c r="J436" s="66"/>
      <c r="K436" s="66"/>
      <c r="L436" s="66"/>
    </row>
    <row r="437" spans="1:12" ht="12.75">
      <c r="A437" s="104"/>
      <c r="B437" s="66"/>
      <c r="C437" s="66"/>
      <c r="D437" s="125"/>
      <c r="E437" s="125"/>
      <c r="F437" s="125"/>
      <c r="G437" s="125"/>
      <c r="H437" s="125"/>
      <c r="J437" s="66"/>
      <c r="K437" s="66"/>
      <c r="L437" s="66"/>
    </row>
    <row r="438" spans="1:12" ht="12.75">
      <c r="A438" s="104"/>
      <c r="B438" s="66"/>
      <c r="C438" s="66"/>
      <c r="D438" s="125"/>
      <c r="E438" s="125"/>
      <c r="F438" s="125"/>
      <c r="G438" s="125"/>
      <c r="H438" s="125"/>
      <c r="J438" s="66"/>
      <c r="K438" s="66"/>
      <c r="L438" s="66"/>
    </row>
    <row r="439" spans="1:12" ht="12.75">
      <c r="A439" s="104"/>
      <c r="B439" s="66"/>
      <c r="C439" s="66"/>
      <c r="D439" s="125"/>
      <c r="E439" s="125"/>
      <c r="F439" s="125"/>
      <c r="G439" s="125"/>
      <c r="H439" s="125"/>
      <c r="J439" s="66"/>
      <c r="K439" s="66"/>
      <c r="L439" s="66"/>
    </row>
    <row r="440" spans="1:12" ht="12.75">
      <c r="A440" s="104"/>
      <c r="B440" s="66"/>
      <c r="C440" s="66"/>
      <c r="D440" s="125"/>
      <c r="E440" s="125"/>
      <c r="F440" s="125"/>
      <c r="G440" s="125"/>
      <c r="H440" s="125"/>
      <c r="J440" s="66"/>
      <c r="K440" s="66"/>
      <c r="L440" s="66"/>
    </row>
    <row r="441" spans="1:12" ht="12.75">
      <c r="A441" s="104"/>
      <c r="B441" s="66"/>
      <c r="C441" s="66"/>
      <c r="D441" s="125"/>
      <c r="E441" s="125"/>
      <c r="F441" s="125"/>
      <c r="G441" s="125"/>
      <c r="H441" s="125"/>
      <c r="J441" s="66"/>
      <c r="K441" s="66"/>
      <c r="L441" s="66"/>
    </row>
    <row r="442" spans="1:12" ht="12.75">
      <c r="A442" s="104"/>
      <c r="B442" s="66"/>
      <c r="C442" s="66"/>
      <c r="D442" s="125"/>
      <c r="E442" s="125"/>
      <c r="F442" s="125"/>
      <c r="G442" s="125"/>
      <c r="H442" s="125"/>
      <c r="J442" s="66"/>
      <c r="K442" s="66"/>
      <c r="L442" s="66"/>
    </row>
    <row r="443" spans="1:12" ht="12.75">
      <c r="A443" s="104"/>
      <c r="B443" s="66"/>
      <c r="C443" s="66"/>
      <c r="D443" s="125"/>
      <c r="E443" s="125"/>
      <c r="F443" s="125"/>
      <c r="G443" s="125"/>
      <c r="H443" s="125"/>
      <c r="J443" s="66"/>
      <c r="K443" s="66"/>
      <c r="L443" s="66"/>
    </row>
    <row r="444" spans="1:12" ht="12.75">
      <c r="A444" s="104"/>
      <c r="B444" s="66"/>
      <c r="C444" s="66"/>
      <c r="D444" s="125"/>
      <c r="E444" s="125"/>
      <c r="F444" s="125"/>
      <c r="G444" s="125"/>
      <c r="H444" s="125"/>
      <c r="J444" s="66"/>
      <c r="K444" s="66"/>
      <c r="L444" s="66"/>
    </row>
    <row r="445" spans="1:12" ht="12.75">
      <c r="A445" s="104"/>
      <c r="B445" s="66"/>
      <c r="C445" s="66"/>
      <c r="D445" s="125"/>
      <c r="E445" s="125"/>
      <c r="F445" s="125"/>
      <c r="G445" s="125"/>
      <c r="H445" s="125"/>
      <c r="J445" s="66"/>
      <c r="K445" s="66"/>
      <c r="L445" s="66"/>
    </row>
    <row r="446" spans="1:12" ht="12.75">
      <c r="A446" s="104"/>
      <c r="B446" s="66"/>
      <c r="C446" s="66"/>
      <c r="D446" s="125"/>
      <c r="E446" s="125"/>
      <c r="F446" s="125"/>
      <c r="G446" s="125"/>
      <c r="H446" s="125"/>
      <c r="J446" s="66"/>
      <c r="K446" s="66"/>
      <c r="L446" s="66"/>
    </row>
    <row r="447" spans="1:12" ht="12.75">
      <c r="A447" s="104"/>
      <c r="B447" s="66"/>
      <c r="C447" s="66"/>
      <c r="D447" s="125"/>
      <c r="E447" s="125"/>
      <c r="F447" s="125"/>
      <c r="G447" s="125"/>
      <c r="H447" s="125"/>
      <c r="J447" s="66"/>
      <c r="K447" s="66"/>
      <c r="L447" s="66"/>
    </row>
    <row r="448" spans="1:12" ht="12.75">
      <c r="A448" s="104"/>
      <c r="B448" s="66"/>
      <c r="C448" s="66"/>
      <c r="D448" s="125"/>
      <c r="E448" s="125"/>
      <c r="F448" s="125"/>
      <c r="G448" s="125"/>
      <c r="H448" s="125"/>
      <c r="J448" s="66"/>
      <c r="K448" s="66"/>
      <c r="L448" s="66"/>
    </row>
    <row r="449" spans="1:12" ht="12.75">
      <c r="A449" s="104"/>
      <c r="B449" s="66"/>
      <c r="C449" s="66"/>
      <c r="D449" s="125"/>
      <c r="E449" s="125"/>
      <c r="F449" s="125"/>
      <c r="G449" s="125"/>
      <c r="H449" s="125"/>
      <c r="J449" s="66"/>
      <c r="K449" s="66"/>
      <c r="L449" s="66"/>
    </row>
    <row r="450" spans="1:12" ht="12.75">
      <c r="A450" s="104"/>
      <c r="B450" s="66"/>
      <c r="C450" s="66"/>
      <c r="D450" s="125"/>
      <c r="E450" s="125"/>
      <c r="F450" s="125"/>
      <c r="G450" s="125"/>
      <c r="H450" s="125"/>
      <c r="J450" s="66"/>
      <c r="K450" s="66"/>
      <c r="L450" s="66"/>
    </row>
    <row r="451" spans="1:12" ht="12.75">
      <c r="A451" s="104"/>
      <c r="B451" s="66"/>
      <c r="C451" s="66"/>
      <c r="D451" s="125"/>
      <c r="E451" s="125"/>
      <c r="F451" s="125"/>
      <c r="G451" s="125"/>
      <c r="H451" s="125"/>
      <c r="J451" s="66"/>
      <c r="K451" s="66"/>
      <c r="L451" s="66"/>
    </row>
    <row r="452" spans="1:12" ht="12.75">
      <c r="A452" s="104"/>
      <c r="B452" s="66"/>
      <c r="C452" s="66"/>
      <c r="D452" s="125"/>
      <c r="E452" s="125"/>
      <c r="F452" s="125"/>
      <c r="G452" s="125"/>
      <c r="H452" s="125"/>
      <c r="J452" s="66"/>
      <c r="K452" s="66"/>
      <c r="L452" s="66"/>
    </row>
    <row r="453" spans="1:12" ht="12.75">
      <c r="A453" s="104"/>
      <c r="B453" s="66"/>
      <c r="C453" s="66"/>
      <c r="D453" s="125"/>
      <c r="E453" s="125"/>
      <c r="F453" s="125"/>
      <c r="G453" s="125"/>
      <c r="H453" s="125"/>
      <c r="J453" s="66"/>
      <c r="K453" s="66"/>
      <c r="L453" s="66"/>
    </row>
    <row r="454" spans="1:12" ht="12.75">
      <c r="A454" s="104"/>
      <c r="B454" s="66"/>
      <c r="C454" s="66"/>
      <c r="D454" s="125"/>
      <c r="E454" s="125"/>
      <c r="F454" s="125"/>
      <c r="G454" s="125"/>
      <c r="H454" s="125"/>
      <c r="J454" s="66"/>
      <c r="K454" s="66"/>
      <c r="L454" s="66"/>
    </row>
    <row r="455" spans="1:12" ht="12.75">
      <c r="A455" s="104"/>
      <c r="B455" s="66"/>
      <c r="C455" s="66"/>
      <c r="D455" s="125"/>
      <c r="E455" s="125"/>
      <c r="F455" s="125"/>
      <c r="G455" s="125"/>
      <c r="H455" s="125"/>
      <c r="J455" s="66"/>
      <c r="K455" s="66"/>
      <c r="L455" s="66"/>
    </row>
    <row r="456" spans="1:12" ht="12.75">
      <c r="A456" s="104"/>
      <c r="B456" s="66"/>
      <c r="C456" s="66"/>
      <c r="D456" s="125"/>
      <c r="E456" s="125"/>
      <c r="F456" s="125"/>
      <c r="G456" s="125"/>
      <c r="H456" s="125"/>
      <c r="J456" s="66"/>
      <c r="K456" s="66"/>
      <c r="L456" s="66"/>
    </row>
    <row r="457" spans="1:12" ht="12.75">
      <c r="A457" s="104"/>
      <c r="B457" s="66"/>
      <c r="C457" s="66"/>
      <c r="D457" s="125"/>
      <c r="E457" s="125"/>
      <c r="F457" s="125"/>
      <c r="G457" s="125"/>
      <c r="H457" s="125"/>
      <c r="J457" s="66"/>
      <c r="K457" s="66"/>
      <c r="L457" s="66"/>
    </row>
    <row r="458" spans="1:12" ht="12.75">
      <c r="A458" s="104"/>
      <c r="B458" s="66"/>
      <c r="C458" s="66"/>
      <c r="D458" s="125"/>
      <c r="E458" s="125"/>
      <c r="F458" s="125"/>
      <c r="G458" s="125"/>
      <c r="H458" s="125"/>
      <c r="J458" s="66"/>
      <c r="K458" s="66"/>
      <c r="L458" s="66"/>
    </row>
    <row r="459" spans="1:12" ht="12.75">
      <c r="A459" s="104"/>
      <c r="B459" s="66"/>
      <c r="C459" s="66"/>
      <c r="D459" s="125"/>
      <c r="E459" s="125"/>
      <c r="F459" s="125"/>
      <c r="G459" s="125"/>
      <c r="H459" s="125"/>
      <c r="J459" s="66"/>
      <c r="K459" s="66"/>
      <c r="L459" s="66"/>
    </row>
    <row r="460" spans="1:12" ht="12.75">
      <c r="A460" s="104"/>
      <c r="B460" s="66"/>
      <c r="C460" s="66"/>
      <c r="D460" s="125"/>
      <c r="E460" s="125"/>
      <c r="F460" s="125"/>
      <c r="G460" s="125"/>
      <c r="H460" s="125"/>
      <c r="J460" s="66"/>
      <c r="K460" s="66"/>
      <c r="L460" s="66"/>
    </row>
  </sheetData>
  <sheetProtection sheet="1" formatCells="0" insertRows="0" deleteRows="0" autoFilter="0"/>
  <mergeCells count="8">
    <mergeCell ref="D133:H133"/>
    <mergeCell ref="D297:H297"/>
    <mergeCell ref="D25:H25"/>
    <mergeCell ref="D61:H61"/>
    <mergeCell ref="D68:H68"/>
    <mergeCell ref="D76:H76"/>
    <mergeCell ref="D83:H83"/>
    <mergeCell ref="D118:H118"/>
  </mergeCells>
  <dataValidations count="2">
    <dataValidation type="decimal" operator="greaterThanOrEqual" allowBlank="1" showInputMessage="1" showErrorMessage="1" error="Please enter positive values only" sqref="E146:H146 E87:H87 E56:H85 E14:H44 E7:H11 E46:H54 E141:H144 E89:H139 E297:H297">
      <formula1>0</formula1>
    </dataValidation>
    <dataValidation type="decimal" operator="greaterThanOrEqual" allowBlank="1" showInputMessage="1" showErrorMessage="1" sqref="H55">
      <formula1>0</formula1>
    </dataValidation>
  </dataValidations>
  <hyperlinks>
    <hyperlink ref="A15" location="'Business Requirements'!A14" display="'Business Requirements'!A14"/>
    <hyperlink ref="A16" location="'Business Requirements'!A15" display="'Business Requirements'!A15"/>
    <hyperlink ref="A17" location="'Business Requirements'!A16" display="'Business Requirements'!A16"/>
    <hyperlink ref="A20" location="'Business Requirements'!A19" display="'Business Requirements'!A19"/>
    <hyperlink ref="A21" location="'Business Requirements'!A20" display="'Business Requirements'!A20"/>
    <hyperlink ref="A22" location="'Business Requirements'!A21" display="'Business Requirements'!A21"/>
    <hyperlink ref="A23" location="'Business Requirements'!A22" display="'Business Requirements'!A22"/>
    <hyperlink ref="A24" location="'Business Requirements'!A23" display="'Business Requirements'!A23"/>
    <hyperlink ref="A56" location="'Business Requirements'!A52" display="'Business Requirements'!A52"/>
    <hyperlink ref="A57" location="'Business Requirements'!A53" display="'Business Requirements'!A53"/>
    <hyperlink ref="A58" location="'Business Requirements'!A54" display="'Business Requirements'!A54"/>
    <hyperlink ref="A59" location="'Business Requirements'!A55" display="'Business Requirements'!A55"/>
    <hyperlink ref="A60" location="'Business Requirements'!A56" display="'Business Requirements'!A56"/>
    <hyperlink ref="A63" location="'Business Requirements'!A58" display="'Business Requirements'!A58"/>
    <hyperlink ref="A64" location="'Business Requirements'!A59" display="'Business Requirements'!A59"/>
    <hyperlink ref="A65" location="'Business Requirements'!A60" display="'Business Requirements'!A60"/>
    <hyperlink ref="A66" location="'Business Requirements'!A61" display="'Business Requirements'!A61"/>
    <hyperlink ref="A67" location="'Business Requirements'!A62" display="'Business Requirements'!A62"/>
    <hyperlink ref="A71" location="'Business Requirements'!A65" display="'Business Requirements'!A65"/>
    <hyperlink ref="A72" location="'Business Requirements'!A66" display="'Business Requirements'!A66"/>
    <hyperlink ref="A73" location="'Business Requirements'!A67" display="'Business Requirements'!A67"/>
    <hyperlink ref="A74" location="'Business Requirements'!A68" display="'Business Requirements'!A68"/>
    <hyperlink ref="A75" location="'Business Requirements'!A69" display="'Business Requirements'!A69"/>
    <hyperlink ref="A78" location="'Business Requirements'!A71" display="'Business Requirements'!A71"/>
    <hyperlink ref="A79" location="'Business Requirements'!A72" display="'Business Requirements'!A72"/>
    <hyperlink ref="A80" location="'Business Requirements'!A73" display="'Business Requirements'!A73"/>
    <hyperlink ref="A81" location="'Business Requirements'!A74" display="'Business Requirements'!A74"/>
    <hyperlink ref="A82" location="'Business Requirements'!A75" display="'Business Requirements'!A75"/>
    <hyperlink ref="A96" location="'Business Requirements'!A87" display="'Business Requirements'!A87"/>
    <hyperlink ref="A97" location="'Business Requirements'!A88" display="'Business Requirements'!A88"/>
    <hyperlink ref="A102" location="'Business Requirements'!A94" display="'Business Requirements'!A94"/>
    <hyperlink ref="A103" location="'Business Requirements'!A95" display="'Business Requirements'!A95"/>
    <hyperlink ref="A104" location="'Business Requirements'!A96" display="'Business Requirements'!A96"/>
    <hyperlink ref="A106" location="'Business Requirements'!A98" display="'Business Requirements'!A98"/>
    <hyperlink ref="A107" location="'Business Requirements'!A99" display="'Business Requirements'!A99"/>
    <hyperlink ref="A122" location="'Business Requirements'!A112" display="'Business Requirements'!A112"/>
    <hyperlink ref="A123" location="'Business Requirements'!A113" display="'Business Requirements'!A113"/>
    <hyperlink ref="A128" location="'Business Requirements'!A118" display="'Business Requirements'!A118"/>
    <hyperlink ref="A129" location="'Business Requirements'!A119" display="'Business Requirements'!A119"/>
    <hyperlink ref="A130" location="'Business Requirements'!A120" display="'Business Requirements'!A120"/>
    <hyperlink ref="A131" location="'Business Requirements'!A121" display="'Business Requirements'!A121"/>
    <hyperlink ref="A132" location="'Business Requirements'!A122" display="'Business Requirements'!A122"/>
    <hyperlink ref="A283" location="'Business Requirements'!B260" display="'Business Requirements'!B260"/>
    <hyperlink ref="A157" location="'Business Requirements'!B149" display="'Business Requirements'!B149"/>
    <hyperlink ref="A158" location="'Business Requirements'!B150" display="'Business Requirements'!B150"/>
    <hyperlink ref="A159" location="'Business Requirements'!B151" display="'Business Requirements'!B151"/>
    <hyperlink ref="A160" location="'Business Requirements'!B152" display="'Business Requirements'!B152"/>
    <hyperlink ref="A161" location="'Business Requirements'!B153" display="'Business Requirements'!B153"/>
    <hyperlink ref="A162" location="'Business Requirements'!B155" display="'Business Requirements'!B155"/>
    <hyperlink ref="A163" location="'Business Requirements'!B156" display="'Business Requirements'!B156"/>
    <hyperlink ref="A176" location="'Business Requirements'!B166" display="'Business Requirements'!B166"/>
    <hyperlink ref="A177" location="'Business Requirements'!B167" display="'Business Requirements'!B167"/>
    <hyperlink ref="A182" location="'Business Requirements'!B172" display="'Business Requirements'!B172"/>
    <hyperlink ref="A183" location="'Business Requirements'!B173" display="'Business Requirements'!B173"/>
    <hyperlink ref="A187" location="'Business Requirements'!B177" display="'Business Requirements'!B177"/>
    <hyperlink ref="A188" location="'Business Requirements'!B178" display="'Business Requirements'!B178"/>
    <hyperlink ref="A226" location="'Business Requirements'!B210" display="'Business Requirements'!B210"/>
    <hyperlink ref="A227" location="'Business Requirements'!B211" display="'Business Requirements'!B211"/>
    <hyperlink ref="A228" location="'Business Requirements'!B212" display="'Business Requirements'!B212"/>
    <hyperlink ref="A229" location="'Business Requirements'!B213" display="'Business Requirements'!B213"/>
    <hyperlink ref="A230" location="'Business Requirements'!B214" display="'Business Requirements'!B214"/>
    <hyperlink ref="A231" location="'Business Requirements'!B215" display="'Business Requirements'!B215"/>
    <hyperlink ref="A232" location="'Business Requirements'!B216" display="'Business Requirements'!B216"/>
    <hyperlink ref="A233" location="'Business Requirements'!B217" display="'Business Requirements'!B217"/>
    <hyperlink ref="A234" location="'Business Requirements'!B218" display="'Business Requirements'!B218"/>
    <hyperlink ref="A235" location="'Business Requirements'!B219" display="'Business Requirements'!B219"/>
    <hyperlink ref="A236" location="'Business Requirements'!B220" display="'Business Requirements'!B220"/>
    <hyperlink ref="A237" location="'Business Requirements'!B221" display="'Business Requirements'!B221"/>
    <hyperlink ref="A274" location="'Business Requirements'!B251" display="'Business Requirements'!B251"/>
    <hyperlink ref="A275" location="'Business Requirements'!B252" display="'Business Requirements'!B252"/>
    <hyperlink ref="A276" location="'Business Requirements'!B253" display="'Business Requirements'!B253"/>
    <hyperlink ref="A277" location="'Business Requirements'!B254" display="'Business Requirements'!B254"/>
    <hyperlink ref="A278" location="'Business Requirements'!B255" display="'Business Requirements'!B255"/>
    <hyperlink ref="A279" location="'Business Requirements'!B256" display="'Business Requirements'!B256"/>
    <hyperlink ref="A280" location="'Business Requirements'!B257" display="'Business Requirements'!B257"/>
    <hyperlink ref="A281" location="'Business Requirements'!B258" display="'Business Requirements'!B258"/>
    <hyperlink ref="A282" location="'Business Requirements'!B259" display="'Business Requirements'!B259"/>
    <hyperlink ref="A292" location="'Business Requirements'!B270" display="'Business Requirements'!B270"/>
    <hyperlink ref="A293" location="'Business Requirements'!B271" display="'Business Requirements'!B271"/>
    <hyperlink ref="A294" location="'Business Requirements'!B272" display="'Business Requirements'!B272"/>
    <hyperlink ref="A295" location="'Business Requirements'!B273" display="'Business Requirements'!B273"/>
    <hyperlink ref="A296" location="'Business Requirements'!B274" display="'Business Requirements'!B274"/>
    <hyperlink ref="A314" location="'Business Requirements'!B291" display="'Business Requirements'!B291"/>
    <hyperlink ref="A315" location="'Business Requirements'!B292" display="'Business Requirements'!B292"/>
    <hyperlink ref="A316" location="'Business Requirements'!B293" display="'Business Requirements'!B293"/>
    <hyperlink ref="A317" location="'Business Requirements'!B294" display="'Business Requirements'!B294"/>
    <hyperlink ref="A318" location="'Business Requirements'!B295" display="'Business Requirements'!B295"/>
    <hyperlink ref="A319" location="'Business Requirements'!B296" display="'Business Requirements'!B296"/>
    <hyperlink ref="A320" location="'Business Requirements'!B297" display="'Business Requirements'!B297"/>
    <hyperlink ref="A321" location="'Business Requirements'!B298" display="'Business Requirements'!B298"/>
    <hyperlink ref="A322" location="'Business Requirements'!B299" display="'Business Requirements'!B299"/>
    <hyperlink ref="A323" location="'Business Requirements'!B300" display="'Business Requirements'!B300"/>
    <hyperlink ref="A324" location="'Business Requirements'!B301" display="'Business Requirements'!B301"/>
    <hyperlink ref="A327" location="'Business Requirements'!B310" display="'Business Requirements'!B310"/>
    <hyperlink ref="A328" location="'Business Requirements'!B311" display="'Business Requirements'!B311"/>
    <hyperlink ref="A329" location="'Business Requirements'!B312" display="'Business Requirements'!B312"/>
    <hyperlink ref="A330" location="'Business Requirements'!B313" display="'Business Requirements'!B313"/>
    <hyperlink ref="A331" location="'Business Requirements'!B314" display="'Business Requirements'!B314"/>
    <hyperlink ref="A332" location="'Business Requirements'!B315" display="'Business Requirements'!B315"/>
    <hyperlink ref="A333" location="'Business Requirements'!B316" display="'Business Requirements'!B316"/>
    <hyperlink ref="A334" location="'Business Requirements'!B317" display="'Business Requirements'!B317"/>
    <hyperlink ref="A335" location="'Business Requirements'!B318" display="'Business Requirements'!B318"/>
    <hyperlink ref="A336" location="'Business Requirements'!B319" display="'Business Requirements'!B319"/>
    <hyperlink ref="A337" location="'Business Requirements'!B320" display="'Business Requirements'!B320"/>
    <hyperlink ref="A338" location="'Business Requirements'!B321" display="'Business Requirements'!B321"/>
    <hyperlink ref="A339" location="'Business Requirements'!B322" display="'Business Requirements'!B322"/>
    <hyperlink ref="A340" location="'Business Requirements'!B323" display="'Business Requirements'!B323"/>
    <hyperlink ref="A341" location="'Business Requirements'!B324" display="'Business Requirements'!B324"/>
    <hyperlink ref="A342" location="'Business Requirements'!B325" display="'Business Requirements'!B325"/>
  </hyperlinks>
  <printOptions horizontalCentered="1"/>
  <pageMargins left="0.3" right="0.28" top="0.47" bottom="0.51" header="0.5" footer="0.34"/>
  <pageSetup firstPageNumber="9" useFirstPageNumber="1" fitToHeight="6" fitToWidth="1" horizontalDpi="600" verticalDpi="600" orientation="landscape" scale="84" r:id="rId2"/>
  <drawing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K372"/>
  <sheetViews>
    <sheetView showGridLines="0" zoomScalePageLayoutView="0" workbookViewId="0" topLeftCell="A1">
      <pane xSplit="3" ySplit="6" topLeftCell="D7" activePane="bottomRight" state="frozen"/>
      <selection pane="topLeft" activeCell="E366" sqref="E366"/>
      <selection pane="topRight" activeCell="E366" sqref="E366"/>
      <selection pane="bottomLeft" activeCell="E366" sqref="E366"/>
      <selection pane="bottomRight" activeCell="E2" sqref="E2"/>
    </sheetView>
  </sheetViews>
  <sheetFormatPr defaultColWidth="15.33203125" defaultRowHeight="12.75" outlineLevelRow="3"/>
  <cols>
    <col min="1" max="1" width="10.66015625" style="62" customWidth="1"/>
    <col min="2" max="2" width="8" style="62" hidden="1" customWidth="1"/>
    <col min="3" max="3" width="73" style="65" customWidth="1" collapsed="1"/>
    <col min="4" max="4" width="15.83203125" style="124" customWidth="1"/>
    <col min="5" max="5" width="19.5" style="124" customWidth="1"/>
    <col min="6" max="6" width="16.5" style="124" customWidth="1"/>
    <col min="7" max="7" width="15.5" style="124" customWidth="1"/>
    <col min="8" max="8" width="17.83203125" style="124" customWidth="1"/>
    <col min="9" max="9" width="14.5" style="124" customWidth="1"/>
    <col min="10" max="10" width="15.33203125" style="124" customWidth="1"/>
    <col min="11" max="11" width="15.33203125" style="65" hidden="1" customWidth="1"/>
    <col min="12" max="12" width="15.33203125" style="65" customWidth="1"/>
    <col min="13" max="16384" width="15.33203125" style="65" customWidth="1"/>
  </cols>
  <sheetData>
    <row r="1" spans="1:3" ht="19.5" customHeight="1">
      <c r="A1" s="68"/>
      <c r="B1" s="68"/>
      <c r="C1" s="69" t="s">
        <v>173</v>
      </c>
    </row>
    <row r="2" spans="1:3" ht="19.5" customHeight="1">
      <c r="A2" s="343"/>
      <c r="B2" s="71"/>
      <c r="C2" s="69" t="s">
        <v>242</v>
      </c>
    </row>
    <row r="3" spans="1:3" ht="19.5" customHeight="1">
      <c r="A3" s="73"/>
      <c r="B3" s="73"/>
      <c r="C3" s="69" t="s">
        <v>243</v>
      </c>
    </row>
    <row r="4" spans="1:3" ht="19.5" customHeight="1">
      <c r="A4" s="64"/>
      <c r="B4" s="73"/>
      <c r="C4" s="69"/>
    </row>
    <row r="5" spans="1:3" ht="19.5" customHeight="1">
      <c r="A5" s="64"/>
      <c r="B5" s="73"/>
      <c r="C5" s="63" t="s">
        <v>207</v>
      </c>
    </row>
    <row r="6" spans="1:11" ht="31.5" customHeight="1">
      <c r="A6" s="74" t="s">
        <v>167</v>
      </c>
      <c r="B6" s="74" t="s">
        <v>752</v>
      </c>
      <c r="C6" s="74" t="s">
        <v>771</v>
      </c>
      <c r="D6" s="132" t="s">
        <v>180</v>
      </c>
      <c r="E6" s="132" t="s">
        <v>574</v>
      </c>
      <c r="F6" s="132" t="s">
        <v>576</v>
      </c>
      <c r="G6" s="132" t="s">
        <v>573</v>
      </c>
      <c r="H6" s="132" t="s">
        <v>138</v>
      </c>
      <c r="I6" s="132" t="s">
        <v>751</v>
      </c>
      <c r="J6" s="203" t="s">
        <v>772</v>
      </c>
      <c r="K6" s="74" t="s">
        <v>534</v>
      </c>
    </row>
    <row r="7" spans="1:11" ht="12.75" outlineLevel="1">
      <c r="A7" s="60">
        <f>HYPERLINK(CONCATENATE("[FDS Tool Version 28.xls]Line_Definitions!","a",VLOOKUP(Data!D7,Line_Definitions!$A$2:$D$401,4,FALSE)),Data!D7)</f>
        <v>111</v>
      </c>
      <c r="B7" s="75">
        <f aca="true" t="shared" si="0" ref="B7:B74">ROW(A7)</f>
        <v>7</v>
      </c>
      <c r="C7" s="76" t="s">
        <v>140</v>
      </c>
      <c r="D7" s="156">
        <f>'Level 3 - AMP Financial Data'!D6</f>
        <v>0</v>
      </c>
      <c r="E7" s="278"/>
      <c r="F7" s="278"/>
      <c r="G7" s="278"/>
      <c r="H7" s="156">
        <f>'Level 3 - COCC Financial Data'!D7</f>
        <v>0</v>
      </c>
      <c r="I7" s="278"/>
      <c r="J7" s="156">
        <f aca="true" t="shared" si="1" ref="J7:J12">SUM(D7:I7)</f>
        <v>0</v>
      </c>
      <c r="K7" s="65" t="str">
        <f>IF(ISNA(VLOOKUP($A7,Line_Definitions!$A$2:$C$366,3,FALSE)),VLOOKUP($A7,Line_Definitions!$B$2:$C$366,2,FALSE),VLOOKUP($A7,Line_Definitions!$A$2:$C$366,3,FALSE))</f>
        <v>This FDS line represents cash and cash equivalents (certificates of deposit, NOW accounts, savings, T-bills, etc.) in any form, for example, cash on deposit, cash awaiting deposit, and cash funds available for use for any purpose including operations.</v>
      </c>
    </row>
    <row r="8" spans="1:11" ht="12.75" outlineLevel="1">
      <c r="A8" s="60">
        <f>HYPERLINK(CONCATENATE("[FDS Tool Version 28.xls]Line_Definitions!","a",VLOOKUP(Data!D8,Line_Definitions!$A$2:$D$401,4,FALSE)),Data!D8)</f>
        <v>112</v>
      </c>
      <c r="B8" s="75">
        <f t="shared" si="0"/>
        <v>8</v>
      </c>
      <c r="C8" s="76" t="s">
        <v>141</v>
      </c>
      <c r="D8" s="156">
        <f>'Level 3 - AMP Financial Data'!D7</f>
        <v>0</v>
      </c>
      <c r="E8" s="278"/>
      <c r="F8" s="278"/>
      <c r="G8" s="278"/>
      <c r="H8" s="156">
        <f>'Level 3 - COCC Financial Data'!D8</f>
        <v>0</v>
      </c>
      <c r="I8" s="278"/>
      <c r="J8" s="156">
        <f t="shared" si="1"/>
        <v>0</v>
      </c>
      <c r="K8" s="65" t="str">
        <f>IF(ISNA(VLOOKUP($A8,Line_Definitions!$A$2:$C$366,3,FALSE)),VLOOKUP($A8,Line_Definitions!$B$2:$C$366,2,FALSE),VLOOKUP($A8,Line_Definitions!$A$2:$C$366,3,FALSE))</f>
        <v>This FDS line represents money in any form, as summarized above, that is only allowed to be expended for certain, specified modernization and development activities.  The restriction on the use of the funds has been specified by the source of the monies, not by the PHA.  Generally, this account includes proceeds from the sale of property that had been acquired with grant and development funds, insurance recoveries received in advance of contractor bills, or unspent bond proceeds and CFP drawdowns designated for future capital activities. </v>
      </c>
    </row>
    <row r="9" spans="1:11" ht="12.75" outlineLevel="1">
      <c r="A9" s="60">
        <f>HYPERLINK(CONCATENATE("[FDS Tool Version 28.xls]Line_Definitions!","a",VLOOKUP(Data!D9,Line_Definitions!$A$2:$D$401,4,FALSE)),Data!D9)</f>
        <v>113</v>
      </c>
      <c r="B9" s="75">
        <f t="shared" si="0"/>
        <v>9</v>
      </c>
      <c r="C9" s="76" t="s">
        <v>142</v>
      </c>
      <c r="D9" s="156">
        <f>'Level 3 - AMP Financial Data'!D8</f>
        <v>0</v>
      </c>
      <c r="E9" s="278"/>
      <c r="F9" s="278"/>
      <c r="G9" s="278"/>
      <c r="H9" s="156">
        <f>'Level 3 - COCC Financial Data'!D9</f>
        <v>0</v>
      </c>
      <c r="I9" s="278"/>
      <c r="J9" s="156">
        <f t="shared" si="1"/>
        <v>0</v>
      </c>
      <c r="K9" s="65" t="str">
        <f>IF(ISNA(VLOOKUP($A9,Line_Definitions!$A$2:$C$366,3,FALSE)),VLOOKUP($A9,Line_Definitions!$B$2:$C$366,2,FALSE),VLOOKUP($A9,Line_Definitions!$A$2:$C$366,3,FALSE))</f>
        <v>This FDS line represents money that is only to be expended for specified, restricted purposes and cannot be used for current operations.  The restriction on the use of the funds has been imposed by the source of the monies.  Cash reserved by the PHA or its Board of Directors for future operations or capital outlays is not restricted.  Also, cash set aside for self-insurance is not restricted for purposes of the FDS.  Generally, this account includes excess advances of grants (DEP, EDSS, local grants, etc.) remaining unexpended at year-end.  It also includes Family Self-Sufficiency (FSS) escrow amounts and all monies contractually and/or legally unavailable for use in day-to-day operations.</v>
      </c>
    </row>
    <row r="10" spans="1:11" ht="12.75" outlineLevel="1">
      <c r="A10" s="60">
        <f>HYPERLINK(CONCATENATE("[FDS Tool Version 28.xls]Line_Definitions!","a",VLOOKUP(Data!D10,Line_Definitions!$A$2:$D$401,4,FALSE)),Data!D10)</f>
        <v>114</v>
      </c>
      <c r="B10" s="75">
        <f t="shared" si="0"/>
        <v>10</v>
      </c>
      <c r="C10" s="76" t="s">
        <v>143</v>
      </c>
      <c r="D10" s="156">
        <f>'Level 3 - AMP Financial Data'!D9</f>
        <v>0</v>
      </c>
      <c r="E10" s="278"/>
      <c r="F10" s="278"/>
      <c r="G10" s="278"/>
      <c r="H10" s="156">
        <f>'Level 3 - COCC Financial Data'!D10</f>
        <v>0</v>
      </c>
      <c r="I10" s="278"/>
      <c r="J10" s="156">
        <f t="shared" si="1"/>
        <v>0</v>
      </c>
      <c r="K10" s="65" t="str">
        <f>IF(ISNA(VLOOKUP($A10,Line_Definitions!$A$2:$C$366,3,FALSE)),VLOOKUP($A10,Line_Definitions!$B$2:$C$366,2,FALSE),VLOOKUP($A10,Line_Definitions!$A$2:$C$366,3,FALSE))</f>
        <v>This FDS line represents cash in the Security Deposit Fund which must remain on deposit for the refund of tenant security deposits and may not be used to fund operations.</v>
      </c>
    </row>
    <row r="11" spans="1:11" ht="12.75" outlineLevel="1">
      <c r="A11" s="60">
        <f>HYPERLINK(CONCATENATE("[FDS Tool Version 28.xls]Line_Definitions!","a",VLOOKUP(Data!D11,Line_Definitions!$A$2:$D$401,4,FALSE)),Data!D11)</f>
        <v>115</v>
      </c>
      <c r="B11" s="75">
        <f t="shared" si="0"/>
        <v>11</v>
      </c>
      <c r="C11" s="76" t="s">
        <v>144</v>
      </c>
      <c r="D11" s="156">
        <f>'Level 3 - AMP Financial Data'!D10</f>
        <v>0</v>
      </c>
      <c r="E11" s="278"/>
      <c r="F11" s="278"/>
      <c r="G11" s="278"/>
      <c r="H11" s="156">
        <f>'Level 3 - COCC Financial Data'!D11</f>
        <v>0</v>
      </c>
      <c r="I11" s="278"/>
      <c r="J11" s="156">
        <f t="shared" si="1"/>
        <v>0</v>
      </c>
      <c r="K11" s="65" t="str">
        <f>IF(ISNA(VLOOKUP($A11,Line_Definitions!$A$2:$C$366,3,FALSE)),VLOOKUP($A11,Line_Definitions!$B$2:$C$366,2,FALSE),VLOOKUP($A11,Line_Definitions!$A$2:$C$366,3,FALSE))</f>
        <v>This FDS line item represents cash and cash equivalents that are only to be expended for specified restricted purposes but will be used in the next fiscal year.  The restriction on the use of the funds has been imposed by the source of the monies, not the PHA.   Specific examples include debt service payments, cash restricted for payment of Family Self Sufficiency (FSS) contracts due within 12 months of the Balance Sheet date and Section 8 monies received prior to the start of a fiscal year.  Cash restricted for modernization and development should be reported in line 112.</v>
      </c>
    </row>
    <row r="12" spans="1:11" s="69" customFormat="1" ht="12.75" outlineLevel="1" collapsed="1">
      <c r="A12" s="60">
        <f>HYPERLINK(CONCATENATE("[FDS Tool Version 28.xls]Line_Definitions!","a",VLOOKUP(Data!D12,Line_Definitions!$A$2:$D$401,4,FALSE)),Data!D12)</f>
        <v>100</v>
      </c>
      <c r="B12" s="77">
        <f t="shared" si="0"/>
        <v>12</v>
      </c>
      <c r="C12" s="78" t="s">
        <v>139</v>
      </c>
      <c r="D12" s="141">
        <f aca="true" t="shared" si="2" ref="D12:I12">SUM(D7:D11)</f>
        <v>0</v>
      </c>
      <c r="E12" s="141">
        <f t="shared" si="2"/>
        <v>0</v>
      </c>
      <c r="F12" s="141">
        <f t="shared" si="2"/>
        <v>0</v>
      </c>
      <c r="G12" s="141">
        <f t="shared" si="2"/>
        <v>0</v>
      </c>
      <c r="H12" s="141">
        <f t="shared" si="2"/>
        <v>0</v>
      </c>
      <c r="I12" s="141">
        <f t="shared" si="2"/>
        <v>0</v>
      </c>
      <c r="J12" s="141">
        <f t="shared" si="1"/>
        <v>0</v>
      </c>
      <c r="K12" s="69" t="str">
        <f>IF(ISNA(VLOOKUP($A12,Line_Definitions!$A$2:$C$366,3,FALSE)),VLOOKUP($A12,Line_Definitions!$B$2:$C$366,2,FALSE),VLOOKUP($A12,Line_Definitions!$A$2:$C$366,3,FALSE))</f>
        <v>This FDS line is the sum of lines 111 through 115. This FDS line represents total cash.  FASS automatically sums lines 111 through 115.</v>
      </c>
    </row>
    <row r="13" spans="1:10" s="81" customFormat="1" ht="12.75" outlineLevel="1">
      <c r="A13" s="106"/>
      <c r="B13" s="65"/>
      <c r="C13" s="65"/>
      <c r="D13" s="124"/>
      <c r="E13" s="124"/>
      <c r="F13" s="124"/>
      <c r="G13" s="124"/>
      <c r="H13" s="124"/>
      <c r="I13" s="124"/>
      <c r="J13" s="124"/>
    </row>
    <row r="14" spans="1:11" ht="12.75" outlineLevel="2">
      <c r="A14" s="60">
        <f>HYPERLINK(CONCATENATE("[FDS Tool Version 28.xls]Line_Definitions!","a",VLOOKUP(Data!D14,Line_Definitions!$A$2:$D$401,4,FALSE)),Data!D14)</f>
        <v>121</v>
      </c>
      <c r="B14" s="75">
        <f t="shared" si="0"/>
        <v>14</v>
      </c>
      <c r="C14" s="76" t="s">
        <v>130</v>
      </c>
      <c r="D14" s="156">
        <f>'Level 3 - AMP Financial Data'!D13</f>
        <v>0</v>
      </c>
      <c r="E14" s="279"/>
      <c r="F14" s="279"/>
      <c r="G14" s="279"/>
      <c r="H14" s="156">
        <f>'Level 3 - COCC Financial Data'!D14</f>
        <v>0</v>
      </c>
      <c r="I14" s="278"/>
      <c r="J14" s="156">
        <f aca="true" t="shared" si="3" ref="J14:J33">SUM(D14:I14)</f>
        <v>0</v>
      </c>
      <c r="K14" s="65" t="str">
        <f>IF(ISNA(VLOOKUP($A14,Line_Definitions!$A$2:$C$366,3,FALSE)),VLOOKUP($A14,Line_Definitions!$B$2:$C$366,2,FALSE),VLOOKUP($A14,Line_Definitions!$A$2:$C$366,3,FALSE))</f>
        <v>This FDS line represents amounts owed to the managing PHA by other PHAs due to the relocation of Portability participants. This FDS line is primarily for Housing Choice Voucher program. </v>
      </c>
    </row>
    <row r="15" spans="1:11" ht="12.75" outlineLevel="3">
      <c r="A15" s="325" t="s">
        <v>433</v>
      </c>
      <c r="B15" s="335">
        <f t="shared" si="0"/>
        <v>15</v>
      </c>
      <c r="C15" s="336" t="s">
        <v>271</v>
      </c>
      <c r="D15" s="156">
        <f>'Level 3 - AMP Financial Data'!D14</f>
        <v>0</v>
      </c>
      <c r="E15" s="193"/>
      <c r="F15" s="193"/>
      <c r="G15" s="193"/>
      <c r="H15" s="156">
        <f>'Level 3 - COCC Financial Data'!D15</f>
        <v>0</v>
      </c>
      <c r="I15" s="280"/>
      <c r="J15" s="156">
        <f t="shared" si="3"/>
        <v>0</v>
      </c>
      <c r="K15" s="65" t="e">
        <f>IF(ISNA(VLOOKUP($A15,Line_Definitions!$A$2:$C$366,3,FALSE)),VLOOKUP($A15,Line_Definitions!$B$2:$C$366,2,FALSE),VLOOKUP($A15,Line_Definitions!$A$2:$C$366,3,FALSE))</f>
        <v>#N/A</v>
      </c>
    </row>
    <row r="16" spans="1:11" ht="12.75" outlineLevel="3">
      <c r="A16" s="325" t="s">
        <v>434</v>
      </c>
      <c r="B16" s="335">
        <f t="shared" si="0"/>
        <v>16</v>
      </c>
      <c r="C16" s="337" t="s">
        <v>272</v>
      </c>
      <c r="D16" s="156">
        <f>'Level 3 - AMP Financial Data'!D15</f>
        <v>0</v>
      </c>
      <c r="E16" s="193"/>
      <c r="F16" s="193"/>
      <c r="G16" s="193"/>
      <c r="H16" s="156">
        <f>'Level 3 - COCC Financial Data'!D16</f>
        <v>0</v>
      </c>
      <c r="I16" s="280"/>
      <c r="J16" s="156">
        <f t="shared" si="3"/>
        <v>0</v>
      </c>
      <c r="K16" s="65" t="e">
        <f>IF(ISNA(VLOOKUP($A16,Line_Definitions!$A$2:$C$366,3,FALSE)),VLOOKUP($A16,Line_Definitions!$B$2:$C$366,2,FALSE),VLOOKUP($A16,Line_Definitions!$A$2:$C$366,3,FALSE))</f>
        <v>#N/A</v>
      </c>
    </row>
    <row r="17" spans="1:11" ht="12.75" outlineLevel="3">
      <c r="A17" s="325" t="s">
        <v>435</v>
      </c>
      <c r="B17" s="335">
        <f t="shared" si="0"/>
        <v>17</v>
      </c>
      <c r="C17" s="337" t="s">
        <v>273</v>
      </c>
      <c r="D17" s="156">
        <f>'Level 3 - AMP Financial Data'!D16</f>
        <v>0</v>
      </c>
      <c r="E17" s="193"/>
      <c r="F17" s="193"/>
      <c r="G17" s="193"/>
      <c r="H17" s="156">
        <f>'Level 3 - COCC Financial Data'!D17</f>
        <v>0</v>
      </c>
      <c r="I17" s="280"/>
      <c r="J17" s="156">
        <f t="shared" si="3"/>
        <v>0</v>
      </c>
      <c r="K17" s="65" t="e">
        <f>IF(ISNA(VLOOKUP($A17,Line_Definitions!$A$2:$C$366,3,FALSE)),VLOOKUP($A17,Line_Definitions!$B$2:$C$366,2,FALSE),VLOOKUP($A17,Line_Definitions!$A$2:$C$366,3,FALSE))</f>
        <v>#N/A</v>
      </c>
    </row>
    <row r="18" spans="1:11" s="69" customFormat="1" ht="12.75" outlineLevel="2">
      <c r="A18" s="60">
        <f>HYPERLINK(CONCATENATE("[FDS Tool Version 28.xls]Line_Definitions!","a",VLOOKUP(Data!D18,Line_Definitions!$A$2:$D$401,4,FALSE)),Data!D18)</f>
        <v>122</v>
      </c>
      <c r="B18" s="82">
        <f t="shared" si="0"/>
        <v>18</v>
      </c>
      <c r="C18" s="83" t="s">
        <v>131</v>
      </c>
      <c r="D18" s="141">
        <f>'Level 3 - AMP Financial Data'!D17</f>
        <v>0</v>
      </c>
      <c r="E18" s="204"/>
      <c r="F18" s="170"/>
      <c r="G18" s="170"/>
      <c r="H18" s="205">
        <f>'Level 3 - COCC Financial Data'!D18</f>
        <v>0</v>
      </c>
      <c r="I18" s="280"/>
      <c r="J18" s="141">
        <f t="shared" si="3"/>
        <v>0</v>
      </c>
      <c r="K18" s="69" t="str">
        <f>IF(ISNA(VLOOKUP($A18,Line_Definitions!$A$2:$C$366,3,FALSE)),VLOOKUP($A18,Line_Definitions!$B$2:$C$366,2,FALSE),VLOOKUP($A18,Line_Definitions!$A$2:$C$366,3,FALSE))</f>
        <v>This FDS line represents amounts owed to the PHA by HUD, including the basic annual contribution for leased projects.  This FDS line should also include special preliminary fees for portability, if applicable and still recorded by the PHA.</v>
      </c>
    </row>
    <row r="19" spans="1:11" ht="12.75" outlineLevel="2">
      <c r="A19" s="60">
        <f>HYPERLINK(CONCATENATE("[FDS Tool Version 28.xls]Line_Definitions!","a",VLOOKUP(Data!D19,Line_Definitions!$A$2:$D$401,4,FALSE)),Data!D19)</f>
        <v>124</v>
      </c>
      <c r="B19" s="84">
        <f t="shared" si="0"/>
        <v>19</v>
      </c>
      <c r="C19" s="85" t="s">
        <v>145</v>
      </c>
      <c r="D19" s="156">
        <f>'Level 3 - AMP Financial Data'!D18</f>
        <v>0</v>
      </c>
      <c r="E19" s="279"/>
      <c r="F19" s="279"/>
      <c r="G19" s="279"/>
      <c r="H19" s="156">
        <f>'Level 3 - COCC Financial Data'!D19</f>
        <v>0</v>
      </c>
      <c r="I19" s="278"/>
      <c r="J19" s="156">
        <f t="shared" si="3"/>
        <v>0</v>
      </c>
      <c r="K19" s="65" t="str">
        <f>IF(ISNA(VLOOKUP($A19,Line_Definitions!$A$2:$C$366,3,FALSE)),VLOOKUP($A19,Line_Definitions!$B$2:$C$366,2,FALSE),VLOOKUP($A19,Line_Definitions!$A$2:$C$366,3,FALSE))</f>
        <v>This FDS line represents amounts owed to the PHA by other federal agencies and state and local governments for PHA projects.</v>
      </c>
    </row>
    <row r="20" spans="1:11" ht="12.75" outlineLevel="3">
      <c r="A20" s="325" t="s">
        <v>436</v>
      </c>
      <c r="B20" s="335">
        <f t="shared" si="0"/>
        <v>20</v>
      </c>
      <c r="C20" s="337" t="s">
        <v>274</v>
      </c>
      <c r="D20" s="156">
        <f>'Level 3 - AMP Financial Data'!D19</f>
        <v>0</v>
      </c>
      <c r="E20" s="172"/>
      <c r="F20" s="281"/>
      <c r="G20" s="281"/>
      <c r="H20" s="164"/>
      <c r="I20" s="281"/>
      <c r="J20" s="156">
        <f t="shared" si="3"/>
        <v>0</v>
      </c>
      <c r="K20" s="65" t="e">
        <f>IF(ISNA(VLOOKUP($A20,Line_Definitions!$A$2:$C$366,3,FALSE)),VLOOKUP($A20,Line_Definitions!$B$2:$C$366,2,FALSE),VLOOKUP($A20,Line_Definitions!$A$2:$C$366,3,FALSE))</f>
        <v>#N/A</v>
      </c>
    </row>
    <row r="21" spans="1:11" ht="12.75" outlineLevel="3">
      <c r="A21" s="325" t="s">
        <v>437</v>
      </c>
      <c r="B21" s="335">
        <f t="shared" si="0"/>
        <v>21</v>
      </c>
      <c r="C21" s="337" t="s">
        <v>275</v>
      </c>
      <c r="D21" s="156">
        <f>'Level 3 - AMP Financial Data'!D20</f>
        <v>0</v>
      </c>
      <c r="E21" s="172"/>
      <c r="F21" s="281"/>
      <c r="G21" s="281"/>
      <c r="H21" s="164"/>
      <c r="I21" s="281"/>
      <c r="J21" s="156">
        <f t="shared" si="3"/>
        <v>0</v>
      </c>
      <c r="K21" s="65" t="e">
        <f>IF(ISNA(VLOOKUP($A21,Line_Definitions!$A$2:$C$366,3,FALSE)),VLOOKUP($A21,Line_Definitions!$B$2:$C$366,2,FALSE),VLOOKUP($A21,Line_Definitions!$A$2:$C$366,3,FALSE))</f>
        <v>#N/A</v>
      </c>
    </row>
    <row r="22" spans="1:11" ht="12.75" outlineLevel="3">
      <c r="A22" s="325" t="s">
        <v>438</v>
      </c>
      <c r="B22" s="335">
        <f t="shared" si="0"/>
        <v>22</v>
      </c>
      <c r="C22" s="337" t="s">
        <v>276</v>
      </c>
      <c r="D22" s="156">
        <f>'Level 3 - AMP Financial Data'!D21</f>
        <v>0</v>
      </c>
      <c r="E22" s="172"/>
      <c r="F22" s="281"/>
      <c r="G22" s="281"/>
      <c r="H22" s="164"/>
      <c r="I22" s="281"/>
      <c r="J22" s="156">
        <f t="shared" si="3"/>
        <v>0</v>
      </c>
      <c r="K22" s="65" t="e">
        <f>IF(ISNA(VLOOKUP($A22,Line_Definitions!$A$2:$C$366,3,FALSE)),VLOOKUP($A22,Line_Definitions!$B$2:$C$366,2,FALSE),VLOOKUP($A22,Line_Definitions!$A$2:$C$366,3,FALSE))</f>
        <v>#N/A</v>
      </c>
    </row>
    <row r="23" spans="1:11" ht="12.75" outlineLevel="3">
      <c r="A23" s="325" t="s">
        <v>439</v>
      </c>
      <c r="B23" s="335">
        <f t="shared" si="0"/>
        <v>23</v>
      </c>
      <c r="C23" s="337" t="s">
        <v>277</v>
      </c>
      <c r="D23" s="156">
        <f>'Level 3 - AMP Financial Data'!D22</f>
        <v>0</v>
      </c>
      <c r="E23" s="172"/>
      <c r="F23" s="281"/>
      <c r="G23" s="281"/>
      <c r="H23" s="164"/>
      <c r="I23" s="281"/>
      <c r="J23" s="156">
        <f t="shared" si="3"/>
        <v>0</v>
      </c>
      <c r="K23" s="65" t="e">
        <f>IF(ISNA(VLOOKUP($A23,Line_Definitions!$A$2:$C$366,3,FALSE)),VLOOKUP($A23,Line_Definitions!$B$2:$C$366,2,FALSE),VLOOKUP($A23,Line_Definitions!$A$2:$C$366,3,FALSE))</f>
        <v>#N/A</v>
      </c>
    </row>
    <row r="24" spans="1:11" ht="12.75" outlineLevel="3">
      <c r="A24" s="325" t="s">
        <v>440</v>
      </c>
      <c r="B24" s="335">
        <f t="shared" si="0"/>
        <v>24</v>
      </c>
      <c r="C24" s="337" t="s">
        <v>278</v>
      </c>
      <c r="D24" s="348">
        <f>'Level 3 - AMP Financial Data'!D23</f>
        <v>0</v>
      </c>
      <c r="E24" s="349"/>
      <c r="F24" s="350"/>
      <c r="G24" s="350"/>
      <c r="H24" s="351"/>
      <c r="I24" s="350"/>
      <c r="J24" s="348">
        <f t="shared" si="3"/>
        <v>0</v>
      </c>
      <c r="K24" s="65" t="e">
        <f>IF(ISNA(VLOOKUP($A24,Line_Definitions!$A$2:$C$366,3,FALSE)),VLOOKUP($A24,Line_Definitions!$B$2:$C$366,2,FALSE),VLOOKUP($A24,Line_Definitions!$A$2:$C$366,3,FALSE))</f>
        <v>#N/A</v>
      </c>
    </row>
    <row r="25" spans="1:10" ht="12.75" outlineLevel="3">
      <c r="A25" s="325"/>
      <c r="B25" s="335"/>
      <c r="C25" s="347" t="s">
        <v>700</v>
      </c>
      <c r="D25" s="367" t="s">
        <v>701</v>
      </c>
      <c r="E25" s="368"/>
      <c r="F25" s="368"/>
      <c r="G25" s="368"/>
      <c r="H25" s="368"/>
      <c r="I25" s="368"/>
      <c r="J25" s="369"/>
    </row>
    <row r="26" spans="1:11" s="69" customFormat="1" ht="12.75" outlineLevel="2">
      <c r="A26" s="60">
        <f>HYPERLINK(CONCATENATE("[FDS Tool Version 28.xls]Line_Definitions!","a",VLOOKUP(Data!D25,Line_Definitions!$A$2:$D$401,4,FALSE)),Data!D25)</f>
        <v>125</v>
      </c>
      <c r="B26" s="82">
        <f t="shared" si="0"/>
        <v>26</v>
      </c>
      <c r="C26" s="86" t="s">
        <v>164</v>
      </c>
      <c r="D26" s="352">
        <f>'Level 3 - AMP Financial Data'!D25</f>
        <v>0</v>
      </c>
      <c r="E26" s="353"/>
      <c r="F26" s="206">
        <f>SUM(F20:F24)</f>
        <v>0</v>
      </c>
      <c r="G26" s="206">
        <f>SUM(G20:G24)</f>
        <v>0</v>
      </c>
      <c r="H26" s="354"/>
      <c r="I26" s="355"/>
      <c r="J26" s="352">
        <f t="shared" si="3"/>
        <v>0</v>
      </c>
      <c r="K26" s="69" t="str">
        <f>IF(ISNA(VLOOKUP($A26,Line_Definitions!$A$2:$C$366,3,FALSE)),VLOOKUP($A26,Line_Definitions!$B$2:$C$366,2,FALSE),VLOOKUP($A26,Line_Definitions!$A$2:$C$366,3,FALSE))</f>
        <v>This FDS line represents amounts owed to the PHA by miscellaneous sources other than governmental units (HUD, state or local) or tenants.</v>
      </c>
    </row>
    <row r="27" spans="1:11" ht="12.75" outlineLevel="2">
      <c r="A27" s="60">
        <f>HYPERLINK(CONCATENATE("[FDS Tool Version 28.xls]Line_Definitions!","a",VLOOKUP(Data!D26,Line_Definitions!$A$2:$D$401,4,FALSE)),Data!D26)</f>
        <v>126</v>
      </c>
      <c r="B27" s="84">
        <f t="shared" si="0"/>
        <v>27</v>
      </c>
      <c r="C27" s="85" t="s">
        <v>236</v>
      </c>
      <c r="D27" s="156">
        <f>'Level 3 - AMP Financial Data'!D26</f>
        <v>0</v>
      </c>
      <c r="E27" s="278"/>
      <c r="F27" s="278"/>
      <c r="G27" s="278"/>
      <c r="H27" s="156">
        <f>'Level 3 - COCC Financial Data'!D27</f>
        <v>0</v>
      </c>
      <c r="I27" s="278"/>
      <c r="J27" s="156">
        <f t="shared" si="3"/>
        <v>0</v>
      </c>
      <c r="K27" s="65" t="str">
        <f>IF(ISNA(VLOOKUP($A27,Line_Definitions!$A$2:$C$366,3,FALSE)),VLOOKUP($A27,Line_Definitions!$B$2:$C$366,2,FALSE),VLOOKUP($A27,Line_Definitions!$A$2:$C$366,3,FALSE))</f>
        <v>This FDS line represents the cumulative balance of all tenant rent payments due, owed and outstanding such as tenant rent charges, and utility reimbursement.  It also includes charges such as rent, maintenance charges, excess utility charges or other adjustments.  It is the gross amount due from tenants for rent.  </v>
      </c>
    </row>
    <row r="28" spans="1:11" ht="12.75" outlineLevel="2">
      <c r="A28" s="60">
        <f>HYPERLINK(CONCATENATE("[FDS Tool Version 28.xls]Line_Definitions!","a",VLOOKUP(Data!D27,Line_Definitions!$A$2:$D$401,4,FALSE)),Data!D27)</f>
        <v>126.1</v>
      </c>
      <c r="B28" s="84">
        <f t="shared" si="0"/>
        <v>28</v>
      </c>
      <c r="C28" s="85" t="s">
        <v>235</v>
      </c>
      <c r="D28" s="156">
        <f>'Level 3 - AMP Financial Data'!D27</f>
        <v>0</v>
      </c>
      <c r="E28" s="278"/>
      <c r="F28" s="278"/>
      <c r="G28" s="278"/>
      <c r="H28" s="156">
        <f>'Level 3 - COCC Financial Data'!D28</f>
        <v>0</v>
      </c>
      <c r="I28" s="278"/>
      <c r="J28" s="156">
        <f t="shared" si="3"/>
        <v>0</v>
      </c>
      <c r="K28" s="65" t="str">
        <f>IF(ISNA(VLOOKUP($A28,Line_Definitions!$A$2:$C$366,3,FALSE)),VLOOKUP($A28,Line_Definitions!$B$2:$C$366,2,FALSE),VLOOKUP($A28,Line_Definitions!$A$2:$C$366,3,FALSE))</f>
        <v>This FDS line represents a reserve for the receivables from tenants recorded in FDS line 126 that are not expected to be collected.  This line reduces the total accounts receivable balance when analyzed in conjunction with the related receivable.  This is a required field if an amount has been recorded in FDS line 126. The allowance account should not be greater than 126.</v>
      </c>
    </row>
    <row r="29" spans="1:11" ht="12.75" outlineLevel="2">
      <c r="A29" s="60">
        <f>HYPERLINK(CONCATENATE("[FDS Tool Version 28.xls]Line_Definitions!","a",VLOOKUP(Data!D28,Line_Definitions!$A$2:$D$401,4,FALSE)),Data!D28)</f>
        <v>126.2</v>
      </c>
      <c r="B29" s="84">
        <f t="shared" si="0"/>
        <v>29</v>
      </c>
      <c r="C29" s="85" t="s">
        <v>132</v>
      </c>
      <c r="D29" s="156">
        <f>'Level 3 - AMP Financial Data'!D28</f>
        <v>0</v>
      </c>
      <c r="E29" s="278"/>
      <c r="F29" s="278"/>
      <c r="G29" s="278"/>
      <c r="H29" s="156">
        <f>'Level 3 - COCC Financial Data'!D29</f>
        <v>0</v>
      </c>
      <c r="I29" s="278"/>
      <c r="J29" s="156">
        <f t="shared" si="3"/>
        <v>0</v>
      </c>
      <c r="K29" s="65" t="str">
        <f>IF(ISNA(VLOOKUP($A29,Line_Definitions!$A$2:$C$366,3,FALSE)),VLOOKUP($A29,Line_Definitions!$B$2:$C$366,2,FALSE),VLOOKUP($A29,Line_Definitions!$A$2:$C$366,3,FALSE))</f>
        <v>This FDS line represents an allowance for accounts receivable from sources other than tenants that are not expected to be collected.  The related accounts receivable are recorded in FDS lines 121 through 125.  This line reduces the total accounts receivable balance when analyzed in conjunction with the related receivable.  This is a required field if there is an amount entered in FDS lines 121 through 125. The allowance account should not be greater than 126.</v>
      </c>
    </row>
    <row r="30" spans="1:11" ht="12.75" outlineLevel="2">
      <c r="A30" s="60">
        <f>HYPERLINK(CONCATENATE("[FDS Tool Version 28.xls]Line_Definitions!","a",VLOOKUP(Data!D29,Line_Definitions!$A$2:$D$401,4,FALSE)),Data!D29)</f>
        <v>127</v>
      </c>
      <c r="B30" s="84">
        <f t="shared" si="0"/>
        <v>30</v>
      </c>
      <c r="C30" s="85" t="s">
        <v>133</v>
      </c>
      <c r="D30" s="156">
        <f>'Level 3 - AMP Financial Data'!D29</f>
        <v>0</v>
      </c>
      <c r="E30" s="278"/>
      <c r="F30" s="278"/>
      <c r="G30" s="278"/>
      <c r="H30" s="156">
        <f>'Level 3 - COCC Financial Data'!D30</f>
        <v>0</v>
      </c>
      <c r="I30" s="278"/>
      <c r="J30" s="156">
        <f t="shared" si="3"/>
        <v>0</v>
      </c>
      <c r="K30" s="65" t="str">
        <f>IF(ISNA(VLOOKUP($A30,Line_Definitions!$A$2:$C$366,3,FALSE)),VLOOKUP($A30,Line_Definitions!$B$2:$C$366,2,FALSE),VLOOKUP($A30,Line_Definitions!$A$2:$C$366,3,FALSE))</f>
        <v>This FDS line represents unconditional written promises, signed by the maker, to pay a certain sum of money on demand, or at a fixed or determinable future time (within 12 months after the fiscal year-end).  It includes amounts due to the PHA as evidenced by all formal instruments of indebtedness, such as loans to local off-site facilities not included in the development cost of the project.  Scheduled periodic payments made against the note or mortgage is current and within the terms of the written document.  Amounts that are past due and considered uncollectible should be recorded as past due (along with the remaining balance of the associated note or mortgage) on FDS line 172.</v>
      </c>
    </row>
    <row r="31" spans="1:11" ht="12.75" outlineLevel="2">
      <c r="A31" s="60">
        <f>HYPERLINK(CONCATENATE("[FDS Tool Version 28.xls]Line_Definitions!","a",VLOOKUP(Data!D30,Line_Definitions!$A$2:$D$401,4,FALSE)),Data!D30)</f>
        <v>128</v>
      </c>
      <c r="B31" s="84">
        <f t="shared" si="0"/>
        <v>31</v>
      </c>
      <c r="C31" s="85" t="s">
        <v>94</v>
      </c>
      <c r="D31" s="156">
        <f>'Level 3 - AMP Financial Data'!D30</f>
        <v>0</v>
      </c>
      <c r="E31" s="278"/>
      <c r="F31" s="278"/>
      <c r="G31" s="278"/>
      <c r="H31" s="156">
        <f>'Level 3 - COCC Financial Data'!D31</f>
        <v>0</v>
      </c>
      <c r="I31" s="278"/>
      <c r="J31" s="156">
        <f t="shared" si="3"/>
        <v>0</v>
      </c>
      <c r="K31" s="65" t="str">
        <f>IF(ISNA(VLOOKUP($A31,Line_Definitions!$A$2:$C$366,3,FALSE)),VLOOKUP($A31,Line_Definitions!$B$2:$C$366,2,FALSE),VLOOKUP($A31,Line_Definitions!$A$2:$C$366,3,FALSE))</f>
        <v>This FDS line represents the full amount of the receivable from tenants who committed fraud or misrepresentation and now owe additional rent for prior periods or retroactive rent.  The amount that is considered to be uncollectible should be recorded in FDS line 128.1.  Note that fraud recovery amounts should be recorded when they are determined to be realizable.</v>
      </c>
    </row>
    <row r="32" spans="1:11" ht="12.75" outlineLevel="2">
      <c r="A32" s="60">
        <f>HYPERLINK(CONCATENATE("[FDS Tool Version 28.xls]Line_Definitions!","a",VLOOKUP(Data!D31,Line_Definitions!$A$2:$D$401,4,FALSE)),Data!D31)</f>
        <v>128.1</v>
      </c>
      <c r="B32" s="84">
        <f t="shared" si="0"/>
        <v>32</v>
      </c>
      <c r="C32" s="85" t="s">
        <v>134</v>
      </c>
      <c r="D32" s="156">
        <f>'Level 3 - AMP Financial Data'!D31</f>
        <v>0</v>
      </c>
      <c r="E32" s="278"/>
      <c r="F32" s="278"/>
      <c r="G32" s="278"/>
      <c r="H32" s="156">
        <f>'Level 3 - COCC Financial Data'!D32</f>
        <v>0</v>
      </c>
      <c r="I32" s="278"/>
      <c r="J32" s="156">
        <f t="shared" si="3"/>
        <v>0</v>
      </c>
      <c r="K32" s="65" t="str">
        <f>IF(ISNA(VLOOKUP($A32,Line_Definitions!$A$2:$C$366,3,FALSE)),VLOOKUP($A32,Line_Definitions!$B$2:$C$366,2,FALSE),VLOOKUP($A32,Line_Definitions!$A$2:$C$366,3,FALSE))</f>
        <v>This FDS line represents the reasonably anticipated losses inherent in the fraud recovery accounts receivable balance. These are amounts that are not expected to be collected. This line reduces the total accounts receivable balance when analyzed in conjunction with the related receivable.  This is a required field if an amount has been recorded in FDS line 128. The allowance account should not be greater than 128.</v>
      </c>
    </row>
    <row r="33" spans="1:11" ht="12.75" outlineLevel="2">
      <c r="A33" s="60">
        <f>HYPERLINK(CONCATENATE("[FDS Tool Version 28.xls]Line_Definitions!","a",VLOOKUP(Data!D32,Line_Definitions!$A$2:$D$401,4,FALSE)),Data!D32)</f>
        <v>129</v>
      </c>
      <c r="B33" s="84">
        <f t="shared" si="0"/>
        <v>33</v>
      </c>
      <c r="C33" s="85" t="s">
        <v>135</v>
      </c>
      <c r="D33" s="156">
        <f>'Level 3 - AMP Financial Data'!D32</f>
        <v>0</v>
      </c>
      <c r="E33" s="278"/>
      <c r="F33" s="278"/>
      <c r="G33" s="278"/>
      <c r="H33" s="156">
        <f>'Level 3 - COCC Financial Data'!D33</f>
        <v>0</v>
      </c>
      <c r="I33" s="278"/>
      <c r="J33" s="156">
        <f t="shared" si="3"/>
        <v>0</v>
      </c>
      <c r="K33" s="65" t="str">
        <f>IF(ISNA(VLOOKUP($A33,Line_Definitions!$A$2:$C$366,3,FALSE)),VLOOKUP($A33,Line_Definitions!$B$2:$C$366,2,FALSE),VLOOKUP($A33,Line_Definitions!$A$2:$C$366,3,FALSE))</f>
        <v>This FDS line represents interest that has been earned currently but has not yet been received.  This includes accrued interest receivable on notes, mortgages, and/or contracts for sale.  It also includes accrued interest receivable on PHA investments, cash equivalents, and loans to local governing bodies or local taxing bodies for financing the construction of off-site facilities not included in the development cost of the project.  This includes all accrued interest receivable.</v>
      </c>
    </row>
    <row r="34" spans="1:11" s="69" customFormat="1" ht="12.75" outlineLevel="1">
      <c r="A34" s="60">
        <f>HYPERLINK(CONCATENATE("[FDS Tool Version 28.xls]Line_Definitions!","a",VLOOKUP(Data!D33,Line_Definitions!$A$2:$D$401,4,FALSE)),Data!D33)</f>
        <v>120</v>
      </c>
      <c r="B34" s="82">
        <f t="shared" si="0"/>
        <v>34</v>
      </c>
      <c r="C34" s="86" t="s">
        <v>170</v>
      </c>
      <c r="D34" s="141">
        <f aca="true" t="shared" si="4" ref="D34:I34">SUM(D14:D33)</f>
        <v>0</v>
      </c>
      <c r="E34" s="141">
        <f t="shared" si="4"/>
        <v>0</v>
      </c>
      <c r="F34" s="141">
        <f t="shared" si="4"/>
        <v>0</v>
      </c>
      <c r="G34" s="141">
        <f t="shared" si="4"/>
        <v>0</v>
      </c>
      <c r="H34" s="141">
        <f t="shared" si="4"/>
        <v>0</v>
      </c>
      <c r="I34" s="141">
        <f t="shared" si="4"/>
        <v>0</v>
      </c>
      <c r="J34" s="141">
        <f>SUM(D34:I34)</f>
        <v>0</v>
      </c>
      <c r="K34" s="69" t="str">
        <f>IF(ISNA(VLOOKUP($A34,Line_Definitions!$A$2:$C$366,3,FALSE)),VLOOKUP($A34,Line_Definitions!$B$2:$C$366,2,FALSE),VLOOKUP($A34,Line_Definitions!$A$2:$C$366,3,FALSE))</f>
        <v>This FDS line is the sum of line 121 through 129. This FDS line represents the total of all receivables less the amounts established as the allowances for doubtful accounts.  FASS automatically sums lines 121 through 129.</v>
      </c>
    </row>
    <row r="35" spans="1:2" ht="12.75" outlineLevel="1">
      <c r="A35" s="106"/>
      <c r="B35" s="65"/>
    </row>
    <row r="36" spans="1:11" ht="12.75" outlineLevel="2">
      <c r="A36" s="60">
        <f>HYPERLINK(CONCATENATE("[FDS Tool Version 28.xls]Line_Definitions!","a",VLOOKUP(Data!D35,Line_Definitions!$A$2:$D$401,4,FALSE)),Data!D35)</f>
        <v>131</v>
      </c>
      <c r="B36" s="75">
        <f t="shared" si="0"/>
        <v>36</v>
      </c>
      <c r="C36" s="87" t="s">
        <v>136</v>
      </c>
      <c r="D36" s="156">
        <f>'Level 3 - AMP Financial Data'!D35</f>
        <v>0</v>
      </c>
      <c r="E36" s="278"/>
      <c r="F36" s="278"/>
      <c r="G36" s="278"/>
      <c r="H36" s="156">
        <f>'Level 3 - COCC Financial Data'!D36</f>
        <v>0</v>
      </c>
      <c r="I36" s="278"/>
      <c r="J36" s="156">
        <f aca="true" t="shared" si="5" ref="J36:J44">SUM(D36:I36)</f>
        <v>0</v>
      </c>
      <c r="K36" s="65" t="str">
        <f>IF(ISNA(VLOOKUP($A36,Line_Definitions!$A$2:$C$366,3,FALSE)),VLOOKUP($A36,Line_Definitions!$B$2:$C$366,2,FALSE),VLOOKUP($A36,Line_Definitions!$A$2:$C$366,3,FALSE))</f>
        <v>This FDS line represents the fair market value of all investments (mutual funds, treasury notes, and bonds), which can be used, upon exchange, for any purpose, including general operations.</v>
      </c>
    </row>
    <row r="37" spans="1:11" ht="12.75" outlineLevel="2">
      <c r="A37" s="60">
        <f>HYPERLINK(CONCATENATE("[FDS Tool Version 28.xls]Line_Definitions!","a",VLOOKUP(Data!D36,Line_Definitions!$A$2:$D$401,4,FALSE)),Data!D36)</f>
        <v>132</v>
      </c>
      <c r="B37" s="75">
        <f t="shared" si="0"/>
        <v>37</v>
      </c>
      <c r="C37" s="87" t="s">
        <v>317</v>
      </c>
      <c r="D37" s="156">
        <f>'Level 3 - AMP Financial Data'!D36</f>
        <v>0</v>
      </c>
      <c r="E37" s="278"/>
      <c r="F37" s="278"/>
      <c r="G37" s="278"/>
      <c r="H37" s="156">
        <f>'Level 3 - COCC Financial Data'!D37</f>
        <v>0</v>
      </c>
      <c r="I37" s="278"/>
      <c r="J37" s="156">
        <f t="shared" si="5"/>
        <v>0</v>
      </c>
      <c r="K37" s="65" t="str">
        <f>IF(ISNA(VLOOKUP($A37,Line_Definitions!$A$2:$C$366,3,FALSE)),VLOOKUP($A37,Line_Definitions!$B$2:$C$366,2,FALSE),VLOOKUP($A37,Line_Definitions!$A$2:$C$366,3,FALSE))</f>
        <v>This FDS line represents the fair market value of all investments (mutual funds, treasury notes, and bonds) that can only be used, upon exchange, for specific, designated purposes.  In this case, the cash proceeds from the investment would only be for the same specified use as the initially invested cash.  The restriction on the use of the funds must have been placed or imposed by the source of the funding.  Investments set aside for self-insurance are not restricted for purposes of the FDS.</v>
      </c>
    </row>
    <row r="38" spans="1:11" ht="12.75" outlineLevel="2">
      <c r="A38" s="60">
        <f>HYPERLINK(CONCATENATE("[FDS Tool Version 28.xls]Line_Definitions!","a",VLOOKUP(Data!D37,Line_Definitions!$A$2:$D$401,4,FALSE)),Data!D37)</f>
        <v>135</v>
      </c>
      <c r="B38" s="75">
        <f t="shared" si="0"/>
        <v>38</v>
      </c>
      <c r="C38" s="87" t="s">
        <v>146</v>
      </c>
      <c r="D38" s="156">
        <f>'Level 3 - AMP Financial Data'!D37</f>
        <v>0</v>
      </c>
      <c r="E38" s="278"/>
      <c r="F38" s="278"/>
      <c r="G38" s="278"/>
      <c r="H38" s="156">
        <f>'Level 3 - COCC Financial Data'!D38</f>
        <v>0</v>
      </c>
      <c r="I38" s="278"/>
      <c r="J38" s="156">
        <f t="shared" si="5"/>
        <v>0</v>
      </c>
      <c r="K38" s="65" t="str">
        <f>IF(ISNA(VLOOKUP($A38,Line_Definitions!$A$2:$C$366,3,FALSE)),VLOOKUP($A38,Line_Definitions!$B$2:$C$366,2,FALSE),VLOOKUP($A38,Line_Definitions!$A$2:$C$366,3,FALSE))</f>
        <v>This FDS line represents the fair market value of all investments (mutual funds, treasury notes, and bonds) that can only be used, upon exchange, for specific, designated purposes, which will be used to liquidate a current liability in the next fiscal year.  In this case, the cash proceeds from the investments would only be used for the same specified use as the initially invested cash.  The restriction on the use of the funds must have been placed or imposed by the source of the funding.  Specific examples include debt service payments and Section 8 monies received prior to the start of a fiscal year.  Investments restricted for modernization and development should be reported in line 132.</v>
      </c>
    </row>
    <row r="39" spans="1:11" ht="12.75" outlineLevel="2">
      <c r="A39" s="60">
        <f>HYPERLINK(CONCATENATE("[FDS Tool Version 28.xls]Line_Definitions!","a",VLOOKUP(Data!D38,Line_Definitions!$A$2:$D$401,4,FALSE)),Data!D38)</f>
        <v>142</v>
      </c>
      <c r="B39" s="75">
        <f t="shared" si="0"/>
        <v>39</v>
      </c>
      <c r="C39" s="87" t="s">
        <v>137</v>
      </c>
      <c r="D39" s="156">
        <f>'Level 3 - AMP Financial Data'!D38</f>
        <v>0</v>
      </c>
      <c r="E39" s="278"/>
      <c r="F39" s="278"/>
      <c r="G39" s="278"/>
      <c r="H39" s="156">
        <f>'Level 3 - COCC Financial Data'!D39</f>
        <v>0</v>
      </c>
      <c r="I39" s="278"/>
      <c r="J39" s="156">
        <f t="shared" si="5"/>
        <v>0</v>
      </c>
      <c r="K39" s="65" t="str">
        <f>IF(ISNA(VLOOKUP($A39,Line_Definitions!$A$2:$C$366,3,FALSE)),VLOOKUP($A39,Line_Definitions!$B$2:$C$366,2,FALSE),VLOOKUP($A39,Line_Definitions!$A$2:$C$366,3,FALSE))</f>
        <v>This FDS line represents all prepaid expenses.  Prepaid expenses, unlike other current assets, are not expected to be converted into cash; but, if they had not been paid in advance, they would require the use of current assets during the operating cycle.</v>
      </c>
    </row>
    <row r="40" spans="1:11" ht="12.75" outlineLevel="2">
      <c r="A40" s="60">
        <f>HYPERLINK(CONCATENATE("[FDS Tool Version 28.xls]Line_Definitions!","a",VLOOKUP(Data!D39,Line_Definitions!$A$2:$D$401,4,FALSE)),Data!D39)</f>
        <v>143</v>
      </c>
      <c r="B40" s="75">
        <f t="shared" si="0"/>
        <v>40</v>
      </c>
      <c r="C40" s="87" t="s">
        <v>318</v>
      </c>
      <c r="D40" s="156">
        <f>'Level 3 - AMP Financial Data'!D39</f>
        <v>0</v>
      </c>
      <c r="E40" s="278"/>
      <c r="F40" s="278"/>
      <c r="G40" s="278"/>
      <c r="H40" s="156">
        <f>'Level 3 - COCC Financial Data'!D40</f>
        <v>0</v>
      </c>
      <c r="I40" s="278"/>
      <c r="J40" s="156">
        <f t="shared" si="5"/>
        <v>0</v>
      </c>
      <c r="K40" s="65" t="str">
        <f>IF(ISNA(VLOOKUP($A40,Line_Definitions!$A$2:$C$366,3,FALSE)),VLOOKUP($A40,Line_Definitions!$B$2:$C$366,2,FALSE),VLOOKUP($A40,Line_Definitions!$A$2:$C$366,3,FALSE))</f>
        <v>This FDS line represents the value of the inventory of materials and equipment on hand as of the end of the PHA’s fiscal year.</v>
      </c>
    </row>
    <row r="41" spans="1:11" ht="12.75" outlineLevel="2">
      <c r="A41" s="60">
        <f>HYPERLINK(CONCATENATE("[FDS Tool Version 28.xls]Line_Definitions!","a",VLOOKUP(Data!D40,Line_Definitions!$A$2:$D$401,4,FALSE)),Data!D40)</f>
        <v>143.1</v>
      </c>
      <c r="B41" s="75">
        <f t="shared" si="0"/>
        <v>41</v>
      </c>
      <c r="C41" s="87" t="s">
        <v>319</v>
      </c>
      <c r="D41" s="156">
        <f>'Level 3 - AMP Financial Data'!D40</f>
        <v>0</v>
      </c>
      <c r="E41" s="278"/>
      <c r="F41" s="278"/>
      <c r="G41" s="278"/>
      <c r="H41" s="156">
        <f>'Level 3 - COCC Financial Data'!D41</f>
        <v>0</v>
      </c>
      <c r="I41" s="278"/>
      <c r="J41" s="156">
        <f t="shared" si="5"/>
        <v>0</v>
      </c>
      <c r="K41" s="65" t="str">
        <f>IF(ISNA(VLOOKUP($A41,Line_Definitions!$A$2:$C$366,3,FALSE)),VLOOKUP($A41,Line_Definitions!$B$2:$C$366,2,FALSE),VLOOKUP($A41,Line_Definitions!$A$2:$C$366,3,FALSE))</f>
        <v>This FDS line represents the estimate of the amount of materials in inventory that may be unusable or obsolete by the time the item is scheduled to be used under the consumption method.   Since inventory is expensed as used, rather than when purchased, this line reduces the inventory balance for items no longer valuable in the inventory.  This is a required field if an amount has been recorded in FDS line 143.  The allowance account should not be greater than 143.</v>
      </c>
    </row>
    <row r="42" spans="1:11" ht="12.75" outlineLevel="2">
      <c r="A42" s="60">
        <f>HYPERLINK(CONCATENATE("[FDS Tool Version 28.xls]Line_Definitions!","a",VLOOKUP(Data!D41,Line_Definitions!$A$2:$D$401,4,FALSE)),Data!D41)</f>
        <v>144</v>
      </c>
      <c r="B42" s="75">
        <f t="shared" si="0"/>
        <v>42</v>
      </c>
      <c r="C42" s="87" t="s">
        <v>178</v>
      </c>
      <c r="D42" s="156">
        <f>'Level 3 - AMP Financial Data'!D41</f>
        <v>0</v>
      </c>
      <c r="E42" s="278"/>
      <c r="F42" s="278"/>
      <c r="G42" s="278"/>
      <c r="H42" s="156">
        <f>'Level 3 - COCC Financial Data'!D42</f>
        <v>0</v>
      </c>
      <c r="I42" s="278"/>
      <c r="J42" s="156">
        <f t="shared" si="5"/>
        <v>0</v>
      </c>
      <c r="K42" s="65" t="str">
        <f>IF(ISNA(VLOOKUP($A42,Line_Definitions!$A$2:$C$366,3,FALSE)),VLOOKUP($A42,Line_Definitions!$B$2:$C$366,2,FALSE),VLOOKUP($A42,Line_Definitions!$A$2:$C$366,3,FALSE))</f>
        <v>This FDS line represents amounts due from other PHA programs and/or funds.  Interprogram transactions represent reductions in the expendable resources of the transferring fund, but the transaction may or may not be accounted for as an expenditure of the transferring fund.  Transactions between funds may be classified as (1) loans and advances, (2) quasi-external transactions, and (3) reimbursements.   It includes amounts advanced to the revolving funds, both those covered by a General Depository Agreement and those not covered by such an agreement. This is a required field if an amount has been recorded in FDS line 347.</v>
      </c>
    </row>
    <row r="43" spans="1:11" ht="12.75" outlineLevel="2">
      <c r="A43" s="60">
        <f>HYPERLINK(CONCATENATE("[FDS Tool Version 28.xls]Line_Definitions!","a",VLOOKUP(Data!D42,Line_Definitions!$A$2:$D$401,4,FALSE)),Data!D42)</f>
        <v>145</v>
      </c>
      <c r="B43" s="75">
        <f t="shared" si="0"/>
        <v>43</v>
      </c>
      <c r="C43" s="87" t="s">
        <v>320</v>
      </c>
      <c r="D43" s="156">
        <f>'Level 3 - AMP Financial Data'!D42</f>
        <v>0</v>
      </c>
      <c r="E43" s="278"/>
      <c r="F43" s="278"/>
      <c r="G43" s="278"/>
      <c r="H43" s="156">
        <f>'Level 3 - COCC Financial Data'!D43</f>
        <v>0</v>
      </c>
      <c r="I43" s="278"/>
      <c r="J43" s="156">
        <f t="shared" si="5"/>
        <v>0</v>
      </c>
      <c r="K43" s="65" t="str">
        <f>IF(ISNA(VLOOKUP($A43,Line_Definitions!$A$2:$C$366,3,FALSE)),VLOOKUP($A43,Line_Definitions!$B$2:$C$366,2,FALSE),VLOOKUP($A43,Line_Definitions!$A$2:$C$366,3,FALSE))</f>
        <v>This line item represents assets, not used in current operations that the entity expects to sell.  The asset should be reported net of obsolescence.</v>
      </c>
    </row>
    <row r="44" spans="1:11" s="69" customFormat="1" ht="12.75" outlineLevel="1">
      <c r="A44" s="60">
        <f>HYPERLINK(CONCATENATE("[FDS Tool Version 28.xls]Line_Definitions!","a",VLOOKUP(Data!D43,Line_Definitions!$A$2:$D$401,4,FALSE)),Data!D43)</f>
        <v>150</v>
      </c>
      <c r="B44" s="77">
        <f t="shared" si="0"/>
        <v>44</v>
      </c>
      <c r="C44" s="88" t="s">
        <v>321</v>
      </c>
      <c r="D44" s="141">
        <f>'Level 3 - AMP Financial Data'!D43</f>
        <v>0</v>
      </c>
      <c r="E44" s="141">
        <f>SUM(E36:E43)+E34+E12</f>
        <v>0</v>
      </c>
      <c r="F44" s="141">
        <f>SUM(F36:F43)+F34+F12</f>
        <v>0</v>
      </c>
      <c r="G44" s="141">
        <f>SUM(G36:G43)+G34+G12</f>
        <v>0</v>
      </c>
      <c r="H44" s="141">
        <f>SUM(H36:H43)+H34+H12</f>
        <v>0</v>
      </c>
      <c r="I44" s="141">
        <f>SUM(I36:I43)+I34+I12</f>
        <v>0</v>
      </c>
      <c r="J44" s="141">
        <f t="shared" si="5"/>
        <v>0</v>
      </c>
      <c r="K44" s="69" t="str">
        <f>IF(ISNA(VLOOKUP($A44,Line_Definitions!$A$2:$C$366,3,FALSE)),VLOOKUP($A44,Line_Definitions!$B$2:$C$366,2,FALSE),VLOOKUP($A44,Line_Definitions!$A$2:$C$366,3,FALSE))</f>
        <v>This FDS line is the sum of lines 111 through 146. This FDS line represents the sum of all current assets. FASS automatically sums lines 111 through 146.</v>
      </c>
    </row>
    <row r="45" spans="1:2" ht="12.75" outlineLevel="1">
      <c r="A45" s="106"/>
      <c r="B45" s="65"/>
    </row>
    <row r="46" spans="1:11" ht="12.75" outlineLevel="2">
      <c r="A46" s="60">
        <f>HYPERLINK(CONCATENATE("[FDS Tool Version 28.xls]Line_Definitions!","a",VLOOKUP(Data!D45,Line_Definitions!$A$2:$D$401,4,FALSE)),Data!D45)</f>
        <v>161</v>
      </c>
      <c r="B46" s="75">
        <f t="shared" si="0"/>
        <v>46</v>
      </c>
      <c r="C46" s="87" t="s">
        <v>322</v>
      </c>
      <c r="D46" s="156">
        <f>'Level 3 - AMP Financial Data'!D45</f>
        <v>0</v>
      </c>
      <c r="E46" s="278"/>
      <c r="F46" s="278"/>
      <c r="G46" s="278"/>
      <c r="H46" s="156">
        <f>'Level 3 - COCC Financial Data'!D46</f>
        <v>0</v>
      </c>
      <c r="I46" s="278"/>
      <c r="J46" s="156">
        <f aca="true" t="shared" si="6" ref="J46:J54">SUM(D46:I46)</f>
        <v>0</v>
      </c>
      <c r="K46" s="65" t="str">
        <f>IF(ISNA(VLOOKUP($A46,Line_Definitions!$A$2:$C$366,3,FALSE)),VLOOKUP($A46,Line_Definitions!$B$2:$C$366,2,FALSE),VLOOKUP($A46,Line_Definitions!$A$2:$C$366,3,FALSE))</f>
        <v>Land should be accounted for at cost or, if the cost is not practicable to determine, at estimated cost.  Donated land should be recorded at its estimated fair value at the time it is received.  All normal expenditures of preparing the asset for use should be included in the cost.  However, expenditures that do not add to the utility of the asset should be charged to expense and expenditures to improve the land subsequent to its initial intent should be charged to FDS line 165 (Leasehold improvements). </v>
      </c>
    </row>
    <row r="47" spans="1:11" ht="12.75" outlineLevel="2">
      <c r="A47" s="60">
        <f>HYPERLINK(CONCATENATE("[FDS Tool Version 28.xls]Line_Definitions!","a",VLOOKUP(Data!D46,Line_Definitions!$A$2:$D$401,4,FALSE)),Data!D46)</f>
        <v>162</v>
      </c>
      <c r="B47" s="75">
        <f t="shared" si="0"/>
        <v>47</v>
      </c>
      <c r="C47" s="87" t="s">
        <v>323</v>
      </c>
      <c r="D47" s="156">
        <f>'Level 3 - AMP Financial Data'!D46</f>
        <v>0</v>
      </c>
      <c r="E47" s="278"/>
      <c r="F47" s="278"/>
      <c r="G47" s="278"/>
      <c r="H47" s="156">
        <f>'Level 3 - COCC Financial Data'!D47</f>
        <v>0</v>
      </c>
      <c r="I47" s="278"/>
      <c r="J47" s="156">
        <f t="shared" si="6"/>
        <v>0</v>
      </c>
      <c r="K47" s="65" t="str">
        <f>IF(ISNA(VLOOKUP($A47,Line_Definitions!$A$2:$C$366,3,FALSE)),VLOOKUP($A47,Line_Definitions!$B$2:$C$366,2,FALSE),VLOOKUP($A47,Line_Definitions!$A$2:$C$366,3,FALSE))</f>
        <v>Buildings should be accounted for at cost or, if the cost is not practicable to determine, at estimated cost.  Donated buildings should be recorded at their estimated fair value at the time received.  All normal expenditures of preparing the building for use or extend its useful life should be capitalized.  However, unnecessary expenditures that do not add to the utility of the asset should be charged to expense. </v>
      </c>
    </row>
    <row r="48" spans="1:11" ht="12.75" outlineLevel="2">
      <c r="A48" s="60">
        <f>HYPERLINK(CONCATENATE("[FDS Tool Version 28.xls]Line_Definitions!","a",VLOOKUP(Data!D47,Line_Definitions!$A$2:$D$401,4,FALSE)),Data!D47)</f>
        <v>163</v>
      </c>
      <c r="B48" s="75">
        <f t="shared" si="0"/>
        <v>48</v>
      </c>
      <c r="C48" s="87" t="s">
        <v>324</v>
      </c>
      <c r="D48" s="156">
        <f>'Level 3 - AMP Financial Data'!D47</f>
        <v>0</v>
      </c>
      <c r="E48" s="278"/>
      <c r="F48" s="278"/>
      <c r="G48" s="278"/>
      <c r="H48" s="156">
        <f>'Level 3 - COCC Financial Data'!D48</f>
        <v>0</v>
      </c>
      <c r="I48" s="278"/>
      <c r="J48" s="156">
        <f t="shared" si="6"/>
        <v>0</v>
      </c>
      <c r="K48" s="65" t="str">
        <f>IF(ISNA(VLOOKUP($A48,Line_Definitions!$A$2:$C$366,3,FALSE)),VLOOKUP($A48,Line_Definitions!$B$2:$C$366,2,FALSE),VLOOKUP($A48,Line_Definitions!$A$2:$C$366,3,FALSE))</f>
        <v>This FDS line represents the cost of furniture, equipment, and machinery allocated to the dwelling units. </v>
      </c>
    </row>
    <row r="49" spans="1:11" ht="12.75" outlineLevel="2">
      <c r="A49" s="60">
        <f>HYPERLINK(CONCATENATE("[FDS Tool Version 28.xls]Line_Definitions!","a",VLOOKUP(Data!D48,Line_Definitions!$A$2:$D$401,4,FALSE)),Data!D48)</f>
        <v>164</v>
      </c>
      <c r="B49" s="75">
        <f t="shared" si="0"/>
        <v>49</v>
      </c>
      <c r="C49" s="87" t="s">
        <v>325</v>
      </c>
      <c r="D49" s="156">
        <f>'Level 3 - AMP Financial Data'!D48</f>
        <v>0</v>
      </c>
      <c r="E49" s="278"/>
      <c r="F49" s="278"/>
      <c r="G49" s="278"/>
      <c r="H49" s="156">
        <f>'Level 3 - COCC Financial Data'!D49</f>
        <v>0</v>
      </c>
      <c r="I49" s="278"/>
      <c r="J49" s="156">
        <f t="shared" si="6"/>
        <v>0</v>
      </c>
      <c r="K49" s="65" t="str">
        <f>IF(ISNA(VLOOKUP($A49,Line_Definitions!$A$2:$C$366,3,FALSE)),VLOOKUP($A49,Line_Definitions!$B$2:$C$366,2,FALSE),VLOOKUP($A49,Line_Definitions!$A$2:$C$366,3,FALSE))</f>
        <v>This FDS line represents the cost of furniture, equipment, and machinery allocated to the administration of the PHA. </v>
      </c>
    </row>
    <row r="50" spans="1:11" ht="12.75" outlineLevel="2">
      <c r="A50" s="60">
        <f>HYPERLINK(CONCATENATE("[FDS Tool Version 28.xls]Line_Definitions!","a",VLOOKUP(Data!D49,Line_Definitions!$A$2:$D$401,4,FALSE)),Data!D49)</f>
        <v>165</v>
      </c>
      <c r="B50" s="75">
        <f t="shared" si="0"/>
        <v>50</v>
      </c>
      <c r="C50" s="87" t="s">
        <v>326</v>
      </c>
      <c r="D50" s="156">
        <f>'Level 3 - AMP Financial Data'!D49</f>
        <v>0</v>
      </c>
      <c r="E50" s="278"/>
      <c r="F50" s="278"/>
      <c r="G50" s="278"/>
      <c r="H50" s="156">
        <f>'Level 3 - COCC Financial Data'!D50</f>
        <v>0</v>
      </c>
      <c r="I50" s="278"/>
      <c r="J50" s="156">
        <f t="shared" si="6"/>
        <v>0</v>
      </c>
      <c r="K50" s="65" t="str">
        <f>IF(ISNA(VLOOKUP($A50,Line_Definitions!$A$2:$C$366,3,FALSE)),VLOOKUP($A50,Line_Definitions!$B$2:$C$366,2,FALSE),VLOOKUP($A50,Line_Definitions!$A$2:$C$366,3,FALSE))</f>
        <v>This FDS line represents permanent (non-detachable) improvements that add value to land and/or permanent improvements made to leased property accounted for as an operating lease on previously purchased land which were not made at the time of purchase to ready the land for its initially intended use.   This FDS line may also be used for permanent (non-detachable) improvements that add value to land and/or non-leased property.</v>
      </c>
    </row>
    <row r="51" spans="1:11" ht="12.75" outlineLevel="2">
      <c r="A51" s="60">
        <f>HYPERLINK(CONCATENATE("[FDS Tool Version 28.xls]Line_Definitions!","a",VLOOKUP(Data!D50,Line_Definitions!$A$2:$D$401,4,FALSE)),Data!D50)</f>
        <v>166</v>
      </c>
      <c r="B51" s="75">
        <f t="shared" si="0"/>
        <v>51</v>
      </c>
      <c r="C51" s="87" t="s">
        <v>327</v>
      </c>
      <c r="D51" s="156">
        <f>'Level 3 - AMP Financial Data'!D50</f>
        <v>0</v>
      </c>
      <c r="E51" s="278"/>
      <c r="F51" s="278"/>
      <c r="G51" s="278"/>
      <c r="H51" s="156">
        <f>'Level 3 - COCC Financial Data'!D51</f>
        <v>0</v>
      </c>
      <c r="I51" s="278"/>
      <c r="J51" s="156">
        <f t="shared" si="6"/>
        <v>0</v>
      </c>
      <c r="K51" s="65" t="str">
        <f>IF(ISNA(VLOOKUP($A51,Line_Definitions!$A$2:$C$366,3,FALSE)),VLOOKUP($A51,Line_Definitions!$B$2:$C$366,2,FALSE),VLOOKUP($A51,Line_Definitions!$A$2:$C$366,3,FALSE))</f>
        <v>Physical depreciation is the reduction in a capitalized asset’s value due to normal wear and deterioration over a period of time.  The accumulation of depreciation is a method to provide for a reasonable, consistent matching of revenue and expense by allocating the cost of the capitalized asset systematically over its estimated useful life.  This is a required field if using the accrual basis of accounting and amounts are recorded in lines 161 through 165 and 168. </v>
      </c>
    </row>
    <row r="52" spans="1:11" ht="12.75" outlineLevel="2">
      <c r="A52" s="60">
        <f>HYPERLINK(CONCATENATE("[FDS Tool Version 28.xls]Line_Definitions!","a",VLOOKUP(Data!D51,Line_Definitions!$A$2:$D$401,4,FALSE)),Data!D51)</f>
        <v>167</v>
      </c>
      <c r="B52" s="75">
        <f t="shared" si="0"/>
        <v>52</v>
      </c>
      <c r="C52" s="87" t="s">
        <v>328</v>
      </c>
      <c r="D52" s="156">
        <f>'Level 3 - AMP Financial Data'!D51</f>
        <v>0</v>
      </c>
      <c r="E52" s="278"/>
      <c r="F52" s="278"/>
      <c r="G52" s="278"/>
      <c r="H52" s="156">
        <f>'Level 3 - COCC Financial Data'!D52</f>
        <v>0</v>
      </c>
      <c r="I52" s="278"/>
      <c r="J52" s="156">
        <f t="shared" si="6"/>
        <v>0</v>
      </c>
      <c r="K52" s="65" t="str">
        <f>IF(ISNA(VLOOKUP($A52,Line_Definitions!$A$2:$C$366,3,FALSE)),VLOOKUP($A52,Line_Definitions!$B$2:$C$366,2,FALSE),VLOOKUP($A52,Line_Definitions!$A$2:$C$366,3,FALSE))</f>
        <v>This FDS line represents capital assets under construction. </v>
      </c>
    </row>
    <row r="53" spans="1:11" ht="12.75" outlineLevel="2">
      <c r="A53" s="60">
        <f>HYPERLINK(CONCATENATE("[FDS Tool Version 28.xls]Line_Definitions!","a",VLOOKUP(Data!D52,Line_Definitions!$A$2:$D$401,4,FALSE)),Data!D52)</f>
        <v>168</v>
      </c>
      <c r="B53" s="75">
        <f t="shared" si="0"/>
        <v>53</v>
      </c>
      <c r="C53" s="87" t="s">
        <v>329</v>
      </c>
      <c r="D53" s="156">
        <f>'Level 3 - AMP Financial Data'!D52</f>
        <v>0</v>
      </c>
      <c r="E53" s="278"/>
      <c r="F53" s="278"/>
      <c r="G53" s="278"/>
      <c r="H53" s="156">
        <f>'Level 3 - COCC Financial Data'!D53</f>
        <v>0</v>
      </c>
      <c r="I53" s="278"/>
      <c r="J53" s="156">
        <f t="shared" si="6"/>
        <v>0</v>
      </c>
      <c r="K53" s="65" t="str">
        <f>IF(ISNA(VLOOKUP($A53,Line_Definitions!$A$2:$C$366,3,FALSE)),VLOOKUP($A53,Line_Definitions!$B$2:$C$366,2,FALSE),VLOOKUP($A53,Line_Definitions!$A$2:$C$366,3,FALSE))</f>
        <v>This FDS line item includes long-lived capital assets that normally are stationery in nature and normally can be preserved for a significantly greater number of years than most capital assets.  Examples of infrastructure assets include roads, bridges, tunnels, drainage systems, lighting systems, water and sewer systems, and dams.</v>
      </c>
    </row>
    <row r="54" spans="1:11" s="69" customFormat="1" ht="12.75" outlineLevel="2" collapsed="1">
      <c r="A54" s="60">
        <f>HYPERLINK(CONCATENATE("[FDS Tool Version 28.xls]Line_Definitions!","a",VLOOKUP(Data!D53,Line_Definitions!$A$2:$D$401,4,FALSE)),Data!D53)</f>
        <v>160</v>
      </c>
      <c r="B54" s="77">
        <f t="shared" si="0"/>
        <v>54</v>
      </c>
      <c r="C54" s="78" t="s">
        <v>13</v>
      </c>
      <c r="D54" s="141">
        <f>'Level 3 - AMP Financial Data'!D53</f>
        <v>0</v>
      </c>
      <c r="E54" s="141">
        <f>SUM(E46:E53)</f>
        <v>0</v>
      </c>
      <c r="F54" s="141">
        <f>SUM(F46:F53)</f>
        <v>0</v>
      </c>
      <c r="G54" s="141">
        <f>SUM(G46:G53)</f>
        <v>0</v>
      </c>
      <c r="H54" s="141">
        <f>SUM(H46:H53)</f>
        <v>0</v>
      </c>
      <c r="I54" s="141">
        <f>SUM(I46:I53)</f>
        <v>0</v>
      </c>
      <c r="J54" s="141">
        <f t="shared" si="6"/>
        <v>0</v>
      </c>
      <c r="K54" s="69" t="str">
        <f>IF(ISNA(VLOOKUP($A54,Line_Definitions!$A$2:$C$366,3,FALSE)),VLOOKUP($A54,Line_Definitions!$B$2:$C$366,2,FALSE),VLOOKUP($A54,Line_Definitions!$A$2:$C$366,3,FALSE))</f>
        <v>This FDS line is the sum of lines 161 through 168. This FDS line represents the total of all capital assets less the total of accumulated depreciation associated with those capital assets.  FASS automatically sums lines 161 through 168.</v>
      </c>
    </row>
    <row r="55" spans="1:2" ht="12.75" outlineLevel="2">
      <c r="A55" s="106"/>
      <c r="B55" s="65"/>
    </row>
    <row r="56" spans="1:11" ht="12.75" outlineLevel="3">
      <c r="A56" s="328" t="s">
        <v>441</v>
      </c>
      <c r="B56" s="334">
        <f t="shared" si="0"/>
        <v>56</v>
      </c>
      <c r="C56" s="338" t="s">
        <v>279</v>
      </c>
      <c r="D56" s="156">
        <f>'Level 3 - AMP Financial Data'!D55</f>
        <v>0</v>
      </c>
      <c r="E56" s="172"/>
      <c r="F56" s="281"/>
      <c r="G56" s="281"/>
      <c r="H56" s="172"/>
      <c r="I56" s="281"/>
      <c r="J56" s="156">
        <f aca="true" t="shared" si="7" ref="J56:J85">SUM(D56:I56)</f>
        <v>0</v>
      </c>
      <c r="K56" s="65" t="e">
        <f>IF(ISNA(VLOOKUP($A56,Line_Definitions!$A$2:$C$366,3,FALSE)),VLOOKUP($A56,Line_Definitions!$B$2:$C$366,2,FALSE),VLOOKUP($A56,Line_Definitions!$A$2:$C$366,3,FALSE))</f>
        <v>#N/A</v>
      </c>
    </row>
    <row r="57" spans="1:11" ht="12.75" outlineLevel="3">
      <c r="A57" s="328" t="s">
        <v>442</v>
      </c>
      <c r="B57" s="334">
        <f t="shared" si="0"/>
        <v>57</v>
      </c>
      <c r="C57" s="338" t="s">
        <v>280</v>
      </c>
      <c r="D57" s="156">
        <f>'Level 3 - AMP Financial Data'!D56</f>
        <v>0</v>
      </c>
      <c r="E57" s="172"/>
      <c r="F57" s="281"/>
      <c r="G57" s="281"/>
      <c r="H57" s="172"/>
      <c r="I57" s="281"/>
      <c r="J57" s="156">
        <f t="shared" si="7"/>
        <v>0</v>
      </c>
      <c r="K57" s="65" t="e">
        <f>IF(ISNA(VLOOKUP($A57,Line_Definitions!$A$2:$C$366,3,FALSE)),VLOOKUP($A57,Line_Definitions!$B$2:$C$366,2,FALSE),VLOOKUP($A57,Line_Definitions!$A$2:$C$366,3,FALSE))</f>
        <v>#N/A</v>
      </c>
    </row>
    <row r="58" spans="1:11" ht="12.75" outlineLevel="3">
      <c r="A58" s="328" t="s">
        <v>443</v>
      </c>
      <c r="B58" s="334">
        <f t="shared" si="0"/>
        <v>58</v>
      </c>
      <c r="C58" s="338" t="s">
        <v>281</v>
      </c>
      <c r="D58" s="156">
        <f>'Level 3 - AMP Financial Data'!D57</f>
        <v>0</v>
      </c>
      <c r="E58" s="172"/>
      <c r="F58" s="281"/>
      <c r="G58" s="281"/>
      <c r="H58" s="172"/>
      <c r="I58" s="281"/>
      <c r="J58" s="156">
        <f t="shared" si="7"/>
        <v>0</v>
      </c>
      <c r="K58" s="65" t="e">
        <f>IF(ISNA(VLOOKUP($A58,Line_Definitions!$A$2:$C$366,3,FALSE)),VLOOKUP($A58,Line_Definitions!$B$2:$C$366,2,FALSE),VLOOKUP($A58,Line_Definitions!$A$2:$C$366,3,FALSE))</f>
        <v>#N/A</v>
      </c>
    </row>
    <row r="59" spans="1:11" ht="12.75" outlineLevel="3">
      <c r="A59" s="328" t="s">
        <v>444</v>
      </c>
      <c r="B59" s="334">
        <f t="shared" si="0"/>
        <v>59</v>
      </c>
      <c r="C59" s="338" t="s">
        <v>282</v>
      </c>
      <c r="D59" s="156">
        <f>'Level 3 - AMP Financial Data'!D58</f>
        <v>0</v>
      </c>
      <c r="E59" s="172"/>
      <c r="F59" s="281"/>
      <c r="G59" s="281"/>
      <c r="H59" s="172"/>
      <c r="I59" s="281"/>
      <c r="J59" s="156">
        <f t="shared" si="7"/>
        <v>0</v>
      </c>
      <c r="K59" s="65" t="e">
        <f>IF(ISNA(VLOOKUP($A59,Line_Definitions!$A$2:$C$366,3,FALSE)),VLOOKUP($A59,Line_Definitions!$B$2:$C$366,2,FALSE),VLOOKUP($A59,Line_Definitions!$A$2:$C$366,3,FALSE))</f>
        <v>#N/A</v>
      </c>
    </row>
    <row r="60" spans="1:11" ht="12.75" outlineLevel="3">
      <c r="A60" s="328" t="s">
        <v>445</v>
      </c>
      <c r="B60" s="334">
        <f t="shared" si="0"/>
        <v>60</v>
      </c>
      <c r="C60" s="338" t="s">
        <v>283</v>
      </c>
      <c r="D60" s="156">
        <f>'Level 3 - AMP Financial Data'!D59</f>
        <v>0</v>
      </c>
      <c r="E60" s="172"/>
      <c r="F60" s="281"/>
      <c r="G60" s="281"/>
      <c r="H60" s="172"/>
      <c r="I60" s="281"/>
      <c r="J60" s="156">
        <f t="shared" si="7"/>
        <v>0</v>
      </c>
      <c r="K60" s="65" t="e">
        <f>IF(ISNA(VLOOKUP($A60,Line_Definitions!$A$2:$C$366,3,FALSE)),VLOOKUP($A60,Line_Definitions!$B$2:$C$366,2,FALSE),VLOOKUP($A60,Line_Definitions!$A$2:$C$366,3,FALSE))</f>
        <v>#N/A</v>
      </c>
    </row>
    <row r="61" spans="1:10" ht="12.75" outlineLevel="3">
      <c r="A61" s="325"/>
      <c r="B61" s="335"/>
      <c r="C61" s="347" t="s">
        <v>700</v>
      </c>
      <c r="D61" s="367"/>
      <c r="E61" s="368"/>
      <c r="F61" s="368"/>
      <c r="G61" s="368"/>
      <c r="H61" s="368"/>
      <c r="I61" s="368"/>
      <c r="J61" s="369"/>
    </row>
    <row r="62" spans="1:11" s="69" customFormat="1" ht="12.75" outlineLevel="2">
      <c r="A62" s="60">
        <f>HYPERLINK(CONCATENATE("[FDS Tool Version 28.xls]Line_Definitions!","a",VLOOKUP(Data!D60,Line_Definitions!$A$2:$D$401,4,FALSE)),Data!D60)</f>
        <v>171</v>
      </c>
      <c r="B62" s="77">
        <f t="shared" si="0"/>
        <v>62</v>
      </c>
      <c r="C62" s="78" t="s">
        <v>330</v>
      </c>
      <c r="D62" s="141">
        <f>'Level 3 - AMP Financial Data'!D61</f>
        <v>0</v>
      </c>
      <c r="E62" s="282"/>
      <c r="F62" s="141">
        <f>SUM(F56:F60)</f>
        <v>0</v>
      </c>
      <c r="G62" s="141">
        <f>SUM(G56:G60)</f>
        <v>0</v>
      </c>
      <c r="H62" s="170"/>
      <c r="I62" s="141">
        <f>SUM(I56:I60)</f>
        <v>0</v>
      </c>
      <c r="J62" s="141">
        <f t="shared" si="7"/>
        <v>0</v>
      </c>
      <c r="K62" s="65" t="str">
        <f>IF(ISNA(VLOOKUP($A62,Line_Definitions!$A$2:$C$366,3,FALSE)),VLOOKUP($A62,Line_Definitions!$B$2:$C$366,2,FALSE),VLOOKUP($A62,Line_Definitions!$A$2:$C$366,3,FALSE))</f>
        <v>This FDS line represents signed unconditional written promises to pay certain sums of money on demand, or at a fixed or determinable future time (generally, principal payments due later than 12 months from the next fiscal year end).  It includes amounts due to the PHA as evidenced by all formal instruments of indebtedness, such as loans to local off-site facilities not included in the development cost of the project.  Periodic payments have been scheduled and have begun; however the portion receivable that is not currently due and receivable as defined by the terms of the written document, is considered Non-current.  (See FDS line 127 for current portion of notes and mortgages receivable.)</v>
      </c>
    </row>
    <row r="63" spans="1:11" s="69" customFormat="1" ht="23.25" customHeight="1" outlineLevel="3">
      <c r="A63" s="328" t="s">
        <v>446</v>
      </c>
      <c r="B63" s="334">
        <f t="shared" si="0"/>
        <v>63</v>
      </c>
      <c r="C63" s="339" t="s">
        <v>284</v>
      </c>
      <c r="D63" s="156">
        <f>'Level 3 - AMP Financial Data'!D62</f>
        <v>0</v>
      </c>
      <c r="E63" s="174"/>
      <c r="F63" s="293"/>
      <c r="G63" s="293"/>
      <c r="H63" s="294"/>
      <c r="I63" s="293"/>
      <c r="J63" s="156">
        <f t="shared" si="7"/>
        <v>0</v>
      </c>
      <c r="K63" s="65" t="e">
        <f>IF(ISNA(VLOOKUP($A63,Line_Definitions!$A$2:$C$366,3,FALSE)),VLOOKUP($A63,Line_Definitions!$B$2:$C$366,2,FALSE),VLOOKUP($A63,Line_Definitions!$A$2:$C$366,3,FALSE))</f>
        <v>#N/A</v>
      </c>
    </row>
    <row r="64" spans="1:11" s="69" customFormat="1" ht="12.75" outlineLevel="3">
      <c r="A64" s="328" t="s">
        <v>447</v>
      </c>
      <c r="B64" s="334">
        <f t="shared" si="0"/>
        <v>64</v>
      </c>
      <c r="C64" s="338" t="s">
        <v>280</v>
      </c>
      <c r="D64" s="156">
        <f>'Level 3 - AMP Financial Data'!D63</f>
        <v>0</v>
      </c>
      <c r="E64" s="174"/>
      <c r="F64" s="282"/>
      <c r="G64" s="282"/>
      <c r="H64" s="174"/>
      <c r="I64" s="282"/>
      <c r="J64" s="156">
        <f t="shared" si="7"/>
        <v>0</v>
      </c>
      <c r="K64" s="65" t="e">
        <f>IF(ISNA(VLOOKUP($A64,Line_Definitions!$A$2:$C$366,3,FALSE)),VLOOKUP($A64,Line_Definitions!$B$2:$C$366,2,FALSE),VLOOKUP($A64,Line_Definitions!$A$2:$C$366,3,FALSE))</f>
        <v>#N/A</v>
      </c>
    </row>
    <row r="65" spans="1:11" s="69" customFormat="1" ht="12.75" outlineLevel="3">
      <c r="A65" s="328" t="s">
        <v>448</v>
      </c>
      <c r="B65" s="334">
        <f t="shared" si="0"/>
        <v>65</v>
      </c>
      <c r="C65" s="338" t="s">
        <v>281</v>
      </c>
      <c r="D65" s="156">
        <f>'Level 3 - AMP Financial Data'!D64</f>
        <v>0</v>
      </c>
      <c r="E65" s="174"/>
      <c r="F65" s="282"/>
      <c r="G65" s="282"/>
      <c r="H65" s="174"/>
      <c r="I65" s="282"/>
      <c r="J65" s="156">
        <f t="shared" si="7"/>
        <v>0</v>
      </c>
      <c r="K65" s="65" t="e">
        <f>IF(ISNA(VLOOKUP($A65,Line_Definitions!$A$2:$C$366,3,FALSE)),VLOOKUP($A65,Line_Definitions!$B$2:$C$366,2,FALSE),VLOOKUP($A65,Line_Definitions!$A$2:$C$366,3,FALSE))</f>
        <v>#N/A</v>
      </c>
    </row>
    <row r="66" spans="1:11" s="69" customFormat="1" ht="12.75" outlineLevel="3">
      <c r="A66" s="328" t="s">
        <v>449</v>
      </c>
      <c r="B66" s="334">
        <f t="shared" si="0"/>
        <v>66</v>
      </c>
      <c r="C66" s="338" t="s">
        <v>282</v>
      </c>
      <c r="D66" s="156">
        <f>'Level 3 - AMP Financial Data'!D65</f>
        <v>0</v>
      </c>
      <c r="E66" s="174"/>
      <c r="F66" s="282"/>
      <c r="G66" s="282"/>
      <c r="H66" s="174"/>
      <c r="I66" s="282"/>
      <c r="J66" s="156">
        <f t="shared" si="7"/>
        <v>0</v>
      </c>
      <c r="K66" s="65" t="e">
        <f>IF(ISNA(VLOOKUP($A66,Line_Definitions!$A$2:$C$366,3,FALSE)),VLOOKUP($A66,Line_Definitions!$B$2:$C$366,2,FALSE),VLOOKUP($A66,Line_Definitions!$A$2:$C$366,3,FALSE))</f>
        <v>#N/A</v>
      </c>
    </row>
    <row r="67" spans="1:11" s="69" customFormat="1" ht="12.75" outlineLevel="3">
      <c r="A67" s="328" t="s">
        <v>450</v>
      </c>
      <c r="B67" s="334">
        <f t="shared" si="0"/>
        <v>67</v>
      </c>
      <c r="C67" s="338" t="s">
        <v>283</v>
      </c>
      <c r="D67" s="156">
        <f>'Level 3 - AMP Financial Data'!D66</f>
        <v>0</v>
      </c>
      <c r="E67" s="174"/>
      <c r="F67" s="282"/>
      <c r="G67" s="282"/>
      <c r="H67" s="174"/>
      <c r="I67" s="282"/>
      <c r="J67" s="156">
        <f t="shared" si="7"/>
        <v>0</v>
      </c>
      <c r="K67" s="65" t="e">
        <f>IF(ISNA(VLOOKUP($A67,Line_Definitions!$A$2:$C$366,3,FALSE)),VLOOKUP($A67,Line_Definitions!$B$2:$C$366,2,FALSE),VLOOKUP($A67,Line_Definitions!$A$2:$C$366,3,FALSE))</f>
        <v>#N/A</v>
      </c>
    </row>
    <row r="68" spans="1:10" ht="12.75" outlineLevel="3">
      <c r="A68" s="325"/>
      <c r="B68" s="335"/>
      <c r="C68" s="347" t="s">
        <v>700</v>
      </c>
      <c r="D68" s="367"/>
      <c r="E68" s="368"/>
      <c r="F68" s="368"/>
      <c r="G68" s="368"/>
      <c r="H68" s="368"/>
      <c r="I68" s="368"/>
      <c r="J68" s="369"/>
    </row>
    <row r="69" spans="1:11" s="69" customFormat="1" ht="12.75" outlineLevel="2">
      <c r="A69" s="60">
        <f>HYPERLINK(CONCATENATE("[FDS Tool Version 28.xls]Line_Definitions!","a",VLOOKUP(Data!D66,Line_Definitions!$A$2:$D$401,4,FALSE)),Data!D66)</f>
        <v>172</v>
      </c>
      <c r="B69" s="77">
        <f t="shared" si="0"/>
        <v>69</v>
      </c>
      <c r="C69" s="88" t="s">
        <v>331</v>
      </c>
      <c r="D69" s="141">
        <f>'Level 3 - AMP Financial Data'!D68</f>
        <v>0</v>
      </c>
      <c r="E69" s="170"/>
      <c r="F69" s="141">
        <f>SUM(F63:F67)</f>
        <v>0</v>
      </c>
      <c r="G69" s="141">
        <f>SUM(G63:G67)</f>
        <v>0</v>
      </c>
      <c r="H69" s="170"/>
      <c r="I69" s="141">
        <f>SUM(I63:I67)</f>
        <v>0</v>
      </c>
      <c r="J69" s="141">
        <f t="shared" si="7"/>
        <v>0</v>
      </c>
      <c r="K69" s="65" t="str">
        <f>IF(ISNA(VLOOKUP($A69,Line_Definitions!$A$2:$C$366,3,FALSE)),VLOOKUP($A69,Line_Definitions!$B$2:$C$366,2,FALSE),VLOOKUP($A69,Line_Definitions!$A$2:$C$366,3,FALSE))</f>
        <v>This FDS line represents unconditional written promises, signed by the maker, to pay a certain sum of money on demand, or at a fixed or determinable future time.  It includes amounts due to the PHA as evidenced by all formal instruments of indebtedness, such as loans to local off-site facilities not included in the development cost of the project.  Periodic payments have been scheduled.  However, payments due on the current portion have not been made and the remaining portion of the receivable is not currently due as defined by the terms of the written document.  Both the past due amounts that may be uncollectible and the portion not yet schedule to be received are considered past due.  This amount is separately reported in order for users to identify notes and mortgages receivable, which may be at risk of not being collected.  (See FDS line 127 for current portion of notes and mortgages receivable and FDS line 171 for the Non-current portion.)</v>
      </c>
    </row>
    <row r="70" spans="1:11" ht="12.75" outlineLevel="2">
      <c r="A70" s="60">
        <f>HYPERLINK(CONCATENATE("[FDS Tool Version 28.xls]Line_Definitions!","a",VLOOKUP(Data!D67,Line_Definitions!$A$2:$D$401,4,FALSE)),Data!D67)</f>
        <v>173</v>
      </c>
      <c r="B70" s="75">
        <f t="shared" si="0"/>
        <v>70</v>
      </c>
      <c r="C70" s="87" t="s">
        <v>332</v>
      </c>
      <c r="D70" s="156">
        <f>'Level 3 - AMP Financial Data'!D69</f>
        <v>0</v>
      </c>
      <c r="E70" s="279"/>
      <c r="F70" s="279"/>
      <c r="G70" s="279"/>
      <c r="H70" s="156">
        <f>'Level 3 - COCC Financial Data'!D70</f>
        <v>0</v>
      </c>
      <c r="I70" s="278"/>
      <c r="J70" s="156">
        <f t="shared" si="7"/>
        <v>0</v>
      </c>
      <c r="K70" s="65" t="str">
        <f>IF(ISNA(VLOOKUP($A70,Line_Definitions!$A$2:$C$366,3,FALSE)),VLOOKUP($A70,Line_Definitions!$B$2:$C$366,2,FALSE),VLOOKUP($A70,Line_Definitions!$A$2:$C$366,3,FALSE))</f>
        <v>This FDS line represents the non-current amounts owed to the PHA by other federal agencies and state and local governments for PHA projects.  The amount reported is not expected to be received in the next fiscal year end.</v>
      </c>
    </row>
    <row r="71" spans="1:11" ht="12.75" outlineLevel="3">
      <c r="A71" s="328" t="s">
        <v>451</v>
      </c>
      <c r="B71" s="334">
        <f t="shared" si="0"/>
        <v>71</v>
      </c>
      <c r="C71" s="338" t="s">
        <v>285</v>
      </c>
      <c r="D71" s="156">
        <f>'Level 3 - AMP Financial Data'!D70</f>
        <v>0</v>
      </c>
      <c r="E71" s="172"/>
      <c r="F71" s="281"/>
      <c r="G71" s="281"/>
      <c r="H71" s="172"/>
      <c r="I71" s="281"/>
      <c r="J71" s="156">
        <f t="shared" si="7"/>
        <v>0</v>
      </c>
      <c r="K71" s="65" t="e">
        <f>IF(ISNA(VLOOKUP($A71,Line_Definitions!$A$2:$C$366,3,FALSE)),VLOOKUP($A71,Line_Definitions!$B$2:$C$366,2,FALSE),VLOOKUP($A71,Line_Definitions!$A$2:$C$366,3,FALSE))</f>
        <v>#N/A</v>
      </c>
    </row>
    <row r="72" spans="1:11" ht="12.75" outlineLevel="3">
      <c r="A72" s="328" t="s">
        <v>452</v>
      </c>
      <c r="B72" s="334">
        <f t="shared" si="0"/>
        <v>72</v>
      </c>
      <c r="C72" s="338" t="s">
        <v>286</v>
      </c>
      <c r="D72" s="156">
        <f>'Level 3 - AMP Financial Data'!D71</f>
        <v>0</v>
      </c>
      <c r="E72" s="172"/>
      <c r="F72" s="281"/>
      <c r="G72" s="281"/>
      <c r="H72" s="172"/>
      <c r="I72" s="281"/>
      <c r="J72" s="156">
        <f t="shared" si="7"/>
        <v>0</v>
      </c>
      <c r="K72" s="65" t="e">
        <f>IF(ISNA(VLOOKUP($A72,Line_Definitions!$A$2:$C$366,3,FALSE)),VLOOKUP($A72,Line_Definitions!$B$2:$C$366,2,FALSE),VLOOKUP($A72,Line_Definitions!$A$2:$C$366,3,FALSE))</f>
        <v>#N/A</v>
      </c>
    </row>
    <row r="73" spans="1:11" ht="12.75" outlineLevel="3">
      <c r="A73" s="328" t="s">
        <v>453</v>
      </c>
      <c r="B73" s="334">
        <f t="shared" si="0"/>
        <v>73</v>
      </c>
      <c r="C73" s="338" t="s">
        <v>287</v>
      </c>
      <c r="D73" s="156">
        <f>'Level 3 - AMP Financial Data'!D72</f>
        <v>0</v>
      </c>
      <c r="E73" s="172"/>
      <c r="F73" s="281"/>
      <c r="G73" s="281"/>
      <c r="H73" s="172"/>
      <c r="I73" s="281"/>
      <c r="J73" s="156">
        <f t="shared" si="7"/>
        <v>0</v>
      </c>
      <c r="K73" s="65" t="e">
        <f>IF(ISNA(VLOOKUP($A73,Line_Definitions!$A$2:$C$366,3,FALSE)),VLOOKUP($A73,Line_Definitions!$B$2:$C$366,2,FALSE),VLOOKUP($A73,Line_Definitions!$A$2:$C$366,3,FALSE))</f>
        <v>#N/A</v>
      </c>
    </row>
    <row r="74" spans="1:11" ht="12.75" outlineLevel="3">
      <c r="A74" s="328" t="s">
        <v>454</v>
      </c>
      <c r="B74" s="334">
        <f t="shared" si="0"/>
        <v>74</v>
      </c>
      <c r="C74" s="338" t="s">
        <v>288</v>
      </c>
      <c r="D74" s="156">
        <f>'Level 3 - AMP Financial Data'!D73</f>
        <v>0</v>
      </c>
      <c r="E74" s="172"/>
      <c r="F74" s="281"/>
      <c r="G74" s="281"/>
      <c r="H74" s="172"/>
      <c r="I74" s="281"/>
      <c r="J74" s="156">
        <f t="shared" si="7"/>
        <v>0</v>
      </c>
      <c r="K74" s="65" t="e">
        <f>IF(ISNA(VLOOKUP($A74,Line_Definitions!$A$2:$C$366,3,FALSE)),VLOOKUP($A74,Line_Definitions!$B$2:$C$366,2,FALSE),VLOOKUP($A74,Line_Definitions!$A$2:$C$366,3,FALSE))</f>
        <v>#N/A</v>
      </c>
    </row>
    <row r="75" spans="1:11" ht="12.75" outlineLevel="3">
      <c r="A75" s="328" t="s">
        <v>455</v>
      </c>
      <c r="B75" s="334">
        <f aca="true" t="shared" si="8" ref="B75:B140">ROW(A75)</f>
        <v>75</v>
      </c>
      <c r="C75" s="338" t="s">
        <v>289</v>
      </c>
      <c r="D75" s="156">
        <f>'Level 3 - AMP Financial Data'!D74</f>
        <v>0</v>
      </c>
      <c r="E75" s="172"/>
      <c r="F75" s="281"/>
      <c r="G75" s="281"/>
      <c r="H75" s="172"/>
      <c r="I75" s="281"/>
      <c r="J75" s="156">
        <f t="shared" si="7"/>
        <v>0</v>
      </c>
      <c r="K75" s="65" t="e">
        <f>IF(ISNA(VLOOKUP($A75,Line_Definitions!$A$2:$C$366,3,FALSE)),VLOOKUP($A75,Line_Definitions!$B$2:$C$366,2,FALSE),VLOOKUP($A75,Line_Definitions!$A$2:$C$366,3,FALSE))</f>
        <v>#N/A</v>
      </c>
    </row>
    <row r="76" spans="1:10" ht="12.75" outlineLevel="3">
      <c r="A76" s="325"/>
      <c r="B76" s="335"/>
      <c r="C76" s="347" t="s">
        <v>700</v>
      </c>
      <c r="D76" s="367"/>
      <c r="E76" s="368"/>
      <c r="F76" s="368"/>
      <c r="G76" s="368"/>
      <c r="H76" s="368"/>
      <c r="I76" s="368"/>
      <c r="J76" s="369"/>
    </row>
    <row r="77" spans="1:11" s="69" customFormat="1" ht="12.75" outlineLevel="2">
      <c r="A77" s="60">
        <f>HYPERLINK(CONCATENATE("[FDS Tool Version 28.xls]Line_Definitions!","a",VLOOKUP(Data!D73,Line_Definitions!$A$2:$D$401,4,FALSE)),Data!D73)</f>
        <v>174</v>
      </c>
      <c r="B77" s="77">
        <f t="shared" si="8"/>
        <v>77</v>
      </c>
      <c r="C77" s="88" t="s">
        <v>333</v>
      </c>
      <c r="D77" s="141">
        <f>'Level 3 - AMP Financial Data'!D76</f>
        <v>0</v>
      </c>
      <c r="E77" s="170"/>
      <c r="F77" s="141">
        <f>SUM(F71:F75)</f>
        <v>0</v>
      </c>
      <c r="G77" s="141">
        <f>SUM(G71:G75)</f>
        <v>0</v>
      </c>
      <c r="H77" s="141">
        <f>SUM(H71:H75)</f>
        <v>0</v>
      </c>
      <c r="I77" s="141">
        <f>SUM(I71:I75)</f>
        <v>0</v>
      </c>
      <c r="J77" s="141">
        <f t="shared" si="7"/>
        <v>0</v>
      </c>
      <c r="K77" s="65" t="str">
        <f>IF(ISNA(VLOOKUP($A77,Line_Definitions!$A$2:$C$366,3,FALSE)),VLOOKUP($A77,Line_Definitions!$B$2:$C$366,2,FALSE),VLOOKUP($A77,Line_Definitions!$A$2:$C$366,3,FALSE))</f>
        <v>This FDS line represents prepayments of expenses, which are not related to the current period and other non-current assets not specifically reportable on other FDS lines. This line item will now also includes pension and Other Post-Employment Benefits (OPEB), and FASB 5 non-current assets</v>
      </c>
    </row>
    <row r="78" spans="1:11" ht="12.75" outlineLevel="3">
      <c r="A78" s="328" t="s">
        <v>456</v>
      </c>
      <c r="B78" s="334">
        <f t="shared" si="8"/>
        <v>78</v>
      </c>
      <c r="C78" s="338" t="s">
        <v>290</v>
      </c>
      <c r="D78" s="156">
        <f>'Level 3 - AMP Financial Data'!D77</f>
        <v>0</v>
      </c>
      <c r="E78" s="172"/>
      <c r="F78" s="281"/>
      <c r="G78" s="281"/>
      <c r="H78" s="172"/>
      <c r="I78" s="281"/>
      <c r="J78" s="156">
        <f t="shared" si="7"/>
        <v>0</v>
      </c>
      <c r="K78" s="65" t="e">
        <f>IF(ISNA(VLOOKUP($A78,Line_Definitions!$A$2:$C$366,3,FALSE)),VLOOKUP($A78,Line_Definitions!$B$2:$C$366,2,FALSE),VLOOKUP($A78,Line_Definitions!$A$2:$C$366,3,FALSE))</f>
        <v>#N/A</v>
      </c>
    </row>
    <row r="79" spans="1:11" ht="12.75" outlineLevel="3">
      <c r="A79" s="328" t="s">
        <v>457</v>
      </c>
      <c r="B79" s="334">
        <f t="shared" si="8"/>
        <v>79</v>
      </c>
      <c r="C79" s="338" t="s">
        <v>291</v>
      </c>
      <c r="D79" s="156">
        <f>'Level 3 - AMP Financial Data'!D78</f>
        <v>0</v>
      </c>
      <c r="E79" s="172"/>
      <c r="F79" s="281"/>
      <c r="G79" s="281"/>
      <c r="H79" s="172"/>
      <c r="I79" s="281"/>
      <c r="J79" s="156">
        <f t="shared" si="7"/>
        <v>0</v>
      </c>
      <c r="K79" s="65" t="e">
        <f>IF(ISNA(VLOOKUP($A79,Line_Definitions!$A$2:$C$366,3,FALSE)),VLOOKUP($A79,Line_Definitions!$B$2:$C$366,2,FALSE),VLOOKUP($A79,Line_Definitions!$A$2:$C$366,3,FALSE))</f>
        <v>#N/A</v>
      </c>
    </row>
    <row r="80" spans="1:11" ht="12.75" outlineLevel="3">
      <c r="A80" s="328" t="s">
        <v>458</v>
      </c>
      <c r="B80" s="334">
        <f t="shared" si="8"/>
        <v>80</v>
      </c>
      <c r="C80" s="338" t="s">
        <v>292</v>
      </c>
      <c r="D80" s="156">
        <f>'Level 3 - AMP Financial Data'!D79</f>
        <v>0</v>
      </c>
      <c r="E80" s="172"/>
      <c r="F80" s="281"/>
      <c r="G80" s="281"/>
      <c r="H80" s="172"/>
      <c r="I80" s="281"/>
      <c r="J80" s="156">
        <f t="shared" si="7"/>
        <v>0</v>
      </c>
      <c r="K80" s="65" t="e">
        <f>IF(ISNA(VLOOKUP($A80,Line_Definitions!$A$2:$C$366,3,FALSE)),VLOOKUP($A80,Line_Definitions!$B$2:$C$366,2,FALSE),VLOOKUP($A80,Line_Definitions!$A$2:$C$366,3,FALSE))</f>
        <v>#N/A</v>
      </c>
    </row>
    <row r="81" spans="1:11" ht="12.75" outlineLevel="3">
      <c r="A81" s="328" t="s">
        <v>459</v>
      </c>
      <c r="B81" s="334">
        <f t="shared" si="8"/>
        <v>81</v>
      </c>
      <c r="C81" s="338" t="s">
        <v>293</v>
      </c>
      <c r="D81" s="156">
        <f>'Level 3 - AMP Financial Data'!D80</f>
        <v>0</v>
      </c>
      <c r="E81" s="172"/>
      <c r="F81" s="281"/>
      <c r="G81" s="281"/>
      <c r="H81" s="172"/>
      <c r="I81" s="281"/>
      <c r="J81" s="156">
        <f t="shared" si="7"/>
        <v>0</v>
      </c>
      <c r="K81" s="65" t="e">
        <f>IF(ISNA(VLOOKUP($A81,Line_Definitions!$A$2:$C$366,3,FALSE)),VLOOKUP($A81,Line_Definitions!$B$2:$C$366,2,FALSE),VLOOKUP($A81,Line_Definitions!$A$2:$C$366,3,FALSE))</f>
        <v>#N/A</v>
      </c>
    </row>
    <row r="82" spans="1:11" ht="12.75" outlineLevel="3">
      <c r="A82" s="328" t="s">
        <v>460</v>
      </c>
      <c r="B82" s="334">
        <f t="shared" si="8"/>
        <v>82</v>
      </c>
      <c r="C82" s="338" t="s">
        <v>294</v>
      </c>
      <c r="D82" s="156">
        <f>'Level 3 - AMP Financial Data'!D81</f>
        <v>0</v>
      </c>
      <c r="E82" s="172"/>
      <c r="F82" s="281"/>
      <c r="G82" s="281"/>
      <c r="H82" s="172"/>
      <c r="I82" s="281"/>
      <c r="J82" s="156">
        <f t="shared" si="7"/>
        <v>0</v>
      </c>
      <c r="K82" s="65" t="e">
        <f>IF(ISNA(VLOOKUP($A82,Line_Definitions!$A$2:$C$366,3,FALSE)),VLOOKUP($A82,Line_Definitions!$B$2:$C$366,2,FALSE),VLOOKUP($A82,Line_Definitions!$A$2:$C$366,3,FALSE))</f>
        <v>#N/A</v>
      </c>
    </row>
    <row r="83" spans="1:10" ht="12.75" outlineLevel="3">
      <c r="A83" s="325"/>
      <c r="B83" s="335"/>
      <c r="C83" s="347" t="s">
        <v>700</v>
      </c>
      <c r="D83" s="367"/>
      <c r="E83" s="368"/>
      <c r="F83" s="368"/>
      <c r="G83" s="368"/>
      <c r="H83" s="368"/>
      <c r="I83" s="368"/>
      <c r="J83" s="369"/>
    </row>
    <row r="84" spans="1:11" s="69" customFormat="1" ht="12.75" outlineLevel="2">
      <c r="A84" s="60">
        <f>HYPERLINK(CONCATENATE("[FDS Tool Version 28.xls]Line_Definitions!","a",VLOOKUP(Data!D79,Line_Definitions!$A$2:$D$401,4,FALSE)),Data!D79)</f>
        <v>176</v>
      </c>
      <c r="B84" s="77">
        <f t="shared" si="8"/>
        <v>84</v>
      </c>
      <c r="C84" s="88" t="s">
        <v>334</v>
      </c>
      <c r="D84" s="141">
        <f>'Level 3 - AMP Financial Data'!D83</f>
        <v>0</v>
      </c>
      <c r="E84" s="170"/>
      <c r="F84" s="141">
        <f>SUM(F78:F82)</f>
        <v>0</v>
      </c>
      <c r="G84" s="141">
        <f>SUM(G78:G82)</f>
        <v>0</v>
      </c>
      <c r="H84" s="141">
        <f>SUM(H78:H82)</f>
        <v>0</v>
      </c>
      <c r="I84" s="141">
        <f>SUM(I78:I82)</f>
        <v>0</v>
      </c>
      <c r="J84" s="141">
        <f t="shared" si="7"/>
        <v>0</v>
      </c>
      <c r="K84" s="65" t="str">
        <f>IF(ISNA(VLOOKUP($A84,Line_Definitions!$A$2:$C$366,3,FALSE)),VLOOKUP($A84,Line_Definitions!$B$2:$C$366,2,FALSE),VLOOKUP($A84,Line_Definitions!$A$2:$C$366,3,FALSE))</f>
        <v>This FDS line represents PHA investment in mixed-financing, joint ventures or similar type transactions, which must be reported in conformity with GAAP.  The PHA should include all entities required to be reported under GASB 14, as amended by GASB 39.</v>
      </c>
    </row>
    <row r="85" spans="1:11" s="69" customFormat="1" ht="12.75" outlineLevel="1">
      <c r="A85" s="60">
        <f>HYPERLINK(CONCATENATE("[FDS Tool Version 28.xls]Line_Definitions!","a",VLOOKUP(Data!D80,Line_Definitions!$A$2:$D$401,4,FALSE)),Data!D80)</f>
        <v>180</v>
      </c>
      <c r="B85" s="77">
        <f t="shared" si="8"/>
        <v>85</v>
      </c>
      <c r="C85" s="88" t="s">
        <v>396</v>
      </c>
      <c r="D85" s="141">
        <f>'Level 3 - AMP Financial Data'!D84</f>
        <v>0</v>
      </c>
      <c r="E85" s="141">
        <f>+E84+E77+E70+E69+E62+E54</f>
        <v>0</v>
      </c>
      <c r="F85" s="141">
        <f>+F84+F77+F70+F69+F62+F54</f>
        <v>0</v>
      </c>
      <c r="G85" s="141">
        <f>+G84+G77+G70+G69+G62+G54</f>
        <v>0</v>
      </c>
      <c r="H85" s="141">
        <f>+H84+H77+H70+H69+H62+H54</f>
        <v>0</v>
      </c>
      <c r="I85" s="141">
        <f>+I84+I77+I70+I69+I62+I54</f>
        <v>0</v>
      </c>
      <c r="J85" s="141">
        <f t="shared" si="7"/>
        <v>0</v>
      </c>
      <c r="K85" s="65" t="str">
        <f>IF(ISNA(VLOOKUP($A85,Line_Definitions!$A$2:$C$366,3,FALSE)),VLOOKUP($A85,Line_Definitions!$B$2:$C$366,2,FALSE),VLOOKUP($A85,Line_Definitions!$A$2:$C$366,3,FALSE))</f>
        <v>This FDS line is the sum of lines 161 through 176. This FDS line represents the total of all non-current assets.  FASS automatically sums lines 161 through 176.</v>
      </c>
    </row>
    <row r="86" spans="1:2" ht="12.75" outlineLevel="1">
      <c r="A86" s="106"/>
      <c r="B86" s="65"/>
    </row>
    <row r="87" spans="1:11" s="69" customFormat="1" ht="12.75">
      <c r="A87" s="60">
        <f>HYPERLINK(CONCATENATE("[FDS Tool Version 28.xls]Line_Definitions!","a",VLOOKUP(Data!D82,Line_Definitions!$A$2:$D$401,4,FALSE)),Data!D82)</f>
        <v>190</v>
      </c>
      <c r="B87" s="77">
        <f t="shared" si="8"/>
        <v>87</v>
      </c>
      <c r="C87" s="88" t="s">
        <v>397</v>
      </c>
      <c r="D87" s="141">
        <f>'Level 3 - AMP Financial Data'!D86</f>
        <v>0</v>
      </c>
      <c r="E87" s="141">
        <f>E85+E44</f>
        <v>0</v>
      </c>
      <c r="F87" s="141">
        <f>F85+F44</f>
        <v>0</v>
      </c>
      <c r="G87" s="141">
        <f>G85+G44</f>
        <v>0</v>
      </c>
      <c r="H87" s="141">
        <f>H85+H44</f>
        <v>0</v>
      </c>
      <c r="I87" s="141">
        <f>I85+I44</f>
        <v>0</v>
      </c>
      <c r="J87" s="141">
        <f>SUM(D87:I87)</f>
        <v>0</v>
      </c>
      <c r="K87" s="65" t="str">
        <f>IF(ISNA(VLOOKUP($A87,Line_Definitions!$A$2:$C$366,3,FALSE)),VLOOKUP($A87,Line_Definitions!$B$2:$C$366,2,FALSE),VLOOKUP($A87,Line_Definitions!$A$2:$C$366,3,FALSE))</f>
        <v>This FDS line is the sum of lines 150 and 180. This FDS line represents the total of all current and Non-current assets and should reflect all assets.  FASS automatically sums lines 150 and 180.</v>
      </c>
    </row>
    <row r="88" spans="1:2" ht="12.75">
      <c r="A88" s="106"/>
      <c r="B88" s="65"/>
    </row>
    <row r="89" spans="1:11" ht="12.75" outlineLevel="2">
      <c r="A89" s="60">
        <f>HYPERLINK(CONCATENATE("[FDS Tool Version 28.xls]Line_Definitions!","a",VLOOKUP(Data!D84,Line_Definitions!$A$2:$D$401,4,FALSE)),Data!D84)</f>
        <v>311</v>
      </c>
      <c r="B89" s="75">
        <f t="shared" si="8"/>
        <v>89</v>
      </c>
      <c r="C89" s="87" t="s">
        <v>398</v>
      </c>
      <c r="D89" s="156">
        <f>'Level 3 - AMP Financial Data'!D88</f>
        <v>0</v>
      </c>
      <c r="E89" s="278"/>
      <c r="F89" s="278"/>
      <c r="G89" s="278"/>
      <c r="H89" s="156">
        <f>'Level 3 - COCC Financial Data'!D88</f>
        <v>0</v>
      </c>
      <c r="I89" s="278"/>
      <c r="J89" s="156">
        <f aca="true" t="shared" si="9" ref="J89:J121">SUM(D89:I89)</f>
        <v>0</v>
      </c>
      <c r="K89" s="65" t="str">
        <f>IF(ISNA(VLOOKUP($A89,Line_Definitions!$A$2:$C$366,3,FALSE)),VLOOKUP($A89,Line_Definitions!$B$2:$C$366,2,FALSE),VLOOKUP($A89,Line_Definitions!$A$2:$C$366,3,FALSE))</f>
        <v>This FDS line represents amounts by which checks, drafts or other demands for payment on the treasury or on a bank exceed the amount of the credit against which they are drawn, and may be due to timing differences for sweep investment accounts. This is an amount owed to the bank to cover the overdraft.</v>
      </c>
    </row>
    <row r="90" spans="1:11" ht="12.75" outlineLevel="2">
      <c r="A90" s="60">
        <f>HYPERLINK(CONCATENATE("[FDS Tool Version 28.xls]Line_Definitions!","a",VLOOKUP(Data!D85,Line_Definitions!$A$2:$D$401,4,FALSE)),Data!D85)</f>
        <v>312</v>
      </c>
      <c r="B90" s="75">
        <f t="shared" si="8"/>
        <v>90</v>
      </c>
      <c r="C90" s="87" t="s">
        <v>399</v>
      </c>
      <c r="D90" s="156">
        <f>'Level 3 - AMP Financial Data'!D89</f>
        <v>0</v>
      </c>
      <c r="E90" s="278"/>
      <c r="F90" s="278"/>
      <c r="G90" s="278"/>
      <c r="H90" s="156">
        <f>'Level 3 - COCC Financial Data'!D89</f>
        <v>0</v>
      </c>
      <c r="I90" s="278"/>
      <c r="J90" s="156">
        <f t="shared" si="9"/>
        <v>0</v>
      </c>
      <c r="K90" s="65" t="str">
        <f>IF(ISNA(VLOOKUP($A90,Line_Definitions!$A$2:$C$366,3,FALSE)),VLOOKUP($A90,Line_Definitions!$B$2:$C$366,2,FALSE),VLOOKUP($A90,Line_Definitions!$A$2:$C$366,3,FALSE))</f>
        <v>This FDS line represents the amounts payable to contractors, vendors, employees or others on open accounts and contract billings for materials received or services rendered.  It includes regular accounts payable to vendors.  These amounts payable are equal to or less than 90 days past due.</v>
      </c>
    </row>
    <row r="91" spans="1:11" ht="12.75" outlineLevel="2">
      <c r="A91" s="60">
        <f>HYPERLINK(CONCATENATE("[FDS Tool Version 28.xls]Line_Definitions!","a",VLOOKUP(Data!D86,Line_Definitions!$A$2:$D$401,4,FALSE)),Data!D86)</f>
        <v>313</v>
      </c>
      <c r="B91" s="75">
        <f t="shared" si="8"/>
        <v>91</v>
      </c>
      <c r="C91" s="87" t="s">
        <v>400</v>
      </c>
      <c r="D91" s="156">
        <f>'Level 3 - AMP Financial Data'!D90</f>
        <v>0</v>
      </c>
      <c r="E91" s="278"/>
      <c r="F91" s="278"/>
      <c r="G91" s="278"/>
      <c r="H91" s="156">
        <f>'Level 3 - COCC Financial Data'!D90</f>
        <v>0</v>
      </c>
      <c r="I91" s="278"/>
      <c r="J91" s="156">
        <f t="shared" si="9"/>
        <v>0</v>
      </c>
      <c r="K91" s="65" t="str">
        <f>IF(ISNA(VLOOKUP($A91,Line_Definitions!$A$2:$C$366,3,FALSE)),VLOOKUP($A91,Line_Definitions!$B$2:$C$366,2,FALSE),VLOOKUP($A91,Line_Definitions!$A$2:$C$366,3,FALSE))</f>
        <v>This FDS line represents amounts payable by the PHA on open accounts and contract billings for materials received or services rendered.  These amounts payable are more than 90 days past due.</v>
      </c>
    </row>
    <row r="92" spans="1:11" ht="12.75" outlineLevel="2">
      <c r="A92" s="60">
        <f>HYPERLINK(CONCATENATE("[FDS Tool Version 28.xls]Line_Definitions!","a",VLOOKUP(Data!D87,Line_Definitions!$A$2:$D$401,4,FALSE)),Data!D87)</f>
        <v>321</v>
      </c>
      <c r="B92" s="75">
        <f t="shared" si="8"/>
        <v>92</v>
      </c>
      <c r="C92" s="76" t="s">
        <v>401</v>
      </c>
      <c r="D92" s="156">
        <f>'Level 3 - AMP Financial Data'!D91</f>
        <v>0</v>
      </c>
      <c r="E92" s="278"/>
      <c r="F92" s="278"/>
      <c r="G92" s="278"/>
      <c r="H92" s="156">
        <f>'Level 3 - COCC Financial Data'!D91</f>
        <v>0</v>
      </c>
      <c r="I92" s="278"/>
      <c r="J92" s="156">
        <f t="shared" si="9"/>
        <v>0</v>
      </c>
      <c r="K92" s="65" t="str">
        <f>IF(ISNA(VLOOKUP($A92,Line_Definitions!$A$2:$C$366,3,FALSE)),VLOOKUP($A92,Line_Definitions!$B$2:$C$366,2,FALSE),VLOOKUP($A92,Line_Definitions!$A$2:$C$366,3,FALSE))</f>
        <v>This FDS line represents the amount of salaries and wages and applicable payroll taxes accrued at the end of the accounting period but not yet paid to the employees or taxing authorities.</v>
      </c>
    </row>
    <row r="93" spans="1:11" ht="12.75" outlineLevel="2">
      <c r="A93" s="60">
        <f>HYPERLINK(CONCATENATE("[FDS Tool Version 28.xls]Line_Definitions!","a",VLOOKUP(Data!D88,Line_Definitions!$A$2:$D$401,4,FALSE)),Data!D88)</f>
        <v>322</v>
      </c>
      <c r="B93" s="75">
        <f t="shared" si="8"/>
        <v>93</v>
      </c>
      <c r="C93" s="76" t="s">
        <v>402</v>
      </c>
      <c r="D93" s="156">
        <f>'Level 3 - AMP Financial Data'!D92</f>
        <v>0</v>
      </c>
      <c r="E93" s="278"/>
      <c r="F93" s="278"/>
      <c r="G93" s="278"/>
      <c r="H93" s="156">
        <f>'Level 3 - COCC Financial Data'!D92</f>
        <v>0</v>
      </c>
      <c r="I93" s="278"/>
      <c r="J93" s="156">
        <f t="shared" si="9"/>
        <v>0</v>
      </c>
      <c r="K93" s="65" t="str">
        <f>IF(ISNA(VLOOKUP($A93,Line_Definitions!$A$2:$C$366,3,FALSE)),VLOOKUP($A93,Line_Definitions!$B$2:$C$366,2,FALSE),VLOOKUP($A93,Line_Definitions!$A$2:$C$366,3,FALSE))</f>
        <v>This FDS line represents the estimated amount of future benefits employees have earned but have not used, which the PHA estimates will be paid based on experience in the next fiscal year.  Compensated absences include vacation, paid holidays, vested sick leave, sabbatical leave, and earned compensatory time.  This account includes both the direct compensated absence cost and associated employer payroll expenses (employment taxes, pension cost, etc.).  Only the current portion should be reported in this line number.   The portion of accrued compensated absences, which is considered long-term, should be reported in line 354 (Accrued compensated absences – non-current).</v>
      </c>
    </row>
    <row r="94" spans="1:11" ht="12.75" outlineLevel="2">
      <c r="A94" s="60">
        <f>HYPERLINK(CONCATENATE("[FDS Tool Version 28.xls]Line_Definitions!","a",VLOOKUP(Data!D89,Line_Definitions!$A$2:$D$401,4,FALSE)),Data!D89)</f>
        <v>324</v>
      </c>
      <c r="B94" s="75">
        <f t="shared" si="8"/>
        <v>94</v>
      </c>
      <c r="C94" s="76" t="s">
        <v>403</v>
      </c>
      <c r="D94" s="156">
        <f>'Level 3 - AMP Financial Data'!D93</f>
        <v>0</v>
      </c>
      <c r="E94" s="278"/>
      <c r="F94" s="278"/>
      <c r="G94" s="278"/>
      <c r="H94" s="156">
        <f>'Level 3 - COCC Financial Data'!D93</f>
        <v>0</v>
      </c>
      <c r="I94" s="278"/>
      <c r="J94" s="156">
        <f t="shared" si="9"/>
        <v>0</v>
      </c>
      <c r="K94" s="65" t="str">
        <f>IF(ISNA(VLOOKUP($A94,Line_Definitions!$A$2:$C$366,3,FALSE)),VLOOKUP($A94,Line_Definitions!$B$2:$C$366,2,FALSE),VLOOKUP($A94,Line_Definitions!$A$2:$C$366,3,FALSE))</f>
        <v>This FDS line represents the amount accrued for self-insurance as determined by the actuary or contingencies not covered by insurance that are probable and can be reasonably estimated.</v>
      </c>
    </row>
    <row r="95" spans="1:11" ht="12.75" outlineLevel="2">
      <c r="A95" s="60">
        <f>HYPERLINK(CONCATENATE("[FDS Tool Version 28.xls]Line_Definitions!","a",VLOOKUP(Data!D90,Line_Definitions!$A$2:$D$401,4,FALSE)),Data!D90)</f>
        <v>325</v>
      </c>
      <c r="B95" s="75">
        <f t="shared" si="8"/>
        <v>95</v>
      </c>
      <c r="C95" s="76" t="s">
        <v>404</v>
      </c>
      <c r="D95" s="156">
        <f>'Level 3 - AMP Financial Data'!D94</f>
        <v>0</v>
      </c>
      <c r="E95" s="278"/>
      <c r="F95" s="278"/>
      <c r="G95" s="278"/>
      <c r="H95" s="156">
        <f>'Level 3 - COCC Financial Data'!D94</f>
        <v>0</v>
      </c>
      <c r="I95" s="278"/>
      <c r="J95" s="156">
        <f t="shared" si="9"/>
        <v>0</v>
      </c>
      <c r="K95" s="65" t="str">
        <f>IF(ISNA(VLOOKUP($A95,Line_Definitions!$A$2:$C$366,3,FALSE)),VLOOKUP($A95,Line_Definitions!$B$2:$C$366,2,FALSE),VLOOKUP($A95,Line_Definitions!$A$2:$C$366,3,FALSE))</f>
        <v>This FDS line represents all accrued interest payable.  This includes interest payable on loans or notes, and HUD administrative loan notes and other notes. </v>
      </c>
    </row>
    <row r="96" spans="1:11" ht="12.75" outlineLevel="3">
      <c r="A96" s="328" t="s">
        <v>461</v>
      </c>
      <c r="B96" s="334">
        <f t="shared" si="8"/>
        <v>96</v>
      </c>
      <c r="C96" s="338" t="s">
        <v>550</v>
      </c>
      <c r="D96" s="156">
        <f>'Level 3 - AMP Financial Data'!D95</f>
        <v>0</v>
      </c>
      <c r="E96" s="193"/>
      <c r="F96" s="193"/>
      <c r="G96" s="193"/>
      <c r="H96" s="156">
        <f>'Level 3 - COCC Financial Data'!D95</f>
        <v>0</v>
      </c>
      <c r="I96" s="283"/>
      <c r="J96" s="156">
        <f t="shared" si="9"/>
        <v>0</v>
      </c>
      <c r="K96" s="65" t="e">
        <f>IF(ISNA(VLOOKUP($A96,Line_Definitions!$A$2:$C$366,3,FALSE)),VLOOKUP($A96,Line_Definitions!$B$2:$C$366,2,FALSE),VLOOKUP($A96,Line_Definitions!$A$2:$C$366,3,FALSE))</f>
        <v>#N/A</v>
      </c>
    </row>
    <row r="97" spans="1:11" ht="12.75" outlineLevel="3">
      <c r="A97" s="328" t="s">
        <v>462</v>
      </c>
      <c r="B97" s="334">
        <f t="shared" si="8"/>
        <v>97</v>
      </c>
      <c r="C97" s="338" t="s">
        <v>551</v>
      </c>
      <c r="D97" s="156">
        <f>'Level 3 - AMP Financial Data'!D96</f>
        <v>0</v>
      </c>
      <c r="E97" s="193"/>
      <c r="F97" s="193"/>
      <c r="G97" s="193"/>
      <c r="H97" s="156">
        <f>'Level 3 - COCC Financial Data'!D96</f>
        <v>0</v>
      </c>
      <c r="I97" s="283"/>
      <c r="J97" s="156">
        <f t="shared" si="9"/>
        <v>0</v>
      </c>
      <c r="K97" s="65" t="e">
        <f>IF(ISNA(VLOOKUP($A97,Line_Definitions!$A$2:$C$366,3,FALSE)),VLOOKUP($A97,Line_Definitions!$B$2:$C$366,2,FALSE),VLOOKUP($A97,Line_Definitions!$A$2:$C$366,3,FALSE))</f>
        <v>#N/A</v>
      </c>
    </row>
    <row r="98" spans="1:11" ht="12.75" outlineLevel="3">
      <c r="A98" s="328" t="s">
        <v>464</v>
      </c>
      <c r="B98" s="334">
        <f t="shared" si="8"/>
        <v>98</v>
      </c>
      <c r="C98" s="338" t="s">
        <v>552</v>
      </c>
      <c r="D98" s="156">
        <f>'Level 3 - AMP Financial Data'!D97</f>
        <v>0</v>
      </c>
      <c r="E98" s="193"/>
      <c r="F98" s="193"/>
      <c r="G98" s="193"/>
      <c r="H98" s="156">
        <f>'Level 3 - COCC Financial Data'!D97</f>
        <v>0</v>
      </c>
      <c r="I98" s="283"/>
      <c r="J98" s="156">
        <f t="shared" si="9"/>
        <v>0</v>
      </c>
      <c r="K98" s="65" t="e">
        <f>IF(ISNA(VLOOKUP($A98,Line_Definitions!$A$2:$C$366,3,FALSE)),VLOOKUP($A98,Line_Definitions!$B$2:$C$366,2,FALSE),VLOOKUP($A98,Line_Definitions!$A$2:$C$366,3,FALSE))</f>
        <v>#N/A</v>
      </c>
    </row>
    <row r="99" spans="1:11" s="69" customFormat="1" ht="12.75" outlineLevel="2">
      <c r="A99" s="60">
        <f>HYPERLINK(CONCATENATE("[FDS Tool Version 28.xls]Line_Definitions!","a",VLOOKUP(Data!D94,Line_Definitions!$A$2:$D$401,4,FALSE)),Data!D94)</f>
        <v>331</v>
      </c>
      <c r="B99" s="77">
        <f t="shared" si="8"/>
        <v>99</v>
      </c>
      <c r="C99" s="78" t="s">
        <v>405</v>
      </c>
      <c r="D99" s="141">
        <f>'Level 3 - AMP Financial Data'!D98</f>
        <v>0</v>
      </c>
      <c r="E99" s="170"/>
      <c r="F99" s="170"/>
      <c r="G99" s="170"/>
      <c r="H99" s="141">
        <f>SUM(H96:H98)</f>
        <v>0</v>
      </c>
      <c r="I99" s="280"/>
      <c r="J99" s="141">
        <f t="shared" si="9"/>
        <v>0</v>
      </c>
      <c r="K99" s="65" t="str">
        <f>IF(ISNA(VLOOKUP($A99,Line_Definitions!$A$2:$C$366,3,FALSE)),VLOOKUP($A99,Line_Definitions!$B$2:$C$366,2,FALSE),VLOOKUP($A99,Line_Definitions!$A$2:$C$366,3,FALSE))</f>
        <v>This FDS line represents any amounts that become due and payable to HUD with respect to projects under an administration contract or an annual contributions contract.</v>
      </c>
    </row>
    <row r="100" spans="1:11" ht="12.75" outlineLevel="2">
      <c r="A100" s="60">
        <f>HYPERLINK(CONCATENATE("[FDS Tool Version 28.xls]Line_Definitions!","a",VLOOKUP(Data!D95,Line_Definitions!$A$2:$D$401,4,FALSE)),Data!D95)</f>
        <v>332</v>
      </c>
      <c r="B100" s="75">
        <f t="shared" si="8"/>
        <v>100</v>
      </c>
      <c r="C100" s="76" t="s">
        <v>406</v>
      </c>
      <c r="D100" s="156">
        <f>'Level 3 - AMP Financial Data'!D99</f>
        <v>0</v>
      </c>
      <c r="E100" s="278"/>
      <c r="F100" s="278"/>
      <c r="G100" s="278"/>
      <c r="H100" s="156">
        <f>'Level 3 - COCC Financial Data'!D99</f>
        <v>0</v>
      </c>
      <c r="I100" s="278"/>
      <c r="J100" s="156">
        <f t="shared" si="9"/>
        <v>0</v>
      </c>
      <c r="K100" s="65" t="str">
        <f>IF(ISNA(VLOOKUP($A100,Line_Definitions!$A$2:$C$366,3,FALSE)),VLOOKUP($A100,Line_Definitions!$B$2:$C$366,2,FALSE),VLOOKUP($A100,Line_Definitions!$A$2:$C$366,3,FALSE))</f>
        <v>This FDS line represents amounts due to the managing PHA by other PHAs due to the relocation of Portability participants. This FDS line is primarily used for the Housing Choice Voucher Program.</v>
      </c>
    </row>
    <row r="101" spans="1:11" ht="12.75" outlineLevel="2">
      <c r="A101" s="60">
        <f>HYPERLINK(CONCATENATE("[FDS Tool Version 28.xls]Line_Definitions!","a",VLOOKUP(Data!D96,Line_Definitions!$A$2:$D$401,4,FALSE)),Data!D96)</f>
        <v>333</v>
      </c>
      <c r="B101" s="75">
        <f t="shared" si="8"/>
        <v>101</v>
      </c>
      <c r="C101" s="76" t="s">
        <v>407</v>
      </c>
      <c r="D101" s="156">
        <f>'Level 3 - AMP Financial Data'!D100</f>
        <v>0</v>
      </c>
      <c r="E101" s="278"/>
      <c r="F101" s="278"/>
      <c r="G101" s="278"/>
      <c r="H101" s="156">
        <f>'Level 3 - COCC Financial Data'!D100</f>
        <v>0</v>
      </c>
      <c r="I101" s="278"/>
      <c r="J101" s="156">
        <f t="shared" si="9"/>
        <v>0</v>
      </c>
      <c r="K101" s="65" t="str">
        <f>IF(ISNA(VLOOKUP($A101,Line_Definitions!$A$2:$C$366,3,FALSE)),VLOOKUP($A101,Line_Definitions!$B$2:$C$366,2,FALSE),VLOOKUP($A101,Line_Definitions!$A$2:$C$366,3,FALSE))</f>
        <v>This FDS line represents any amounts that become due and payable to other Federal agencies, or state and local government agencies.</v>
      </c>
    </row>
    <row r="102" spans="1:11" ht="12.75" outlineLevel="2">
      <c r="A102" s="60">
        <f>HYPERLINK(CONCATENATE("[FDS Tool Version 28.xls]Line_Definitions!","a",VLOOKUP(Data!D97,Line_Definitions!$A$2:$D$401,4,FALSE)),Data!D97)</f>
        <v>341</v>
      </c>
      <c r="B102" s="75">
        <f t="shared" si="8"/>
        <v>102</v>
      </c>
      <c r="C102" s="76" t="s">
        <v>408</v>
      </c>
      <c r="D102" s="156">
        <f>'Level 3 - AMP Financial Data'!D101</f>
        <v>0</v>
      </c>
      <c r="E102" s="278"/>
      <c r="F102" s="278"/>
      <c r="G102" s="278"/>
      <c r="H102" s="156">
        <f>'Level 3 - COCC Financial Data'!D101</f>
        <v>0</v>
      </c>
      <c r="I102" s="278"/>
      <c r="J102" s="156">
        <f t="shared" si="9"/>
        <v>0</v>
      </c>
      <c r="K102" s="65" t="str">
        <f>IF(ISNA(VLOOKUP($A102,Line_Definitions!$A$2:$C$366,3,FALSE)),VLOOKUP($A102,Line_Definitions!$B$2:$C$366,2,FALSE),VLOOKUP($A102,Line_Definitions!$A$2:$C$366,3,FALSE))</f>
        <v>This FDS line represents the amount of deposits (security and pet deposits) that are held for tenants and are to be returned on the termination of their leases after deducting rent due and charges for property damages for which tenants are held responsible. This is a required field if an amount has been recorded in FDS line 114.</v>
      </c>
    </row>
    <row r="103" spans="1:11" ht="12.75" outlineLevel="3">
      <c r="A103" s="328" t="s">
        <v>465</v>
      </c>
      <c r="B103" s="334">
        <f t="shared" si="8"/>
        <v>103</v>
      </c>
      <c r="C103" s="338" t="s">
        <v>538</v>
      </c>
      <c r="D103" s="156">
        <f>'Level 3 - AMP Financial Data'!D102</f>
        <v>0</v>
      </c>
      <c r="E103" s="193"/>
      <c r="F103" s="193"/>
      <c r="G103" s="193"/>
      <c r="H103" s="156">
        <f>'Level 3 - COCC Financial Data'!D102</f>
        <v>0</v>
      </c>
      <c r="I103" s="283"/>
      <c r="J103" s="156">
        <f t="shared" si="9"/>
        <v>0</v>
      </c>
      <c r="K103" s="65" t="e">
        <f>IF(ISNA(VLOOKUP($A103,Line_Definitions!$A$2:$C$366,3,FALSE)),VLOOKUP($A103,Line_Definitions!$B$2:$C$366,2,FALSE),VLOOKUP($A103,Line_Definitions!$A$2:$C$366,3,FALSE))</f>
        <v>#N/A</v>
      </c>
    </row>
    <row r="104" spans="1:11" ht="12.75" outlineLevel="3">
      <c r="A104" s="328" t="s">
        <v>466</v>
      </c>
      <c r="B104" s="334">
        <f t="shared" si="8"/>
        <v>104</v>
      </c>
      <c r="C104" s="338" t="s">
        <v>539</v>
      </c>
      <c r="D104" s="156">
        <f>'Level 3 - AMP Financial Data'!D103</f>
        <v>0</v>
      </c>
      <c r="E104" s="193"/>
      <c r="F104" s="193"/>
      <c r="G104" s="193"/>
      <c r="H104" s="156">
        <f>'Level 3 - COCC Financial Data'!D103</f>
        <v>0</v>
      </c>
      <c r="I104" s="283"/>
      <c r="J104" s="156">
        <f t="shared" si="9"/>
        <v>0</v>
      </c>
      <c r="K104" s="65" t="e">
        <f>IF(ISNA(VLOOKUP($A104,Line_Definitions!$A$2:$C$366,3,FALSE)),VLOOKUP($A104,Line_Definitions!$B$2:$C$366,2,FALSE),VLOOKUP($A104,Line_Definitions!$A$2:$C$366,3,FALSE))</f>
        <v>#N/A</v>
      </c>
    </row>
    <row r="105" spans="1:11" ht="12.75" outlineLevel="3">
      <c r="A105" s="328" t="s">
        <v>467</v>
      </c>
      <c r="B105" s="334">
        <f t="shared" si="8"/>
        <v>105</v>
      </c>
      <c r="C105" s="338" t="s">
        <v>540</v>
      </c>
      <c r="D105" s="156">
        <f>'Level 3 - AMP Financial Data'!D104</f>
        <v>0</v>
      </c>
      <c r="E105" s="193"/>
      <c r="F105" s="193"/>
      <c r="G105" s="193"/>
      <c r="H105" s="156">
        <f>'Level 3 - COCC Financial Data'!D104</f>
        <v>0</v>
      </c>
      <c r="I105" s="283"/>
      <c r="J105" s="156">
        <f t="shared" si="9"/>
        <v>0</v>
      </c>
      <c r="K105" s="65" t="e">
        <f>IF(ISNA(VLOOKUP($A105,Line_Definitions!$A$2:$C$366,3,FALSE)),VLOOKUP($A105,Line_Definitions!$B$2:$C$366,2,FALSE),VLOOKUP($A105,Line_Definitions!$A$2:$C$366,3,FALSE))</f>
        <v>#N/A</v>
      </c>
    </row>
    <row r="106" spans="1:11" s="69" customFormat="1" ht="12.75" outlineLevel="2">
      <c r="A106" s="60">
        <f>HYPERLINK(CONCATENATE("[FDS Tool Version 28.xls]Line_Definitions!","a",VLOOKUP(Data!D101,Line_Definitions!$A$2:$D$401,4,FALSE)),Data!D101)</f>
        <v>342</v>
      </c>
      <c r="B106" s="77">
        <f t="shared" si="8"/>
        <v>106</v>
      </c>
      <c r="C106" s="88" t="s">
        <v>409</v>
      </c>
      <c r="D106" s="141">
        <f>'Level 3 - AMP Financial Data'!D105</f>
        <v>0</v>
      </c>
      <c r="E106" s="278"/>
      <c r="F106" s="278"/>
      <c r="G106" s="278"/>
      <c r="H106" s="156">
        <f>'Level 3 - COCC Financial Data'!D105</f>
        <v>0</v>
      </c>
      <c r="I106" s="280"/>
      <c r="J106" s="141">
        <f t="shared" si="9"/>
        <v>0</v>
      </c>
      <c r="K106" s="65" t="str">
        <f>IF(ISNA(VLOOKUP($A106,Line_Definitions!$A$2:$C$366,3,FALSE)),VLOOKUP($A106,Line_Definitions!$B$2:$C$366,2,FALSE),VLOOKUP($A106,Line_Definitions!$A$2:$C$366,3,FALSE))</f>
        <v>This FDS line represents payments received for revenues not yet earned.  For example, prepaid monthly payments by tenants or homebuyers, advance of grants prior to incurring expenditures, and amounts received prior to the performance of services. When this revenue is earned, it will be credited to the appropriate revenue account.  </v>
      </c>
    </row>
    <row r="107" spans="1:11" ht="12.75" outlineLevel="3">
      <c r="A107" s="328" t="s">
        <v>468</v>
      </c>
      <c r="B107" s="334">
        <f t="shared" si="8"/>
        <v>107</v>
      </c>
      <c r="C107" s="338" t="s">
        <v>191</v>
      </c>
      <c r="D107" s="156">
        <f>'Level 3 - AMP Financial Data'!D106</f>
        <v>0</v>
      </c>
      <c r="E107" s="193"/>
      <c r="F107" s="193"/>
      <c r="G107" s="193"/>
      <c r="H107" s="156">
        <f>'Level 3 - COCC Financial Data'!D106</f>
        <v>0</v>
      </c>
      <c r="I107" s="284"/>
      <c r="J107" s="156">
        <f t="shared" si="9"/>
        <v>0</v>
      </c>
      <c r="K107" s="65" t="e">
        <f>IF(ISNA(VLOOKUP($A107,Line_Definitions!$A$2:$C$366,3,FALSE)),VLOOKUP($A107,Line_Definitions!$B$2:$C$366,2,FALSE),VLOOKUP($A107,Line_Definitions!$A$2:$C$366,3,FALSE))</f>
        <v>#N/A</v>
      </c>
    </row>
    <row r="108" spans="1:11" ht="12.75" outlineLevel="3">
      <c r="A108" s="328" t="s">
        <v>469</v>
      </c>
      <c r="B108" s="334">
        <f t="shared" si="8"/>
        <v>108</v>
      </c>
      <c r="C108" s="338" t="s">
        <v>190</v>
      </c>
      <c r="D108" s="156">
        <f>'Level 3 - AMP Financial Data'!D107</f>
        <v>0</v>
      </c>
      <c r="E108" s="193"/>
      <c r="F108" s="193"/>
      <c r="G108" s="193"/>
      <c r="H108" s="156">
        <f>'Level 3 - COCC Financial Data'!D107</f>
        <v>0</v>
      </c>
      <c r="I108" s="284"/>
      <c r="J108" s="156">
        <f t="shared" si="9"/>
        <v>0</v>
      </c>
      <c r="K108" s="65" t="e">
        <f>IF(ISNA(VLOOKUP($A108,Line_Definitions!$A$2:$C$366,3,FALSE)),VLOOKUP($A108,Line_Definitions!$B$2:$C$366,2,FALSE),VLOOKUP($A108,Line_Definitions!$A$2:$C$366,3,FALSE))</f>
        <v>#N/A</v>
      </c>
    </row>
    <row r="109" spans="1:11" s="69" customFormat="1" ht="12.75" outlineLevel="2">
      <c r="A109" s="60">
        <f>HYPERLINK(CONCATENATE("[FDS Tool Version 28.xls]Line_Definitions!","a",VLOOKUP(Data!D104,Line_Definitions!$A$2:$D$401,4,FALSE)),Data!D104)</f>
        <v>343</v>
      </c>
      <c r="B109" s="77">
        <f t="shared" si="8"/>
        <v>109</v>
      </c>
      <c r="C109" s="78" t="s">
        <v>410</v>
      </c>
      <c r="D109" s="141">
        <f>'Level 3 - AMP Financial Data'!D108</f>
        <v>0</v>
      </c>
      <c r="E109" s="280"/>
      <c r="F109" s="280"/>
      <c r="G109" s="280"/>
      <c r="H109" s="141">
        <f>'Level 3 - COCC Financial Data'!D108</f>
        <v>0</v>
      </c>
      <c r="I109" s="280"/>
      <c r="J109" s="141">
        <f t="shared" si="9"/>
        <v>0</v>
      </c>
      <c r="K109" s="65" t="str">
        <f>IF(ISNA(VLOOKUP($A109,Line_Definitions!$A$2:$C$366,3,FALSE)),VLOOKUP($A109,Line_Definitions!$B$2:$C$366,2,FALSE),VLOOKUP($A109,Line_Definitions!$A$2:$C$366,3,FALSE))</f>
        <v>This line item includes the current portion of bonds &amp; notes, which were used for capital financing, as well as capital lease, and mortgage revenue bonds.</v>
      </c>
    </row>
    <row r="110" spans="1:11" ht="12.75" outlineLevel="2">
      <c r="A110" s="60">
        <f>HYPERLINK(CONCATENATE("[FDS Tool Version 28.xls]Line_Definitions!","a",VLOOKUP(Data!D105,Line_Definitions!$A$2:$D$401,4,FALSE)),Data!D105)</f>
        <v>344</v>
      </c>
      <c r="B110" s="75">
        <f t="shared" si="8"/>
        <v>110</v>
      </c>
      <c r="C110" s="76" t="s">
        <v>411</v>
      </c>
      <c r="D110" s="156">
        <f>'Level 3 - AMP Financial Data'!D109</f>
        <v>0</v>
      </c>
      <c r="E110" s="278"/>
      <c r="F110" s="278"/>
      <c r="G110" s="278"/>
      <c r="H110" s="156">
        <f>'Level 3 - COCC Financial Data'!D109</f>
        <v>0</v>
      </c>
      <c r="I110" s="278"/>
      <c r="J110" s="156">
        <f t="shared" si="9"/>
        <v>0</v>
      </c>
      <c r="K110" s="65" t="str">
        <f>IF(ISNA(VLOOKUP($A110,Line_Definitions!$A$2:$C$366,3,FALSE)),VLOOKUP($A110,Line_Definitions!$B$2:$C$366,2,FALSE),VLOOKUP($A110,Line_Definitions!$A$2:$C$366,3,FALSE))</f>
        <v>This FDS line represents the current portion of long-term debt related to the PHA's normal operating expenses (non - capital projects).  </v>
      </c>
    </row>
    <row r="111" spans="1:11" ht="12.75" outlineLevel="2">
      <c r="A111" s="60">
        <f>HYPERLINK(CONCATENATE("[FDS Tool Version 28.xls]Line_Definitions!","a",VLOOKUP(Data!D106,Line_Definitions!$A$2:$D$401,4,FALSE)),Data!D106)</f>
        <v>345</v>
      </c>
      <c r="B111" s="75">
        <f t="shared" si="8"/>
        <v>111</v>
      </c>
      <c r="C111" s="87" t="s">
        <v>412</v>
      </c>
      <c r="D111" s="156">
        <f>'Level 3 - AMP Financial Data'!D110</f>
        <v>0</v>
      </c>
      <c r="E111" s="278"/>
      <c r="F111" s="278"/>
      <c r="G111" s="278"/>
      <c r="H111" s="156">
        <f>'Level 3 - COCC Financial Data'!D110</f>
        <v>0</v>
      </c>
      <c r="I111" s="278"/>
      <c r="J111" s="156">
        <f t="shared" si="9"/>
        <v>0</v>
      </c>
      <c r="K111" s="65" t="str">
        <f>IF(ISNA(VLOOKUP($A111,Line_Definitions!$A$2:$C$366,3,FALSE)),VLOOKUP($A111,Line_Definitions!$B$2:$C$366,2,FALSE),VLOOKUP($A111,Line_Definitions!$A$2:$C$366,3,FALSE))</f>
        <v>This FDS line represents any current liability not specifically listed above.  This line represents items such as earnest money, good faith deposits by contractors and bond purchasers, deposits on blue prints, liability or liabilities related to Family Self Sufficiency (FSS) contracts due within 12 months of the Balance Sheet date, etc.  Tenant security deposits are not included since they are posted to FDS line 341.  This line also represents any other current liabilities of the PHA not categorized in any of the lines above. This line item may also include FASB 5 current liabilities.</v>
      </c>
    </row>
    <row r="112" spans="1:11" ht="12.75" outlineLevel="2">
      <c r="A112" s="60">
        <f>HYPERLINK(CONCATENATE("[FDS Tool Version 28.xls]Line_Definitions!","a",VLOOKUP(Data!D107,Line_Definitions!$A$2:$D$401,4,FALSE)),Data!D107)</f>
        <v>346</v>
      </c>
      <c r="B112" s="75">
        <f t="shared" si="8"/>
        <v>112</v>
      </c>
      <c r="C112" s="87" t="s">
        <v>413</v>
      </c>
      <c r="D112" s="156">
        <f>'Level 3 - AMP Financial Data'!D111</f>
        <v>0</v>
      </c>
      <c r="E112" s="278"/>
      <c r="F112" s="278"/>
      <c r="G112" s="278"/>
      <c r="H112" s="156">
        <f>'Level 3 - COCC Financial Data'!D111</f>
        <v>0</v>
      </c>
      <c r="I112" s="278"/>
      <c r="J112" s="156">
        <f t="shared" si="9"/>
        <v>0</v>
      </c>
      <c r="K112" s="65" t="str">
        <f>IF(ISNA(VLOOKUP($A112,Line_Definitions!$A$2:$C$366,3,FALSE)),VLOOKUP($A112,Line_Definitions!$B$2:$C$366,2,FALSE),VLOOKUP($A112,Line_Definitions!$A$2:$C$366,3,FALSE))</f>
        <v>This FDS line represents accrued amounts for utility expense, insurance, and other liabilities not applicable to other specific accounts.</v>
      </c>
    </row>
    <row r="113" spans="1:11" ht="12.75" outlineLevel="2">
      <c r="A113" s="60">
        <f>HYPERLINK(CONCATENATE("[FDS Tool Version 28.xls]Line_Definitions!","a",VLOOKUP(Data!D108,Line_Definitions!$A$2:$D$401,4,FALSE)),Data!D108)</f>
        <v>347</v>
      </c>
      <c r="B113" s="75">
        <f t="shared" si="8"/>
        <v>113</v>
      </c>
      <c r="C113" s="87" t="s">
        <v>414</v>
      </c>
      <c r="D113" s="156">
        <f>'Level 3 - AMP Financial Data'!D112</f>
        <v>0</v>
      </c>
      <c r="E113" s="278"/>
      <c r="F113" s="278"/>
      <c r="G113" s="278"/>
      <c r="H113" s="156">
        <f>'Level 3 - COCC Financial Data'!D112</f>
        <v>0</v>
      </c>
      <c r="I113" s="278"/>
      <c r="J113" s="156">
        <f t="shared" si="9"/>
        <v>0</v>
      </c>
      <c r="K113" s="65" t="str">
        <f>IF(ISNA(VLOOKUP($A113,Line_Definitions!$A$2:$C$366,3,FALSE)),VLOOKUP($A113,Line_Definitions!$B$2:$C$366,2,FALSE),VLOOKUP($A113,Line_Definitions!$A$2:$C$366,3,FALSE))</f>
        <v>This FDS line represents amounts due to other PHA programs and/or funds.  Interprogram transactions represent reductions in the expendable resources of the transferring fund, but the transaction may or may not be accounted for as an expenditure of the transferring fund.  Transactions between funds may be classified as (1) loans and advances, (2) quasi-external transactions, and (3) reimbursements.   It includes amounts due to the revolving funds, both those covered by a General Depository Agreement and those not covered by such an agreement.  </v>
      </c>
    </row>
    <row r="114" spans="1:11" ht="12.75" outlineLevel="3">
      <c r="A114" s="328" t="s">
        <v>470</v>
      </c>
      <c r="B114" s="334">
        <f t="shared" si="8"/>
        <v>114</v>
      </c>
      <c r="C114" s="338" t="s">
        <v>295</v>
      </c>
      <c r="D114" s="156">
        <f>'Level 3 - AMP Financial Data'!D113</f>
        <v>0</v>
      </c>
      <c r="E114" s="172"/>
      <c r="F114" s="281"/>
      <c r="G114" s="281"/>
      <c r="H114" s="172"/>
      <c r="I114" s="281"/>
      <c r="J114" s="156">
        <f t="shared" si="9"/>
        <v>0</v>
      </c>
      <c r="K114" s="65" t="e">
        <f>IF(ISNA(VLOOKUP($A114,Line_Definitions!$A$2:$C$366,3,FALSE)),VLOOKUP($A114,Line_Definitions!$B$2:$C$366,2,FALSE),VLOOKUP($A114,Line_Definitions!$A$2:$C$366,3,FALSE))</f>
        <v>#N/A</v>
      </c>
    </row>
    <row r="115" spans="1:11" ht="12.75" outlineLevel="3">
      <c r="A115" s="328" t="s">
        <v>471</v>
      </c>
      <c r="B115" s="334">
        <f t="shared" si="8"/>
        <v>115</v>
      </c>
      <c r="C115" s="338" t="s">
        <v>296</v>
      </c>
      <c r="D115" s="156">
        <f>'Level 3 - AMP Financial Data'!D114</f>
        <v>0</v>
      </c>
      <c r="E115" s="172"/>
      <c r="F115" s="281"/>
      <c r="G115" s="281"/>
      <c r="H115" s="172"/>
      <c r="I115" s="281"/>
      <c r="J115" s="156">
        <f t="shared" si="9"/>
        <v>0</v>
      </c>
      <c r="K115" s="65" t="e">
        <f>IF(ISNA(VLOOKUP($A115,Line_Definitions!$A$2:$C$366,3,FALSE)),VLOOKUP($A115,Line_Definitions!$B$2:$C$366,2,FALSE),VLOOKUP($A115,Line_Definitions!$A$2:$C$366,3,FALSE))</f>
        <v>#N/A</v>
      </c>
    </row>
    <row r="116" spans="1:11" ht="12.75" outlineLevel="3">
      <c r="A116" s="328" t="s">
        <v>472</v>
      </c>
      <c r="B116" s="334">
        <f t="shared" si="8"/>
        <v>116</v>
      </c>
      <c r="C116" s="338" t="s">
        <v>297</v>
      </c>
      <c r="D116" s="156">
        <f>'Level 3 - AMP Financial Data'!D115</f>
        <v>0</v>
      </c>
      <c r="E116" s="172"/>
      <c r="F116" s="281"/>
      <c r="G116" s="281"/>
      <c r="H116" s="172"/>
      <c r="I116" s="281"/>
      <c r="J116" s="156">
        <f t="shared" si="9"/>
        <v>0</v>
      </c>
      <c r="K116" s="65" t="e">
        <f>IF(ISNA(VLOOKUP($A116,Line_Definitions!$A$2:$C$366,3,FALSE)),VLOOKUP($A116,Line_Definitions!$B$2:$C$366,2,FALSE),VLOOKUP($A116,Line_Definitions!$A$2:$C$366,3,FALSE))</f>
        <v>#N/A</v>
      </c>
    </row>
    <row r="117" spans="1:11" ht="12.75" outlineLevel="3">
      <c r="A117" s="328" t="s">
        <v>473</v>
      </c>
      <c r="B117" s="334">
        <f t="shared" si="8"/>
        <v>117</v>
      </c>
      <c r="C117" s="338" t="s">
        <v>298</v>
      </c>
      <c r="D117" s="156">
        <f>'Level 3 - AMP Financial Data'!D116</f>
        <v>0</v>
      </c>
      <c r="E117" s="172"/>
      <c r="F117" s="281"/>
      <c r="G117" s="281"/>
      <c r="H117" s="172"/>
      <c r="I117" s="281"/>
      <c r="J117" s="156">
        <f t="shared" si="9"/>
        <v>0</v>
      </c>
      <c r="K117" s="65" t="e">
        <f>IF(ISNA(VLOOKUP($A117,Line_Definitions!$A$2:$C$366,3,FALSE)),VLOOKUP($A117,Line_Definitions!$B$2:$C$366,2,FALSE),VLOOKUP($A117,Line_Definitions!$A$2:$C$366,3,FALSE))</f>
        <v>#N/A</v>
      </c>
    </row>
    <row r="118" spans="1:11" ht="12.75" outlineLevel="3">
      <c r="A118" s="328" t="s">
        <v>474</v>
      </c>
      <c r="B118" s="334">
        <f t="shared" si="8"/>
        <v>118</v>
      </c>
      <c r="C118" s="338" t="s">
        <v>299</v>
      </c>
      <c r="D118" s="156">
        <f>'Level 3 - AMP Financial Data'!D117</f>
        <v>0</v>
      </c>
      <c r="E118" s="172"/>
      <c r="F118" s="281"/>
      <c r="G118" s="281"/>
      <c r="H118" s="172"/>
      <c r="I118" s="281"/>
      <c r="J118" s="156">
        <f t="shared" si="9"/>
        <v>0</v>
      </c>
      <c r="K118" s="65" t="e">
        <f>IF(ISNA(VLOOKUP($A118,Line_Definitions!$A$2:$C$366,3,FALSE)),VLOOKUP($A118,Line_Definitions!$B$2:$C$366,2,FALSE),VLOOKUP($A118,Line_Definitions!$A$2:$C$366,3,FALSE))</f>
        <v>#N/A</v>
      </c>
    </row>
    <row r="119" spans="1:10" ht="12.75" outlineLevel="3">
      <c r="A119" s="325"/>
      <c r="B119" s="335"/>
      <c r="C119" s="347" t="s">
        <v>700</v>
      </c>
      <c r="D119" s="367"/>
      <c r="E119" s="368"/>
      <c r="F119" s="368"/>
      <c r="G119" s="368"/>
      <c r="H119" s="368"/>
      <c r="I119" s="368"/>
      <c r="J119" s="369"/>
    </row>
    <row r="120" spans="1:11" s="69" customFormat="1" ht="12.75" outlineLevel="1">
      <c r="A120" s="60">
        <f>HYPERLINK(CONCATENATE("[FDS Tool Version 28.xls]Line_Definitions!","a",VLOOKUP(Data!D114,Line_Definitions!$A$2:$D$401,4,FALSE)),Data!D114)</f>
        <v>348</v>
      </c>
      <c r="B120" s="77">
        <f t="shared" si="8"/>
        <v>120</v>
      </c>
      <c r="C120" s="88" t="s">
        <v>415</v>
      </c>
      <c r="D120" s="141">
        <f>'Level 3 - AMP Financial Data'!D119</f>
        <v>0</v>
      </c>
      <c r="E120" s="170"/>
      <c r="F120" s="141">
        <f>SUM(F114:F118)</f>
        <v>0</v>
      </c>
      <c r="G120" s="141">
        <f>SUM(G114:G118)</f>
        <v>0</v>
      </c>
      <c r="H120" s="164"/>
      <c r="I120" s="141">
        <f>SUM(I114:I118)</f>
        <v>0</v>
      </c>
      <c r="J120" s="141">
        <f t="shared" si="9"/>
        <v>0</v>
      </c>
      <c r="K120" s="65" t="str">
        <f>IF(ISNA(VLOOKUP($A120,Line_Definitions!$A$2:$C$366,3,FALSE)),VLOOKUP($A120,Line_Definitions!$B$2:$C$366,2,FALSE),VLOOKUP($A120,Line_Definitions!$A$2:$C$366,3,FALSE))</f>
        <v>This FDS line represents the current portion of loan liability related to Home Ownership programs.</v>
      </c>
    </row>
    <row r="121" spans="1:11" s="69" customFormat="1" ht="12.75" outlineLevel="1" collapsed="1">
      <c r="A121" s="60">
        <f>HYPERLINK(CONCATENATE("[FDS Tool Version 28.xls]Line_Definitions!","a",VLOOKUP(Data!D115,Line_Definitions!$A$2:$D$401,4,FALSE)),Data!D115)</f>
        <v>310</v>
      </c>
      <c r="B121" s="77">
        <f t="shared" si="8"/>
        <v>121</v>
      </c>
      <c r="C121" s="78" t="s">
        <v>147</v>
      </c>
      <c r="D121" s="141">
        <f>'Level 3 - AMP Financial Data'!D120</f>
        <v>0</v>
      </c>
      <c r="E121" s="141">
        <f>SUM(E89:E95)+SUM(E99:E102)+E106+SUM(E109:E113)+E120</f>
        <v>0</v>
      </c>
      <c r="F121" s="141">
        <f>SUM(F89:F95)+SUM(F99:F102)+F106+SUM(F109:F113)+F120</f>
        <v>0</v>
      </c>
      <c r="G121" s="141">
        <f>SUM(G89:G95)+SUM(G99:G102)+G106+SUM(G109:G113)+G120</f>
        <v>0</v>
      </c>
      <c r="H121" s="141">
        <f>SUM(H89:H95)+SUM(H99:H102)+H106+SUM(H109:H113)+H120</f>
        <v>0</v>
      </c>
      <c r="I121" s="141">
        <f>SUM(I89:I95)+SUM(I99:I102)+I106+SUM(I109:I113)+I120</f>
        <v>0</v>
      </c>
      <c r="J121" s="141">
        <f t="shared" si="9"/>
        <v>0</v>
      </c>
      <c r="K121" s="65" t="str">
        <f>IF(ISNA(VLOOKUP($A121,Line_Definitions!$A$2:$C$366,3,FALSE)),VLOOKUP($A121,Line_Definitions!$B$2:$C$366,2,FALSE),VLOOKUP($A121,Line_Definitions!$A$2:$C$366,3,FALSE))</f>
        <v>This FDS line is the sum of lines 311 through 348. This FDS line represents the total of all current.  FASS automatically sums lines 311 through 348.</v>
      </c>
    </row>
    <row r="122" spans="1:2" ht="12.75" outlineLevel="1">
      <c r="A122" s="106"/>
      <c r="B122" s="65"/>
    </row>
    <row r="123" spans="1:11" ht="12.75" outlineLevel="2">
      <c r="A123" s="328" t="s">
        <v>475</v>
      </c>
      <c r="B123" s="334">
        <f t="shared" si="8"/>
        <v>123</v>
      </c>
      <c r="C123" s="338" t="s">
        <v>300</v>
      </c>
      <c r="D123" s="156">
        <f>'Level 3 - AMP Financial Data'!D122</f>
        <v>0</v>
      </c>
      <c r="E123" s="172"/>
      <c r="F123" s="172"/>
      <c r="G123" s="172"/>
      <c r="H123" s="156">
        <f>'Level 3 - COCC Financial Data'!D122</f>
        <v>0</v>
      </c>
      <c r="I123" s="281"/>
      <c r="J123" s="156">
        <f aca="true" t="shared" si="10" ref="J123:J138">SUM(D123:I123)</f>
        <v>0</v>
      </c>
      <c r="K123" s="65" t="e">
        <f>IF(ISNA(VLOOKUP($A123,Line_Definitions!$A$2:$C$366,3,FALSE)),VLOOKUP($A123,Line_Definitions!$B$2:$C$366,2,FALSE),VLOOKUP($A123,Line_Definitions!$A$2:$C$366,3,FALSE))</f>
        <v>#N/A</v>
      </c>
    </row>
    <row r="124" spans="1:11" ht="12.75" outlineLevel="2">
      <c r="A124" s="328" t="s">
        <v>476</v>
      </c>
      <c r="B124" s="334">
        <f t="shared" si="8"/>
        <v>124</v>
      </c>
      <c r="C124" s="338" t="s">
        <v>301</v>
      </c>
      <c r="D124" s="156">
        <f>'Level 3 - AMP Financial Data'!D123</f>
        <v>0</v>
      </c>
      <c r="E124" s="172"/>
      <c r="F124" s="172"/>
      <c r="G124" s="172"/>
      <c r="H124" s="156">
        <f>'Level 3 - COCC Financial Data'!D123</f>
        <v>0</v>
      </c>
      <c r="I124" s="281"/>
      <c r="J124" s="156">
        <f t="shared" si="10"/>
        <v>0</v>
      </c>
      <c r="K124" s="65" t="e">
        <f>IF(ISNA(VLOOKUP($A124,Line_Definitions!$A$2:$C$366,3,FALSE)),VLOOKUP($A124,Line_Definitions!$B$2:$C$366,2,FALSE),VLOOKUP($A124,Line_Definitions!$A$2:$C$366,3,FALSE))</f>
        <v>#N/A</v>
      </c>
    </row>
    <row r="125" spans="1:11" s="69" customFormat="1" ht="12.75" outlineLevel="2" collapsed="1">
      <c r="A125" s="60">
        <f>HYPERLINK(CONCATENATE("[FDS Tool Version 28.xls]Line_Definitions!","a",VLOOKUP(Data!D119,Line_Definitions!$A$2:$D$401,4,FALSE)),Data!D119)</f>
        <v>351</v>
      </c>
      <c r="B125" s="77">
        <f t="shared" si="8"/>
        <v>125</v>
      </c>
      <c r="C125" s="88" t="s">
        <v>767</v>
      </c>
      <c r="D125" s="141">
        <f>'Level 3 - AMP Financial Data'!D124</f>
        <v>0</v>
      </c>
      <c r="E125" s="282"/>
      <c r="F125" s="282"/>
      <c r="G125" s="282"/>
      <c r="H125" s="141">
        <f>SUM(H123:H124)</f>
        <v>0</v>
      </c>
      <c r="I125" s="141">
        <f>SUM(I123:I124)</f>
        <v>0</v>
      </c>
      <c r="J125" s="141">
        <f t="shared" si="10"/>
        <v>0</v>
      </c>
      <c r="K125" s="65" t="str">
        <f>IF(ISNA(VLOOKUP($A125,Line_Definitions!$A$2:$C$366,3,FALSE)),VLOOKUP($A125,Line_Definitions!$B$2:$C$366,2,FALSE),VLOOKUP($A125,Line_Definitions!$A$2:$C$366,3,FALSE))</f>
        <v>This line item includes the long-term portion of bonds and notes, which were used for capital financing, as well as capital leases and mortgage revenue bonds.</v>
      </c>
    </row>
    <row r="126" spans="1:11" ht="12.75" outlineLevel="2">
      <c r="A126" s="60">
        <f>HYPERLINK(CONCATENATE("[FDS Tool Version 28.xls]Line_Definitions!","a",VLOOKUP(Data!D120,Line_Definitions!$A$2:$D$401,4,FALSE)),Data!D120)</f>
        <v>352</v>
      </c>
      <c r="B126" s="75">
        <f t="shared" si="8"/>
        <v>126</v>
      </c>
      <c r="C126" s="76" t="s">
        <v>416</v>
      </c>
      <c r="D126" s="156">
        <f>'Level 3 - AMP Financial Data'!D125</f>
        <v>0</v>
      </c>
      <c r="E126" s="278"/>
      <c r="F126" s="278"/>
      <c r="G126" s="278"/>
      <c r="H126" s="156">
        <f>'Level 3 - COCC Financial Data'!D125</f>
        <v>0</v>
      </c>
      <c r="I126" s="278"/>
      <c r="J126" s="156">
        <f t="shared" si="10"/>
        <v>0</v>
      </c>
      <c r="K126" s="65" t="str">
        <f>IF(ISNA(VLOOKUP($A126,Line_Definitions!$A$2:$C$366,3,FALSE)),VLOOKUP($A126,Line_Definitions!$B$2:$C$366,2,FALSE),VLOOKUP($A126,Line_Definitions!$A$2:$C$366,3,FALSE))</f>
        <v>This FDS line represents the non-current portion of long-term notes issued for current operating expenses.</v>
      </c>
    </row>
    <row r="127" spans="1:11" ht="12.75" outlineLevel="2">
      <c r="A127" s="60">
        <f>HYPERLINK(CONCATENATE("[FDS Tool Version 28.xls]Line_Definitions!","a",VLOOKUP(Data!D121,Line_Definitions!$A$2:$D$401,4,FALSE)),Data!D121)</f>
        <v>353</v>
      </c>
      <c r="B127" s="75">
        <f t="shared" si="8"/>
        <v>127</v>
      </c>
      <c r="C127" s="76" t="s">
        <v>417</v>
      </c>
      <c r="D127" s="156">
        <f>'Level 3 - AMP Financial Data'!D126</f>
        <v>0</v>
      </c>
      <c r="E127" s="278"/>
      <c r="F127" s="278"/>
      <c r="G127" s="278"/>
      <c r="H127" s="156">
        <f>'Level 3 - COCC Financial Data'!D126</f>
        <v>0</v>
      </c>
      <c r="I127" s="278"/>
      <c r="J127" s="156">
        <f t="shared" si="10"/>
        <v>0</v>
      </c>
      <c r="K127" s="65" t="str">
        <f>IF(ISNA(VLOOKUP($A127,Line_Definitions!$A$2:$C$366,3,FALSE)),VLOOKUP($A127,Line_Definitions!$B$2:$C$366,2,FALSE),VLOOKUP($A127,Line_Definitions!$A$2:$C$366,3,FALSE))</f>
        <v>This FDS line may represent collections from homebuyers; mortgagors or MH homeowners for specified purposes such as the homebuyers’ earned home payments account, maintenance reserve, or taxes and insurance.  It also may include the income derived from the investment of any of these funds.  These amounts are payable upon the delivery of maintenance services, the submission of tax and insurance bills, or the purchase or acquisition of a dwelling.   However, note that other Non-current liabilities not identified in other FDS lines may be included.  This line also includes the liability or liabilities related to Family Self Sufficiency (FSS) contracts due more than 12 months after the fiscal year end.</v>
      </c>
    </row>
    <row r="128" spans="1:11" ht="12.75" outlineLevel="2">
      <c r="A128" s="60">
        <f>HYPERLINK(CONCATENATE("[FDS Tool Version 28.xls]Line_Definitions!","a",VLOOKUP(Data!D122,Line_Definitions!$A$2:$D$401,4,FALSE)),Data!D122)</f>
        <v>354</v>
      </c>
      <c r="B128" s="75">
        <f t="shared" si="8"/>
        <v>128</v>
      </c>
      <c r="C128" s="76" t="s">
        <v>418</v>
      </c>
      <c r="D128" s="156">
        <f>'Level 3 - AMP Financial Data'!D127</f>
        <v>0</v>
      </c>
      <c r="E128" s="278"/>
      <c r="F128" s="278"/>
      <c r="G128" s="278"/>
      <c r="H128" s="156">
        <f>'Level 3 - COCC Financial Data'!D127</f>
        <v>0</v>
      </c>
      <c r="I128" s="278"/>
      <c r="J128" s="156">
        <f t="shared" si="10"/>
        <v>0</v>
      </c>
      <c r="K128" s="65" t="str">
        <f>IF(ISNA(VLOOKUP($A128,Line_Definitions!$A$2:$C$366,3,FALSE)),VLOOKUP($A128,Line_Definitions!$B$2:$C$366,2,FALSE),VLOOKUP($A128,Line_Definitions!$A$2:$C$366,3,FALSE))</f>
        <v>This FDS line represents the estimated amount of future benefits employees have earned but have not used, which the PHA estimates will be paid based on experience.  Compensated absences include vacation, paid holidays, vested sick leave, sabbatical leave, and earned compensatory time.  This account includes both the direct compensated absence cost and associated employer payroll expenses (employment taxes, pension cost, etc.).  Only the non-current portion should be reported in this line number.</v>
      </c>
    </row>
    <row r="129" spans="1:11" ht="12.75" outlineLevel="3">
      <c r="A129" s="328" t="s">
        <v>477</v>
      </c>
      <c r="B129" s="334">
        <f t="shared" si="8"/>
        <v>129</v>
      </c>
      <c r="C129" s="338" t="s">
        <v>302</v>
      </c>
      <c r="D129" s="156">
        <f>'Level 3 - AMP Financial Data'!D128</f>
        <v>0</v>
      </c>
      <c r="E129" s="172"/>
      <c r="F129" s="281"/>
      <c r="G129" s="281"/>
      <c r="H129" s="164"/>
      <c r="I129" s="281"/>
      <c r="J129" s="156">
        <f t="shared" si="10"/>
        <v>0</v>
      </c>
      <c r="K129" s="65" t="e">
        <f>IF(ISNA(VLOOKUP($A129,Line_Definitions!$A$2:$C$366,3,FALSE)),VLOOKUP($A129,Line_Definitions!$B$2:$C$366,2,FALSE),VLOOKUP($A129,Line_Definitions!$A$2:$C$366,3,FALSE))</f>
        <v>#N/A</v>
      </c>
    </row>
    <row r="130" spans="1:11" ht="12.75" outlineLevel="3">
      <c r="A130" s="328" t="s">
        <v>478</v>
      </c>
      <c r="B130" s="334">
        <f t="shared" si="8"/>
        <v>130</v>
      </c>
      <c r="C130" s="338" t="s">
        <v>303</v>
      </c>
      <c r="D130" s="156">
        <f>'Level 3 - AMP Financial Data'!D129</f>
        <v>0</v>
      </c>
      <c r="E130" s="172"/>
      <c r="F130" s="281"/>
      <c r="G130" s="281"/>
      <c r="H130" s="164"/>
      <c r="I130" s="281"/>
      <c r="J130" s="156">
        <f t="shared" si="10"/>
        <v>0</v>
      </c>
      <c r="K130" s="65" t="e">
        <f>IF(ISNA(VLOOKUP($A130,Line_Definitions!$A$2:$C$366,3,FALSE)),VLOOKUP($A130,Line_Definitions!$B$2:$C$366,2,FALSE),VLOOKUP($A130,Line_Definitions!$A$2:$C$366,3,FALSE))</f>
        <v>#N/A</v>
      </c>
    </row>
    <row r="131" spans="1:11" ht="12.75" outlineLevel="3">
      <c r="A131" s="328" t="s">
        <v>479</v>
      </c>
      <c r="B131" s="334">
        <f t="shared" si="8"/>
        <v>131</v>
      </c>
      <c r="C131" s="338" t="s">
        <v>304</v>
      </c>
      <c r="D131" s="156">
        <f>'Level 3 - AMP Financial Data'!D130</f>
        <v>0</v>
      </c>
      <c r="E131" s="172"/>
      <c r="F131" s="281"/>
      <c r="G131" s="281"/>
      <c r="H131" s="164"/>
      <c r="I131" s="281"/>
      <c r="J131" s="156">
        <f t="shared" si="10"/>
        <v>0</v>
      </c>
      <c r="K131" s="65" t="e">
        <f>IF(ISNA(VLOOKUP($A131,Line_Definitions!$A$2:$C$366,3,FALSE)),VLOOKUP($A131,Line_Definitions!$B$2:$C$366,2,FALSE),VLOOKUP($A131,Line_Definitions!$A$2:$C$366,3,FALSE))</f>
        <v>#N/A</v>
      </c>
    </row>
    <row r="132" spans="1:11" ht="12.75" outlineLevel="3">
      <c r="A132" s="328" t="s">
        <v>480</v>
      </c>
      <c r="B132" s="334">
        <f t="shared" si="8"/>
        <v>132</v>
      </c>
      <c r="C132" s="338" t="s">
        <v>548</v>
      </c>
      <c r="D132" s="156">
        <f>'Level 3 - AMP Financial Data'!D131</f>
        <v>0</v>
      </c>
      <c r="E132" s="172"/>
      <c r="F132" s="281"/>
      <c r="G132" s="281"/>
      <c r="H132" s="164"/>
      <c r="I132" s="281"/>
      <c r="J132" s="156">
        <f t="shared" si="10"/>
        <v>0</v>
      </c>
      <c r="K132" s="65" t="e">
        <f>IF(ISNA(VLOOKUP($A132,Line_Definitions!$A$2:$C$366,3,FALSE)),VLOOKUP($A132,Line_Definitions!$B$2:$C$366,2,FALSE),VLOOKUP($A132,Line_Definitions!$A$2:$C$366,3,FALSE))</f>
        <v>#N/A</v>
      </c>
    </row>
    <row r="133" spans="1:11" ht="12.75" outlineLevel="3">
      <c r="A133" s="328" t="s">
        <v>481</v>
      </c>
      <c r="B133" s="334">
        <f t="shared" si="8"/>
        <v>133</v>
      </c>
      <c r="C133" s="338" t="s">
        <v>549</v>
      </c>
      <c r="D133" s="156">
        <f>'Level 3 - AMP Financial Data'!D132</f>
        <v>0</v>
      </c>
      <c r="E133" s="172"/>
      <c r="F133" s="281"/>
      <c r="G133" s="281"/>
      <c r="H133" s="164"/>
      <c r="I133" s="281"/>
      <c r="J133" s="156">
        <f t="shared" si="10"/>
        <v>0</v>
      </c>
      <c r="K133" s="65" t="e">
        <f>IF(ISNA(VLOOKUP($A133,Line_Definitions!$A$2:$C$366,3,FALSE)),VLOOKUP($A133,Line_Definitions!$B$2:$C$366,2,FALSE),VLOOKUP($A133,Line_Definitions!$A$2:$C$366,3,FALSE))</f>
        <v>#N/A</v>
      </c>
    </row>
    <row r="134" spans="1:10" ht="12.75" outlineLevel="3">
      <c r="A134" s="325"/>
      <c r="B134" s="335"/>
      <c r="C134" s="347" t="s">
        <v>700</v>
      </c>
      <c r="D134" s="367"/>
      <c r="E134" s="368"/>
      <c r="F134" s="368"/>
      <c r="G134" s="368"/>
      <c r="H134" s="368"/>
      <c r="I134" s="368"/>
      <c r="J134" s="369"/>
    </row>
    <row r="135" spans="1:11" s="69" customFormat="1" ht="12.75" outlineLevel="2">
      <c r="A135" s="60">
        <f>HYPERLINK(CONCATENATE("[FDS Tool Version 28.xls]Line_Definitions!","a",VLOOKUP(Data!D128,Line_Definitions!$A$2:$D$401,4,FALSE)),Data!D128)</f>
        <v>355</v>
      </c>
      <c r="B135" s="77">
        <f t="shared" si="8"/>
        <v>135</v>
      </c>
      <c r="C135" s="78" t="s">
        <v>419</v>
      </c>
      <c r="D135" s="141">
        <f>'Level 3 - AMP Financial Data'!D134</f>
        <v>0</v>
      </c>
      <c r="E135" s="170"/>
      <c r="F135" s="141">
        <f>SUM(F129:F133)</f>
        <v>0</v>
      </c>
      <c r="G135" s="141">
        <f>SUM(G129:G133)</f>
        <v>0</v>
      </c>
      <c r="H135" s="164"/>
      <c r="I135" s="141">
        <f>SUM(I129:I133)</f>
        <v>0</v>
      </c>
      <c r="J135" s="141">
        <f t="shared" si="10"/>
        <v>0</v>
      </c>
      <c r="K135" s="65" t="str">
        <f>IF(ISNA(VLOOKUP($A135,Line_Definitions!$A$2:$C$366,3,FALSE)),VLOOKUP($A135,Line_Definitions!$B$2:$C$366,2,FALSE),VLOOKUP($A135,Line_Definitions!$A$2:$C$366,3,FALSE))</f>
        <v>This FDS line represents the non-current portion of loan liability related to Home Ownership programs.</v>
      </c>
    </row>
    <row r="136" spans="1:11" ht="12.75" outlineLevel="2">
      <c r="A136" s="60">
        <f>HYPERLINK(CONCATENATE("[FDS Tool Version 28.xls]Line_Definitions!","a",VLOOKUP(Data!D129,Line_Definitions!$A$2:$D$401,4,FALSE)),Data!D129)</f>
        <v>356</v>
      </c>
      <c r="B136" s="75">
        <f t="shared" si="8"/>
        <v>136</v>
      </c>
      <c r="C136" s="87" t="s">
        <v>209</v>
      </c>
      <c r="D136" s="156">
        <f>'Level 3 - AMP Financial Data'!D135</f>
        <v>0</v>
      </c>
      <c r="E136" s="279"/>
      <c r="F136" s="279"/>
      <c r="G136" s="279"/>
      <c r="H136" s="156">
        <f>'Level 3 - COCC Financial Data'!D135</f>
        <v>0</v>
      </c>
      <c r="I136" s="278"/>
      <c r="J136" s="156">
        <f t="shared" si="10"/>
        <v>0</v>
      </c>
      <c r="K136" s="65" t="str">
        <f>IF(ISNA(VLOOKUP($A136,Line_Definitions!$A$2:$C$366,3,FALSE)),VLOOKUP($A136,Line_Definitions!$B$2:$C$366,2,FALSE),VLOOKUP($A136,Line_Definitions!$A$2:$C$366,3,FALSE))</f>
        <v>This FDS line item represents amounts charged as a result of accruals for loss contingencies.  This line item encompasses most items due to litigation or other amounts not occurring in the normal course of business.  It requires accrual by a charge to income (and disclosure) for an estimated loss from a loss contingency if two conditions are met: (a) information available prior to issuance of the financial statements indicates that it is probable that an asset had been impaired or a liability had been incurred at the date of the financial statements, and (b) the amount of loss can be reasonably estimated.  The accrual must be for a specified event.  Non-specific accruals are not permitted.</v>
      </c>
    </row>
    <row r="137" spans="1:11" ht="12.75" outlineLevel="2">
      <c r="A137" s="60">
        <f>HYPERLINK(CONCATENATE("[FDS Tool Version 28.xls]Line_Definitions!","a",VLOOKUP(Data!D130,Line_Definitions!$A$2:$D$401,4,FALSE)),Data!D130)</f>
        <v>357</v>
      </c>
      <c r="B137" s="75">
        <f t="shared" si="8"/>
        <v>137</v>
      </c>
      <c r="C137" s="87" t="s">
        <v>210</v>
      </c>
      <c r="D137" s="156">
        <f>'Level 3 - AMP Financial Data'!D136</f>
        <v>0</v>
      </c>
      <c r="E137" s="279"/>
      <c r="F137" s="279"/>
      <c r="G137" s="279"/>
      <c r="H137" s="156">
        <f>'Level 3 - COCC Financial Data'!D136</f>
        <v>0</v>
      </c>
      <c r="I137" s="278"/>
      <c r="J137" s="156">
        <f t="shared" si="10"/>
        <v>0</v>
      </c>
      <c r="K137" s="65" t="str">
        <f>IF(ISNA(VLOOKUP($A137,Line_Definitions!$A$2:$C$366,3,FALSE)),VLOOKUP($A137,Line_Definitions!$B$2:$C$366,2,FALSE),VLOOKUP($A137,Line_Definitions!$A$2:$C$366,3,FALSE))</f>
        <v>This FDS line item represents amounts accrued for pension and other post employment liabilities.  This line item represents the actuarial determined liability calculated in accordance with GASB rules in excess of amounts funded for those liabilities.  In the event that funded amounts exceed liabilities, the amounts should be recorded as other assets.</v>
      </c>
    </row>
    <row r="138" spans="1:11" s="69" customFormat="1" ht="12.75" outlineLevel="1">
      <c r="A138" s="60">
        <f>HYPERLINK(CONCATENATE("[FDS Tool Version 28.xls]Line_Definitions!","a",VLOOKUP(Data!D131,Line_Definitions!$A$2:$D$401,4,FALSE)),Data!D131)</f>
        <v>350</v>
      </c>
      <c r="B138" s="77">
        <f t="shared" si="8"/>
        <v>138</v>
      </c>
      <c r="C138" s="88" t="s">
        <v>420</v>
      </c>
      <c r="D138" s="141">
        <f>'Level 3 - AMP Financial Data'!D137</f>
        <v>0</v>
      </c>
      <c r="E138" s="141">
        <f>+E137+E136+E135+E128+E127+E126+E125</f>
        <v>0</v>
      </c>
      <c r="F138" s="141">
        <f>+F137+F136+F135+F128+F127+F126+F125</f>
        <v>0</v>
      </c>
      <c r="G138" s="141">
        <f>+G137+G136+G135+G128+G127+G126+G125</f>
        <v>0</v>
      </c>
      <c r="H138" s="141">
        <f>+H137+H136+H135+H128+H127+H126+H125</f>
        <v>0</v>
      </c>
      <c r="I138" s="141">
        <f>+I137+I136+I135+I128+I127+I126+I125</f>
        <v>0</v>
      </c>
      <c r="J138" s="141">
        <f t="shared" si="10"/>
        <v>0</v>
      </c>
      <c r="K138" s="65" t="str">
        <f>IF(ISNA(VLOOKUP($A138,Line_Definitions!$A$2:$C$366,3,FALSE)),VLOOKUP($A138,Line_Definitions!$B$2:$C$366,2,FALSE),VLOOKUP($A138,Line_Definitions!$A$2:$C$366,3,FALSE))</f>
        <v>This FDS line is the sum of line 351 through 355. This FDS line represents the total of all non-current liabilities.  FASS automatically sums lines 351 through 355.</v>
      </c>
    </row>
    <row r="139" spans="1:2" ht="12.75" outlineLevel="1">
      <c r="A139" s="106"/>
      <c r="B139" s="65"/>
    </row>
    <row r="140" spans="1:11" s="69" customFormat="1" ht="12.75" outlineLevel="1" collapsed="1">
      <c r="A140" s="60">
        <f>HYPERLINK(CONCATENATE("[FDS Tool Version 28.xls]Line_Definitions!","a",VLOOKUP(Data!D133,Line_Definitions!$A$2:$D$401,4,FALSE)),Data!D133)</f>
        <v>300</v>
      </c>
      <c r="B140" s="77">
        <f t="shared" si="8"/>
        <v>140</v>
      </c>
      <c r="C140" s="88" t="s">
        <v>421</v>
      </c>
      <c r="D140" s="141">
        <f>'Level 3 - AMP Financial Data'!D139</f>
        <v>0</v>
      </c>
      <c r="E140" s="141">
        <f>E138+E121</f>
        <v>0</v>
      </c>
      <c r="F140" s="141">
        <f>F138+F121</f>
        <v>0</v>
      </c>
      <c r="G140" s="141">
        <f>G138+G121</f>
        <v>0</v>
      </c>
      <c r="H140" s="141">
        <f>H138+H121</f>
        <v>0</v>
      </c>
      <c r="I140" s="141">
        <f>I138+I121</f>
        <v>0</v>
      </c>
      <c r="J140" s="141">
        <f>SUM(D140:I140)</f>
        <v>0</v>
      </c>
      <c r="K140" s="65" t="str">
        <f>IF(ISNA(VLOOKUP($A140,Line_Definitions!$A$2:$C$366,3,FALSE)),VLOOKUP($A140,Line_Definitions!$B$2:$C$366,2,FALSE),VLOOKUP($A140,Line_Definitions!$A$2:$C$366,3,FALSE))</f>
        <v>This FDS line is the sum of line 310 and 350. This FDS line represents the total of all current and non-current liabilities recorded. FASS automatically sums lines 310 and 350.</v>
      </c>
    </row>
    <row r="141" spans="1:2" ht="12.75" outlineLevel="1">
      <c r="A141" s="106"/>
      <c r="B141" s="65"/>
    </row>
    <row r="142" spans="1:11" s="69" customFormat="1" ht="12.75" outlineLevel="2">
      <c r="A142" s="60">
        <f>HYPERLINK(CONCATENATE("[FDS Tool Version 28.xls]Line_Definitions!","a",VLOOKUP(Data!D135,Line_Definitions!$A$2:$D$401,4,FALSE)),Data!D135)</f>
        <v>508.1</v>
      </c>
      <c r="B142" s="77">
        <f aca="true" t="shared" si="11" ref="B142:B147">ROW(A142)</f>
        <v>142</v>
      </c>
      <c r="C142" s="93" t="s">
        <v>422</v>
      </c>
      <c r="D142" s="141">
        <f>'Level 3 - AMP Financial Data'!D141</f>
        <v>0</v>
      </c>
      <c r="E142" s="285"/>
      <c r="F142" s="285"/>
      <c r="G142" s="285"/>
      <c r="H142" s="156">
        <f>'Level 3 - COCC Financial Data'!D141</f>
        <v>0</v>
      </c>
      <c r="I142" s="280"/>
      <c r="J142" s="141">
        <f>SUM(D142:I142)</f>
        <v>0</v>
      </c>
      <c r="K142" s="65" t="str">
        <f>IF(ISNA(VLOOKUP($A142,Line_Definitions!$A$2:$C$366,3,FALSE)),VLOOKUP($A142,Line_Definitions!$B$2:$C$366,2,FALSE),VLOOKUP($A142,Line_Definitions!$A$2:$C$366,3,FALSE))</f>
        <v>This FDS line represents capital assets (land, improvements to land, easements, buildings improvements, vehicles, machinery, equipment, works of art and historical treasures, infrastructure, and all other tangible or intangible assets that are used in operations and that have initial useful lives extending beyond a single reporting period) including restricted capital assets, net of accumulated depreciation and reduced by outstanding balances of any bonds, mortgages, notes, or other borrowings that are attributable to the acquisition, construction, or improvement of those assets.  If there are significant unspent related debt proceeds at year-end, the portion of the debt attributable to the unspent proceeds should not be included in the calculation of invested in capital assets, net of related debt.</v>
      </c>
    </row>
    <row r="143" spans="1:11" s="69" customFormat="1" ht="12.75" outlineLevel="2">
      <c r="A143" s="60">
        <f>HYPERLINK(CONCATENATE("[FDS Tool Version 28.xls]Line_Definitions!","a",VLOOKUP(Data!D136,Line_Definitions!$A$2:$D$401,4,FALSE)),Data!D136)</f>
        <v>511.1</v>
      </c>
      <c r="B143" s="77"/>
      <c r="C143" s="93" t="s">
        <v>577</v>
      </c>
      <c r="D143" s="141"/>
      <c r="E143" s="285"/>
      <c r="F143" s="285"/>
      <c r="G143" s="285"/>
      <c r="H143" s="156">
        <f>'Level 3 - COCC Financial Data'!D142</f>
        <v>0</v>
      </c>
      <c r="I143" s="280"/>
      <c r="J143" s="141"/>
      <c r="K143" s="65"/>
    </row>
    <row r="144" spans="1:11" s="69" customFormat="1" ht="12.75" outlineLevel="2">
      <c r="A144" s="60">
        <f>HYPERLINK(CONCATENATE("[FDS Tool Version 28.xls]Line_Definitions!","a",VLOOKUP(Data!D137,Line_Definitions!$A$2:$D$401,4,FALSE)),Data!D137)</f>
        <v>512.1</v>
      </c>
      <c r="B144" s="77"/>
      <c r="C144" s="93" t="s">
        <v>578</v>
      </c>
      <c r="D144" s="141"/>
      <c r="E144" s="285"/>
      <c r="F144" s="285"/>
      <c r="G144" s="285"/>
      <c r="H144" s="156">
        <f>'Level 3 - COCC Financial Data'!D143</f>
        <v>0</v>
      </c>
      <c r="I144" s="280"/>
      <c r="J144" s="141"/>
      <c r="K144" s="65"/>
    </row>
    <row r="145" spans="1:11" s="69" customFormat="1" ht="12.75" outlineLevel="1">
      <c r="A145" s="60">
        <f>HYPERLINK(CONCATENATE("[FDS Tool Version 28.xls]Line_Definitions!","a",VLOOKUP(Data!D138,Line_Definitions!$A$2:$D$401,4,FALSE)),Data!D138)</f>
        <v>513</v>
      </c>
      <c r="B145" s="77">
        <f t="shared" si="11"/>
        <v>145</v>
      </c>
      <c r="C145" s="78" t="s">
        <v>423</v>
      </c>
      <c r="D145" s="141">
        <f>'Level 3 - AMP Financial Data'!D144</f>
        <v>0</v>
      </c>
      <c r="E145" s="141">
        <f>SUM(E142:E144)</f>
        <v>0</v>
      </c>
      <c r="F145" s="141">
        <f>SUM(F142:F144)</f>
        <v>0</v>
      </c>
      <c r="G145" s="141">
        <f>SUM(G142:G144)</f>
        <v>0</v>
      </c>
      <c r="H145" s="141">
        <f>SUM(H142:H144)</f>
        <v>0</v>
      </c>
      <c r="I145" s="141">
        <f>SUM(I142:I144)</f>
        <v>0</v>
      </c>
      <c r="J145" s="141">
        <f>SUM(D145:I145)</f>
        <v>0</v>
      </c>
      <c r="K145" s="65" t="str">
        <f>IF(ISNA(VLOOKUP($A145,Line_Definitions!$A$2:$C$366,3,FALSE)),VLOOKUP($A145,Line_Definitions!$B$2:$C$366,2,FALSE),VLOOKUP($A145,Line_Definitions!$A$2:$C$366,3,FALSE))</f>
        <v>This FDS line is the sum of lines 508.1, 511.1, and 512.1. This FDS line represents the total equity of the PHA.  It is the difference between assets and liabilities. FASS automatically sums lines  508.1,  511.1, and 512.1.  Line 513 must equal the total of lines 10000, 11030 and 11040.</v>
      </c>
    </row>
    <row r="146" spans="1:2" ht="12.75" outlineLevel="1">
      <c r="A146" s="106"/>
      <c r="B146" s="65"/>
    </row>
    <row r="147" spans="1:11" s="69" customFormat="1" ht="12.75">
      <c r="A147" s="60">
        <f>HYPERLINK(CONCATENATE("[FDS Tool Version 28.xls]Line_Definitions!","a",VLOOKUP(Data!D140,Line_Definitions!$A$2:$D$401,4,FALSE)),Data!D140)</f>
        <v>600</v>
      </c>
      <c r="B147" s="77">
        <f t="shared" si="11"/>
        <v>147</v>
      </c>
      <c r="C147" s="78" t="s">
        <v>424</v>
      </c>
      <c r="D147" s="141">
        <f>'Level 3 - AMP Financial Data'!D146</f>
        <v>0</v>
      </c>
      <c r="E147" s="141">
        <f>E145+E140</f>
        <v>0</v>
      </c>
      <c r="F147" s="141">
        <f>F145+F140</f>
        <v>0</v>
      </c>
      <c r="G147" s="141">
        <f>G145+G140</f>
        <v>0</v>
      </c>
      <c r="H147" s="141">
        <f>H145+H140</f>
        <v>0</v>
      </c>
      <c r="I147" s="141">
        <f>I145+I140</f>
        <v>0</v>
      </c>
      <c r="J147" s="141">
        <f>SUM(D147:I147)</f>
        <v>0</v>
      </c>
      <c r="K147" s="65" t="str">
        <f>IF(ISNA(VLOOKUP($A147,Line_Definitions!$A$2:$C$366,3,FALSE)),VLOOKUP($A147,Line_Definitions!$B$2:$C$366,2,FALSE),VLOOKUP($A147,Line_Definitions!$A$2:$C$366,3,FALSE))</f>
        <v>This FDS line is the sum of lines 300 and 513. This FDS line represents the total of all liabilities and equity. FASS automatically sums lines 300 and 513.</v>
      </c>
    </row>
    <row r="151" ht="18.75">
      <c r="C151" s="63" t="s">
        <v>519</v>
      </c>
    </row>
    <row r="152" spans="1:10" ht="42.75">
      <c r="A152" s="74" t="s">
        <v>167</v>
      </c>
      <c r="B152" s="74" t="s">
        <v>752</v>
      </c>
      <c r="C152" s="74" t="s">
        <v>771</v>
      </c>
      <c r="D152" s="132" t="s">
        <v>180</v>
      </c>
      <c r="E152" s="132" t="s">
        <v>574</v>
      </c>
      <c r="F152" s="132" t="s">
        <v>576</v>
      </c>
      <c r="G152" s="132" t="s">
        <v>573</v>
      </c>
      <c r="H152" s="132" t="s">
        <v>138</v>
      </c>
      <c r="I152" s="132" t="s">
        <v>751</v>
      </c>
      <c r="J152" s="203" t="s">
        <v>772</v>
      </c>
    </row>
    <row r="153" spans="1:10" ht="12.75" outlineLevel="1">
      <c r="A153" s="60">
        <f>HYPERLINK(CONCATENATE("[FDS Tool Version 28.xls]Line_Definitions!","a",VLOOKUP(Data!D146,Line_Definitions!$A$2:$D$401,4,FALSE)),Data!D146)</f>
        <v>70300</v>
      </c>
      <c r="B153" s="75">
        <f>ROW(A153)</f>
        <v>153</v>
      </c>
      <c r="C153" s="87" t="str">
        <f>VLOOKUP(A153,'Level 3 - AMP Financial Data'!A$153:C$372,3,FALSE)</f>
        <v>Net tenant rental revenue</v>
      </c>
      <c r="D153" s="207">
        <f>'Level 3 - AMP Financial Data'!E153</f>
        <v>0</v>
      </c>
      <c r="E153" s="286"/>
      <c r="F153" s="287"/>
      <c r="G153" s="287"/>
      <c r="H153" s="207">
        <f>'Level 3 - COCC Financial Data'!D151</f>
        <v>0</v>
      </c>
      <c r="I153" s="286"/>
      <c r="J153" s="141">
        <f>SUM(D153:I153)</f>
        <v>0</v>
      </c>
    </row>
    <row r="154" spans="1:10" ht="12.75" outlineLevel="1">
      <c r="A154" s="60">
        <f>HYPERLINK(CONCATENATE("[FDS Tool Version 28.xls]Line_Definitions!","a",VLOOKUP(Data!D147,Line_Definitions!$A$2:$D$401,4,FALSE)),Data!D147)</f>
        <v>70400</v>
      </c>
      <c r="B154" s="108">
        <f aca="true" t="shared" si="12" ref="B154:B217">ROW(A154)</f>
        <v>154</v>
      </c>
      <c r="C154" s="87" t="str">
        <f>VLOOKUP(A154,'Level 3 - AMP Financial Data'!A$153:C$372,3,FALSE)</f>
        <v>Tenant revenue - other</v>
      </c>
      <c r="D154" s="207">
        <f>'Level 3 - AMP Financial Data'!E154</f>
        <v>0</v>
      </c>
      <c r="E154" s="286"/>
      <c r="F154" s="287"/>
      <c r="G154" s="287"/>
      <c r="H154" s="207">
        <f>'Level 3 - COCC Financial Data'!D152</f>
        <v>0</v>
      </c>
      <c r="I154" s="286"/>
      <c r="J154" s="141">
        <f>SUM(D154:I154)</f>
        <v>0</v>
      </c>
    </row>
    <row r="155" spans="1:10" ht="12.75">
      <c r="A155" s="60">
        <f>HYPERLINK(CONCATENATE("[FDS Tool Version 28.xls]Line_Definitions!","a",VLOOKUP(Data!D148,Line_Definitions!$A$2:$D$401,4,FALSE)),Data!D148)</f>
        <v>70500</v>
      </c>
      <c r="B155" s="109">
        <f t="shared" si="12"/>
        <v>155</v>
      </c>
      <c r="C155" s="87" t="str">
        <f>VLOOKUP(A155,'Level 3 - AMP Financial Data'!A$153:C$372,3,FALSE)</f>
        <v>Total Tenant Revenue</v>
      </c>
      <c r="D155" s="207">
        <f>'Level 3 - AMP Financial Data'!E155</f>
        <v>0</v>
      </c>
      <c r="E155" s="191">
        <f>SUM(E153:E154)</f>
        <v>0</v>
      </c>
      <c r="F155" s="191">
        <f>SUM(F153:F154)</f>
        <v>0</v>
      </c>
      <c r="G155" s="191">
        <f>SUM(G153:G154)</f>
        <v>0</v>
      </c>
      <c r="H155" s="191">
        <f>SUM(H153:H154)</f>
        <v>0</v>
      </c>
      <c r="I155" s="191">
        <f>SUM(I153:I154)</f>
        <v>0</v>
      </c>
      <c r="J155" s="141">
        <f>SUM(D155:I155)</f>
        <v>0</v>
      </c>
    </row>
    <row r="156" spans="1:9" ht="12.75">
      <c r="A156" s="65"/>
      <c r="B156" s="65"/>
      <c r="E156" s="123"/>
      <c r="I156" s="123"/>
    </row>
    <row r="157" spans="1:10" ht="12.75" outlineLevel="1">
      <c r="A157" s="328" t="s">
        <v>211</v>
      </c>
      <c r="B157" s="334">
        <f t="shared" si="12"/>
        <v>157</v>
      </c>
      <c r="C157" s="338" t="str">
        <f>VLOOKUP(A157,'Level 3 - AMP Financial Data'!A$153:C$372,3,FALSE)</f>
        <v>Housing assistance payments</v>
      </c>
      <c r="D157" s="194"/>
      <c r="E157" s="288"/>
      <c r="F157" s="194"/>
      <c r="G157" s="194"/>
      <c r="H157" s="194"/>
      <c r="I157" s="283"/>
      <c r="J157" s="141">
        <f aca="true" t="shared" si="13" ref="J157:J164">SUM(D157:I157)</f>
        <v>0</v>
      </c>
    </row>
    <row r="158" spans="1:10" ht="12.75" outlineLevel="1">
      <c r="A158" s="328" t="s">
        <v>212</v>
      </c>
      <c r="B158" s="334">
        <f t="shared" si="12"/>
        <v>158</v>
      </c>
      <c r="C158" s="338" t="str">
        <f>VLOOKUP(A158,'Level 3 - AMP Financial Data'!A$153:C$372,3,FALSE)</f>
        <v>Ongoing administrative fees earned</v>
      </c>
      <c r="D158" s="194"/>
      <c r="E158" s="288"/>
      <c r="F158" s="194"/>
      <c r="G158" s="194"/>
      <c r="H158" s="194"/>
      <c r="I158" s="283"/>
      <c r="J158" s="141">
        <f t="shared" si="13"/>
        <v>0</v>
      </c>
    </row>
    <row r="159" spans="1:10" ht="12.75" outlineLevel="1">
      <c r="A159" s="328" t="s">
        <v>213</v>
      </c>
      <c r="B159" s="334">
        <f t="shared" si="12"/>
        <v>159</v>
      </c>
      <c r="C159" s="338" t="s">
        <v>263</v>
      </c>
      <c r="D159" s="194"/>
      <c r="E159" s="288"/>
      <c r="F159" s="194"/>
      <c r="G159" s="194"/>
      <c r="H159" s="194"/>
      <c r="I159" s="283"/>
      <c r="J159" s="141">
        <f t="shared" si="13"/>
        <v>0</v>
      </c>
    </row>
    <row r="160" spans="1:10" ht="12.75" outlineLevel="1">
      <c r="A160" s="328" t="s">
        <v>214</v>
      </c>
      <c r="B160" s="334">
        <f t="shared" si="12"/>
        <v>160</v>
      </c>
      <c r="C160" s="338" t="str">
        <f>VLOOKUP(A160,'Level 3 - AMP Financial Data'!A$153:C$372,3,FALSE)</f>
        <v>Actual independent public accountant audit costs</v>
      </c>
      <c r="D160" s="194"/>
      <c r="E160" s="288"/>
      <c r="F160" s="194"/>
      <c r="G160" s="194"/>
      <c r="H160" s="194"/>
      <c r="I160" s="283"/>
      <c r="J160" s="141">
        <f t="shared" si="13"/>
        <v>0</v>
      </c>
    </row>
    <row r="161" spans="1:10" ht="12.75" outlineLevel="1">
      <c r="A161" s="328" t="s">
        <v>215</v>
      </c>
      <c r="B161" s="334">
        <f t="shared" si="12"/>
        <v>161</v>
      </c>
      <c r="C161" s="338" t="str">
        <f>VLOOKUP(A161,'Level 3 - AMP Financial Data'!A$153:C$372,3,FALSE)</f>
        <v>Total preliminary fees earned</v>
      </c>
      <c r="D161" s="194"/>
      <c r="E161" s="288"/>
      <c r="F161" s="194"/>
      <c r="G161" s="194"/>
      <c r="H161" s="194"/>
      <c r="I161" s="283"/>
      <c r="J161" s="141">
        <f t="shared" si="13"/>
        <v>0</v>
      </c>
    </row>
    <row r="162" spans="1:10" ht="12.75" outlineLevel="1">
      <c r="A162" s="328" t="s">
        <v>216</v>
      </c>
      <c r="B162" s="334">
        <f t="shared" si="12"/>
        <v>162</v>
      </c>
      <c r="C162" s="338" t="str">
        <f>VLOOKUP(A162,'Level 3 - AMP Financial Data'!A$153:C$372,3,FALSE)</f>
        <v>Interest earned on advances</v>
      </c>
      <c r="D162" s="194"/>
      <c r="E162" s="288"/>
      <c r="F162" s="194"/>
      <c r="G162" s="194"/>
      <c r="H162" s="194"/>
      <c r="I162" s="283"/>
      <c r="J162" s="141">
        <f t="shared" si="13"/>
        <v>0</v>
      </c>
    </row>
    <row r="163" spans="1:10" ht="12.75" outlineLevel="1">
      <c r="A163" s="328" t="s">
        <v>217</v>
      </c>
      <c r="B163" s="334">
        <f t="shared" si="12"/>
        <v>163</v>
      </c>
      <c r="C163" s="338" t="str">
        <f>VLOOKUP(A163,'Level 3 - AMP Financial Data'!A$153:C$372,3,FALSE)</f>
        <v>Admin fee calculation description</v>
      </c>
      <c r="D163" s="194"/>
      <c r="E163" s="288"/>
      <c r="F163" s="194"/>
      <c r="G163" s="194"/>
      <c r="H163" s="194"/>
      <c r="I163" s="283"/>
      <c r="J163" s="141">
        <f t="shared" si="13"/>
        <v>0</v>
      </c>
    </row>
    <row r="164" spans="1:10" ht="12.75">
      <c r="A164" s="60">
        <f>HYPERLINK(CONCATENATE("[FDS Tool Version 28.xls]Line_Definitions!","a",VLOOKUP(Data!D157,Line_Definitions!$A$2:$D$401,4,FALSE)),Data!D157)</f>
        <v>70600</v>
      </c>
      <c r="B164" s="109">
        <f t="shared" si="12"/>
        <v>164</v>
      </c>
      <c r="C164" s="88" t="str">
        <f>VLOOKUP(A164,'Level 3 - AMP Financial Data'!A$153:C$372,3,FALSE)</f>
        <v>HUD PHA operating grants</v>
      </c>
      <c r="D164" s="209">
        <f>'Level 3 - AMP Financial Data'!E164</f>
        <v>0</v>
      </c>
      <c r="E164" s="191">
        <f>SUM(E157:E163)</f>
        <v>0</v>
      </c>
      <c r="F164" s="289"/>
      <c r="G164" s="289"/>
      <c r="H164" s="191">
        <f>'Level 3 - COCC Financial Data'!D162</f>
        <v>0</v>
      </c>
      <c r="I164" s="191">
        <f>SUM(I157:I163)</f>
        <v>0</v>
      </c>
      <c r="J164" s="141">
        <f t="shared" si="13"/>
        <v>0</v>
      </c>
    </row>
    <row r="165" spans="1:9" ht="12.75">
      <c r="A165" s="65"/>
      <c r="B165" s="65"/>
      <c r="E165" s="123"/>
      <c r="I165" s="123"/>
    </row>
    <row r="166" spans="1:10" ht="12.75">
      <c r="A166" s="60">
        <f>HYPERLINK(CONCATENATE("[FDS Tool Version 28.xls]Line_Definitions!","a",VLOOKUP(Data!D159,Line_Definitions!$A$2:$D$401,4,FALSE)),Data!D159)</f>
        <v>70610</v>
      </c>
      <c r="B166" s="108">
        <f t="shared" si="12"/>
        <v>166</v>
      </c>
      <c r="C166" s="87" t="str">
        <f>VLOOKUP(A166,'Level 3 - AMP Financial Data'!A$153:C$372,3,FALSE)</f>
        <v>Capital grants</v>
      </c>
      <c r="D166" s="207">
        <f>'Level 3 - AMP Financial Data'!E166</f>
        <v>0</v>
      </c>
      <c r="E166" s="290"/>
      <c r="F166" s="287"/>
      <c r="G166" s="287"/>
      <c r="H166" s="207">
        <f>'Level 3 - COCC Financial Data'!D164</f>
        <v>0</v>
      </c>
      <c r="I166" s="290"/>
      <c r="J166" s="141">
        <f>SUM(D166:I166)</f>
        <v>0</v>
      </c>
    </row>
    <row r="167" spans="1:9" ht="12.75">
      <c r="A167" s="65"/>
      <c r="B167" s="65"/>
      <c r="E167" s="210"/>
      <c r="I167" s="210"/>
    </row>
    <row r="168" spans="1:10" ht="12.75" outlineLevel="1">
      <c r="A168" s="60">
        <f>HYPERLINK(CONCATENATE("[FDS Tool Version 28.xls]Line_Definitions!","a",VLOOKUP(Data!D161,Line_Definitions!$A$2:$D$401,4,FALSE)),Data!D161)</f>
        <v>70710</v>
      </c>
      <c r="B168" s="108">
        <f t="shared" si="12"/>
        <v>168</v>
      </c>
      <c r="C168" s="87" t="str">
        <f>VLOOKUP(A168,'Level 3 - AMP Financial Data'!A$153:C$372,3,FALSE)</f>
        <v>Management Fee </v>
      </c>
      <c r="D168" s="193"/>
      <c r="E168" s="193"/>
      <c r="F168" s="193"/>
      <c r="G168" s="193"/>
      <c r="H168" s="207">
        <f>'Level 3 - COCC Financial Data'!D166</f>
        <v>0</v>
      </c>
      <c r="I168" s="284"/>
      <c r="J168" s="141">
        <f aca="true" t="shared" si="14" ref="J168:J173">SUM(D168:I168)</f>
        <v>0</v>
      </c>
    </row>
    <row r="169" spans="1:10" ht="12.75" outlineLevel="1">
      <c r="A169" s="60">
        <f>HYPERLINK(CONCATENATE("[FDS Tool Version 28.xls]Line_Definitions!","a",VLOOKUP(Data!D162,Line_Definitions!$A$2:$D$401,4,FALSE)),Data!D162)</f>
        <v>70720</v>
      </c>
      <c r="B169" s="108">
        <f t="shared" si="12"/>
        <v>169</v>
      </c>
      <c r="C169" s="87" t="str">
        <f>VLOOKUP(A169,'Level 3 - AMP Financial Data'!A$153:C$372,3,FALSE)</f>
        <v>Asset Management Fee</v>
      </c>
      <c r="D169" s="193"/>
      <c r="E169" s="193"/>
      <c r="F169" s="193"/>
      <c r="G169" s="193"/>
      <c r="H169" s="207">
        <f>'Level 3 - COCC Financial Data'!D167</f>
        <v>0</v>
      </c>
      <c r="I169" s="284"/>
      <c r="J169" s="141">
        <f t="shared" si="14"/>
        <v>0</v>
      </c>
    </row>
    <row r="170" spans="1:10" ht="12.75" outlineLevel="1">
      <c r="A170" s="60">
        <f>HYPERLINK(CONCATENATE("[FDS Tool Version 28.xls]Line_Definitions!","a",VLOOKUP(Data!D163,Line_Definitions!$A$2:$D$401,4,FALSE)),Data!D163)</f>
        <v>70730</v>
      </c>
      <c r="B170" s="108">
        <f t="shared" si="12"/>
        <v>170</v>
      </c>
      <c r="C170" s="87" t="str">
        <f>VLOOKUP(A170,'Level 3 - AMP Financial Data'!A$153:C$372,3,FALSE)</f>
        <v>Book-Keeping Fee</v>
      </c>
      <c r="D170" s="193"/>
      <c r="E170" s="193"/>
      <c r="F170" s="193"/>
      <c r="G170" s="193"/>
      <c r="H170" s="207">
        <f>'Level 3 - COCC Financial Data'!D168</f>
        <v>0</v>
      </c>
      <c r="I170" s="284"/>
      <c r="J170" s="141">
        <f t="shared" si="14"/>
        <v>0</v>
      </c>
    </row>
    <row r="171" spans="1:10" ht="12.75" outlineLevel="1">
      <c r="A171" s="60">
        <f>HYPERLINK(CONCATENATE("[FDS Tool Version 28.xls]Line_Definitions!","a",VLOOKUP(Data!D164,Line_Definitions!$A$2:$D$401,4,FALSE)),Data!D164)</f>
        <v>70740</v>
      </c>
      <c r="B171" s="112">
        <f t="shared" si="12"/>
        <v>171</v>
      </c>
      <c r="C171" s="87" t="str">
        <f>VLOOKUP(A171,'Level 3 - AMP Financial Data'!A$153:C$372,3,FALSE)</f>
        <v>Front Line Service Fee</v>
      </c>
      <c r="D171" s="193"/>
      <c r="E171" s="193"/>
      <c r="F171" s="193"/>
      <c r="G171" s="193"/>
      <c r="H171" s="207">
        <f>'Level 3 - COCC Financial Data'!D169</f>
        <v>0</v>
      </c>
      <c r="I171" s="284"/>
      <c r="J171" s="141">
        <f t="shared" si="14"/>
        <v>0</v>
      </c>
    </row>
    <row r="172" spans="1:10" ht="12.75" outlineLevel="1">
      <c r="A172" s="60">
        <f>HYPERLINK(CONCATENATE("[FDS Tool Version 28.xls]Line_Definitions!","a",VLOOKUP(Data!D165,Line_Definitions!$A$2:$D$401,4,FALSE)),Data!D165)</f>
        <v>70750</v>
      </c>
      <c r="B172" s="112">
        <f t="shared" si="12"/>
        <v>172</v>
      </c>
      <c r="C172" s="87" t="str">
        <f>VLOOKUP(A172,'Level 3 - AMP Financial Data'!A$153:C$372,3,FALSE)</f>
        <v>Other Fees</v>
      </c>
      <c r="D172" s="193"/>
      <c r="E172" s="193"/>
      <c r="F172" s="193"/>
      <c r="G172" s="193"/>
      <c r="H172" s="207">
        <f>'Level 3 - COCC Financial Data'!D170</f>
        <v>0</v>
      </c>
      <c r="I172" s="284"/>
      <c r="J172" s="141">
        <f t="shared" si="14"/>
        <v>0</v>
      </c>
    </row>
    <row r="173" spans="1:10" ht="12.75">
      <c r="A173" s="60">
        <f>HYPERLINK(CONCATENATE("[FDS Tool Version 28.xls]Line_Definitions!","a",VLOOKUP(Data!D166,Line_Definitions!$A$2:$D$401,4,FALSE)),Data!D166)</f>
        <v>70700</v>
      </c>
      <c r="B173" s="109">
        <f t="shared" si="12"/>
        <v>173</v>
      </c>
      <c r="C173" s="88" t="str">
        <f>VLOOKUP(A173,'Level 3 - AMP Financial Data'!A$153:C$372,3,FALSE)</f>
        <v>Total Fee Revenue</v>
      </c>
      <c r="D173" s="211"/>
      <c r="E173" s="211"/>
      <c r="F173" s="211"/>
      <c r="G173" s="211"/>
      <c r="H173" s="191">
        <f>SUM(H168:H172)</f>
        <v>0</v>
      </c>
      <c r="I173" s="191">
        <f>SUM(I168:I172)</f>
        <v>0</v>
      </c>
      <c r="J173" s="141">
        <f t="shared" si="14"/>
        <v>0</v>
      </c>
    </row>
    <row r="174" spans="1:9" ht="12.75">
      <c r="A174" s="65"/>
      <c r="B174" s="65"/>
      <c r="E174" s="123"/>
      <c r="I174" s="123"/>
    </row>
    <row r="175" spans="1:10" ht="12.75" outlineLevel="1">
      <c r="A175" s="60">
        <f>HYPERLINK(CONCATENATE("[FDS Tool Version 28.xls]Line_Definitions!","a",VLOOKUP(Data!D168,Line_Definitions!$A$2:$D$401,4,FALSE)),Data!D168)</f>
        <v>70800</v>
      </c>
      <c r="B175" s="108">
        <f t="shared" si="12"/>
        <v>175</v>
      </c>
      <c r="C175" s="87" t="str">
        <f>VLOOKUP(A175,'Level 3 - AMP Financial Data'!A$153:C$372,3,FALSE)</f>
        <v>Other government grants</v>
      </c>
      <c r="D175" s="207">
        <f>'Level 3 - AMP Financial Data'!E175</f>
        <v>0</v>
      </c>
      <c r="E175" s="288"/>
      <c r="F175" s="288"/>
      <c r="G175" s="288"/>
      <c r="H175" s="207">
        <f>'Level 3 - COCC Financial Data'!D173</f>
        <v>0</v>
      </c>
      <c r="I175" s="288"/>
      <c r="J175" s="141">
        <f aca="true" t="shared" si="15" ref="J175:J190">SUM(D175:I175)</f>
        <v>0</v>
      </c>
    </row>
    <row r="176" spans="1:10" ht="12.75" outlineLevel="2">
      <c r="A176" s="328" t="s">
        <v>485</v>
      </c>
      <c r="B176" s="334">
        <f t="shared" si="12"/>
        <v>176</v>
      </c>
      <c r="C176" s="338" t="str">
        <f>VLOOKUP(A176,'Level 3 - AMP Financial Data'!A$153:C$372,3,FALSE)</f>
        <v>Housing Assistance Payment</v>
      </c>
      <c r="D176" s="193"/>
      <c r="E176" s="288"/>
      <c r="F176" s="193"/>
      <c r="G176" s="193"/>
      <c r="H176" s="193"/>
      <c r="I176" s="283"/>
      <c r="J176" s="141">
        <f t="shared" si="15"/>
        <v>0</v>
      </c>
    </row>
    <row r="177" spans="1:10" ht="12.75" outlineLevel="2">
      <c r="A177" s="328" t="s">
        <v>486</v>
      </c>
      <c r="B177" s="334">
        <f t="shared" si="12"/>
        <v>177</v>
      </c>
      <c r="C177" s="338" t="str">
        <f>VLOOKUP(A177,'Level 3 - AMP Financial Data'!A$153:C$372,3,FALSE)</f>
        <v>Administrative Fee</v>
      </c>
      <c r="D177" s="211"/>
      <c r="E177" s="288"/>
      <c r="F177" s="211"/>
      <c r="G177" s="211"/>
      <c r="H177" s="211"/>
      <c r="I177" s="283"/>
      <c r="J177" s="141">
        <f t="shared" si="15"/>
        <v>0</v>
      </c>
    </row>
    <row r="178" spans="1:10" ht="12.75" outlineLevel="1">
      <c r="A178" s="60">
        <f>HYPERLINK(CONCATENATE("[FDS Tool Version 28.xls]Line_Definitions!","a",VLOOKUP(Data!D171,Line_Definitions!$A$2:$D$401,4,FALSE)),Data!D171)</f>
        <v>71100</v>
      </c>
      <c r="B178" s="109">
        <f t="shared" si="12"/>
        <v>178</v>
      </c>
      <c r="C178" s="88" t="str">
        <f>VLOOKUP(A178,'Level 3 - AMP Financial Data'!A$153:C$372,3,FALSE)</f>
        <v>Investment income - unrestricted</v>
      </c>
      <c r="D178" s="207">
        <f>'Level 3 - AMP Financial Data'!E178</f>
        <v>0</v>
      </c>
      <c r="E178" s="191">
        <f>SUM(E176:E177)</f>
        <v>0</v>
      </c>
      <c r="F178" s="283"/>
      <c r="G178" s="283"/>
      <c r="H178" s="207">
        <f>'Level 3 - COCC Financial Data'!D176</f>
        <v>0</v>
      </c>
      <c r="I178" s="191">
        <f>SUM(I176:I177)</f>
        <v>0</v>
      </c>
      <c r="J178" s="141">
        <f t="shared" si="15"/>
        <v>0</v>
      </c>
    </row>
    <row r="179" spans="1:10" ht="12.75" outlineLevel="1">
      <c r="A179" s="60">
        <f>HYPERLINK(CONCATENATE("[FDS Tool Version 28.xls]Line_Definitions!","a",VLOOKUP(Data!D172,Line_Definitions!$A$2:$D$401,4,FALSE)),Data!D172)</f>
        <v>71200</v>
      </c>
      <c r="B179" s="108">
        <f t="shared" si="12"/>
        <v>179</v>
      </c>
      <c r="C179" s="87" t="str">
        <f>VLOOKUP(A179,'Level 3 - AMP Financial Data'!A$153:C$372,3,FALSE)</f>
        <v>Mortgage interest income</v>
      </c>
      <c r="D179" s="207">
        <f>'Level 3 - AMP Financial Data'!E179</f>
        <v>0</v>
      </c>
      <c r="E179" s="288"/>
      <c r="F179" s="287"/>
      <c r="G179" s="287"/>
      <c r="H179" s="207">
        <f>'Level 3 - COCC Financial Data'!D177</f>
        <v>0</v>
      </c>
      <c r="I179" s="288"/>
      <c r="J179" s="141">
        <f t="shared" si="15"/>
        <v>0</v>
      </c>
    </row>
    <row r="180" spans="1:10" ht="12.75" outlineLevel="1">
      <c r="A180" s="60">
        <f>HYPERLINK(CONCATENATE("[FDS Tool Version 28.xls]Line_Definitions!","a",VLOOKUP(Data!D173,Line_Definitions!$A$2:$D$401,4,FALSE)),Data!D173)</f>
        <v>71300</v>
      </c>
      <c r="B180" s="108">
        <f t="shared" si="12"/>
        <v>180</v>
      </c>
      <c r="C180" s="87" t="str">
        <f>VLOOKUP(A180,'Level 3 - AMP Financial Data'!A$153:C$372,3,FALSE)</f>
        <v>Proceeds from disposition of assets held for sale</v>
      </c>
      <c r="D180" s="207">
        <f>'Level 3 - AMP Financial Data'!E180</f>
        <v>0</v>
      </c>
      <c r="E180" s="288"/>
      <c r="F180" s="287"/>
      <c r="G180" s="287"/>
      <c r="H180" s="207">
        <f>'Level 3 - COCC Financial Data'!D178</f>
        <v>0</v>
      </c>
      <c r="I180" s="288"/>
      <c r="J180" s="141">
        <f t="shared" si="15"/>
        <v>0</v>
      </c>
    </row>
    <row r="181" spans="1:10" ht="12.75" outlineLevel="1">
      <c r="A181" s="60">
        <f>HYPERLINK(CONCATENATE("[FDS Tool Version 28.xls]Line_Definitions!","a",VLOOKUP(Data!D174,Line_Definitions!$A$2:$D$401,4,FALSE)),Data!D174)</f>
        <v>71310</v>
      </c>
      <c r="B181" s="108">
        <f t="shared" si="12"/>
        <v>181</v>
      </c>
      <c r="C181" s="87" t="str">
        <f>VLOOKUP(A181,'Level 3 - AMP Financial Data'!A$153:C$372,3,FALSE)</f>
        <v>Cost of sale of assets</v>
      </c>
      <c r="D181" s="207">
        <f>'Level 3 - AMP Financial Data'!E181</f>
        <v>0</v>
      </c>
      <c r="E181" s="288"/>
      <c r="F181" s="287"/>
      <c r="G181" s="287"/>
      <c r="H181" s="207">
        <f>'Level 3 - COCC Financial Data'!D179</f>
        <v>0</v>
      </c>
      <c r="I181" s="288"/>
      <c r="J181" s="141">
        <f t="shared" si="15"/>
        <v>0</v>
      </c>
    </row>
    <row r="182" spans="1:10" ht="12.75" outlineLevel="2">
      <c r="A182" s="328" t="s">
        <v>488</v>
      </c>
      <c r="B182" s="334">
        <f t="shared" si="12"/>
        <v>182</v>
      </c>
      <c r="C182" s="338" t="str">
        <f>VLOOKUP(A182,'Level 3 - AMP Financial Data'!A$153:C$372,3,FALSE)</f>
        <v>Housing Assistance Payment</v>
      </c>
      <c r="D182" s="194"/>
      <c r="E182" s="288"/>
      <c r="F182" s="194"/>
      <c r="G182" s="194"/>
      <c r="H182" s="194"/>
      <c r="I182" s="283"/>
      <c r="J182" s="141">
        <f t="shared" si="15"/>
        <v>0</v>
      </c>
    </row>
    <row r="183" spans="1:10" ht="12.75" outlineLevel="2">
      <c r="A183" s="328" t="s">
        <v>489</v>
      </c>
      <c r="B183" s="334">
        <f t="shared" si="12"/>
        <v>183</v>
      </c>
      <c r="C183" s="338" t="str">
        <f>VLOOKUP(A183,'Level 3 - AMP Financial Data'!A$153:C$372,3,FALSE)</f>
        <v>Administrative Fee</v>
      </c>
      <c r="D183" s="194"/>
      <c r="E183" s="288"/>
      <c r="F183" s="194"/>
      <c r="G183" s="194"/>
      <c r="H183" s="194"/>
      <c r="I183" s="283"/>
      <c r="J183" s="141">
        <f t="shared" si="15"/>
        <v>0</v>
      </c>
    </row>
    <row r="184" spans="1:10" ht="12.75" outlineLevel="1">
      <c r="A184" s="60">
        <f>HYPERLINK(CONCATENATE("[FDS Tool Version 28.xls]Line_Definitions!","a",VLOOKUP(Data!D177,Line_Definitions!$A$2:$D$401,4,FALSE)),Data!D177)</f>
        <v>71400</v>
      </c>
      <c r="B184" s="117">
        <f t="shared" si="12"/>
        <v>184</v>
      </c>
      <c r="C184" s="88" t="str">
        <f>VLOOKUP(A184,'Level 3 - AMP Financial Data'!A$153:C$372,3,FALSE)</f>
        <v>Fraud recovery</v>
      </c>
      <c r="D184" s="207">
        <f>'Level 3 - AMP Financial Data'!E184</f>
        <v>0</v>
      </c>
      <c r="E184" s="191">
        <f>SUM(E182:E183)</f>
        <v>0</v>
      </c>
      <c r="F184" s="289"/>
      <c r="G184" s="289"/>
      <c r="H184" s="191">
        <f>'Level 3 - COCC Financial Data'!D182</f>
        <v>0</v>
      </c>
      <c r="I184" s="191">
        <f>SUM(I182:I183)</f>
        <v>0</v>
      </c>
      <c r="J184" s="141">
        <f t="shared" si="15"/>
        <v>0</v>
      </c>
    </row>
    <row r="185" spans="1:10" ht="12.75" outlineLevel="1">
      <c r="A185" s="60">
        <f>HYPERLINK(CONCATENATE("[FDS Tool Version 28.xls]Line_Definitions!","a",VLOOKUP(Data!D178,Line_Definitions!$A$2:$D$401,4,FALSE)),Data!D178)</f>
        <v>71500</v>
      </c>
      <c r="B185" s="108">
        <f t="shared" si="12"/>
        <v>185</v>
      </c>
      <c r="C185" s="87" t="str">
        <f>VLOOKUP(A185,'Level 3 - AMP Financial Data'!A$153:C$372,3,FALSE)</f>
        <v>Other revenue</v>
      </c>
      <c r="D185" s="207">
        <f>'Level 3 - AMP Financial Data'!E185</f>
        <v>0</v>
      </c>
      <c r="E185" s="288"/>
      <c r="F185" s="287"/>
      <c r="G185" s="287"/>
      <c r="H185" s="207">
        <f>'Level 3 - COCC Financial Data'!D183</f>
        <v>0</v>
      </c>
      <c r="I185" s="288"/>
      <c r="J185" s="141">
        <f t="shared" si="15"/>
        <v>0</v>
      </c>
    </row>
    <row r="186" spans="1:10" ht="12.75" outlineLevel="1">
      <c r="A186" s="60">
        <f>HYPERLINK(CONCATENATE("[FDS Tool Version 28.xls]Line_Definitions!","a",VLOOKUP(Data!D179,Line_Definitions!$A$2:$D$401,4,FALSE)),Data!D179)</f>
        <v>71600</v>
      </c>
      <c r="B186" s="108">
        <f t="shared" si="12"/>
        <v>186</v>
      </c>
      <c r="C186" s="87" t="str">
        <f>VLOOKUP(A186,'Level 3 - AMP Financial Data'!A$153:C$372,3,FALSE)</f>
        <v>Gain or loss on sale of capital assets</v>
      </c>
      <c r="D186" s="207">
        <f>'Level 3 - AMP Financial Data'!E186</f>
        <v>0</v>
      </c>
      <c r="E186" s="288"/>
      <c r="F186" s="287"/>
      <c r="G186" s="287"/>
      <c r="H186" s="207">
        <f>'Level 3 - COCC Financial Data'!D184</f>
        <v>0</v>
      </c>
      <c r="I186" s="288"/>
      <c r="J186" s="141">
        <f t="shared" si="15"/>
        <v>0</v>
      </c>
    </row>
    <row r="187" spans="1:10" ht="12.75" outlineLevel="2">
      <c r="A187" s="328" t="s">
        <v>490</v>
      </c>
      <c r="B187" s="334">
        <f t="shared" si="12"/>
        <v>187</v>
      </c>
      <c r="C187" s="338" t="str">
        <f>VLOOKUP(A187,'Level 3 - AMP Financial Data'!A$153:C$372,3,FALSE)</f>
        <v>Housing Assistance Payment</v>
      </c>
      <c r="D187" s="194"/>
      <c r="E187" s="288"/>
      <c r="F187" s="194"/>
      <c r="G187" s="194"/>
      <c r="H187" s="194"/>
      <c r="I187" s="291"/>
      <c r="J187" s="141">
        <f t="shared" si="15"/>
        <v>0</v>
      </c>
    </row>
    <row r="188" spans="1:10" ht="12.75" outlineLevel="2">
      <c r="A188" s="328" t="s">
        <v>491</v>
      </c>
      <c r="B188" s="334">
        <f t="shared" si="12"/>
        <v>188</v>
      </c>
      <c r="C188" s="338" t="str">
        <f>VLOOKUP(A188,'Level 3 - AMP Financial Data'!A$153:C$372,3,FALSE)</f>
        <v>Administrative Fee</v>
      </c>
      <c r="D188" s="194"/>
      <c r="E188" s="288"/>
      <c r="F188" s="194"/>
      <c r="G188" s="194"/>
      <c r="H188" s="194"/>
      <c r="I188" s="291"/>
      <c r="J188" s="141">
        <f t="shared" si="15"/>
        <v>0</v>
      </c>
    </row>
    <row r="189" spans="1:10" ht="12.75" outlineLevel="1">
      <c r="A189" s="60">
        <f>HYPERLINK(CONCATENATE("[FDS Tool Version 28.xls]Line_Definitions!","a",VLOOKUP(Data!D182,Line_Definitions!$A$2:$D$401,4,FALSE)),Data!D182)</f>
        <v>72000</v>
      </c>
      <c r="B189" s="109">
        <f t="shared" si="12"/>
        <v>189</v>
      </c>
      <c r="C189" s="88" t="str">
        <f>VLOOKUP(A189,'Level 3 - AMP Financial Data'!A$153:C$372,3,FALSE)</f>
        <v>Investment income - restricted</v>
      </c>
      <c r="D189" s="207">
        <f>'Level 3 - AMP Financial Data'!E189</f>
        <v>0</v>
      </c>
      <c r="E189" s="191">
        <f>SUM(E187:E188)</f>
        <v>0</v>
      </c>
      <c r="F189" s="289"/>
      <c r="G189" s="289"/>
      <c r="H189" s="207">
        <f>'Level 3 - COCC Financial Data'!D187</f>
        <v>0</v>
      </c>
      <c r="I189" s="191">
        <f>SUM(I187:I188)</f>
        <v>0</v>
      </c>
      <c r="J189" s="141">
        <f t="shared" si="15"/>
        <v>0</v>
      </c>
    </row>
    <row r="190" spans="1:10" ht="12.75">
      <c r="A190" s="60">
        <f>HYPERLINK(CONCATENATE("[FDS Tool Version 28.xls]Line_Definitions!","a",VLOOKUP(Data!D183,Line_Definitions!$A$2:$D$401,4,FALSE)),Data!D183)</f>
        <v>70000</v>
      </c>
      <c r="B190" s="109">
        <f t="shared" si="12"/>
        <v>190</v>
      </c>
      <c r="C190" s="88" t="str">
        <f>VLOOKUP(A190,'Level 3 - AMP Financial Data'!A$153:C$372,3,FALSE)</f>
        <v>Total Revenue</v>
      </c>
      <c r="D190" s="209">
        <f>'Level 3 - AMP Financial Data'!E190</f>
        <v>0</v>
      </c>
      <c r="E190" s="141">
        <f>E189+E186+E185+E184+E181+E180+E179+E178+E175+E173+E166+E164+E155</f>
        <v>0</v>
      </c>
      <c r="F190" s="141">
        <f>F189+F186+F185+F184+F181+F180+F179+F178+F175+F173+F166+F164+F155</f>
        <v>0</v>
      </c>
      <c r="G190" s="141">
        <f>G189+G186+G185+G184+G181+G180+G179+G178+G175+G173+G166+G164+G155</f>
        <v>0</v>
      </c>
      <c r="H190" s="141">
        <f>H189+H186+H185+H184+H181+H180+H179+H178+H175+H173+H166+H164+H155</f>
        <v>0</v>
      </c>
      <c r="I190" s="141">
        <f>I189+I186+I185+I184+I181+I180+I179+I178+I175+I173+I166+I164+I155</f>
        <v>0</v>
      </c>
      <c r="J190" s="141">
        <f t="shared" si="15"/>
        <v>0</v>
      </c>
    </row>
    <row r="191" spans="1:9" ht="12.75">
      <c r="A191" s="65"/>
      <c r="B191" s="65"/>
      <c r="E191" s="123"/>
      <c r="I191" s="123"/>
    </row>
    <row r="192" spans="1:10" ht="12.75" outlineLevel="1">
      <c r="A192" s="60">
        <f>HYPERLINK(CONCATENATE("[FDS Tool Version 28.xls]Line_Definitions!","a",VLOOKUP(Data!D185,Line_Definitions!$A$2:$D$401,4,FALSE)),Data!D185)</f>
        <v>91100</v>
      </c>
      <c r="B192" s="108">
        <f t="shared" si="12"/>
        <v>192</v>
      </c>
      <c r="C192" s="87" t="str">
        <f>VLOOKUP(A192,'Level 3 - AMP Financial Data'!A$153:C$372,3,FALSE)</f>
        <v>Administrative salaries</v>
      </c>
      <c r="D192" s="207">
        <f>'Level 3 - AMP Financial Data'!E192</f>
        <v>0</v>
      </c>
      <c r="E192" s="288"/>
      <c r="F192" s="287"/>
      <c r="G192" s="287"/>
      <c r="H192" s="207">
        <f>'Level 3 - COCC Financial Data'!D190</f>
        <v>0</v>
      </c>
      <c r="I192" s="288"/>
      <c r="J192" s="141">
        <f aca="true" t="shared" si="16" ref="J192:J203">SUM(D192:I192)</f>
        <v>0</v>
      </c>
    </row>
    <row r="193" spans="1:10" ht="12.75" outlineLevel="1">
      <c r="A193" s="60">
        <f>HYPERLINK(CONCATENATE("[FDS Tool Version 28.xls]Line_Definitions!","a",VLOOKUP(Data!D186,Line_Definitions!$A$2:$D$401,4,FALSE)),Data!D186)</f>
        <v>91200</v>
      </c>
      <c r="B193" s="108">
        <f t="shared" si="12"/>
        <v>193</v>
      </c>
      <c r="C193" s="87" t="str">
        <f>VLOOKUP(A193,'Level 3 - AMP Financial Data'!A$153:C$372,3,FALSE)</f>
        <v>Auditing fees</v>
      </c>
      <c r="D193" s="207">
        <f>'Level 3 - AMP Financial Data'!E193</f>
        <v>0</v>
      </c>
      <c r="E193" s="288"/>
      <c r="F193" s="287"/>
      <c r="G193" s="287"/>
      <c r="H193" s="207">
        <f>'Level 3 - COCC Financial Data'!D191</f>
        <v>0</v>
      </c>
      <c r="I193" s="288"/>
      <c r="J193" s="141">
        <f t="shared" si="16"/>
        <v>0</v>
      </c>
    </row>
    <row r="194" spans="1:10" ht="12.75" outlineLevel="1">
      <c r="A194" s="60">
        <f>HYPERLINK(CONCATENATE("[FDS Tool Version 28.xls]Line_Definitions!","a",VLOOKUP(Data!D187,Line_Definitions!$A$2:$D$401,4,FALSE)),Data!D187)</f>
        <v>91300</v>
      </c>
      <c r="B194" s="108">
        <f t="shared" si="12"/>
        <v>194</v>
      </c>
      <c r="C194" s="87" t="str">
        <f>VLOOKUP(A194,'Level 3 - AMP Financial Data'!A$153:C$372,3,FALSE)</f>
        <v>Management Fee</v>
      </c>
      <c r="D194" s="207">
        <f>'Level 3 - AMP Financial Data'!E194</f>
        <v>0</v>
      </c>
      <c r="E194" s="283"/>
      <c r="F194" s="287"/>
      <c r="G194" s="287"/>
      <c r="H194" s="194"/>
      <c r="I194" s="283"/>
      <c r="J194" s="141">
        <f t="shared" si="16"/>
        <v>0</v>
      </c>
    </row>
    <row r="195" spans="1:10" ht="12.75" outlineLevel="1">
      <c r="A195" s="60">
        <f>HYPERLINK(CONCATENATE("[FDS Tool Version 28.xls]Line_Definitions!","a",VLOOKUP(Data!D188,Line_Definitions!$A$2:$D$401,4,FALSE)),Data!D188)</f>
        <v>91310</v>
      </c>
      <c r="B195" s="108">
        <f t="shared" si="12"/>
        <v>195</v>
      </c>
      <c r="C195" s="87" t="str">
        <f>VLOOKUP(A195,'Level 3 - AMP Financial Data'!A$153:C$372,3,FALSE)</f>
        <v>Book-Keeping Fee</v>
      </c>
      <c r="D195" s="207">
        <f>'Level 3 - AMP Financial Data'!E195</f>
        <v>0</v>
      </c>
      <c r="E195" s="283"/>
      <c r="F195" s="287"/>
      <c r="G195" s="287"/>
      <c r="H195" s="194"/>
      <c r="I195" s="283"/>
      <c r="J195" s="141">
        <f t="shared" si="16"/>
        <v>0</v>
      </c>
    </row>
    <row r="196" spans="1:10" ht="12.75" outlineLevel="1">
      <c r="A196" s="60">
        <f>HYPERLINK(CONCATENATE("[FDS Tool Version 28.xls]Line_Definitions!","a",VLOOKUP(Data!D189,Line_Definitions!$A$2:$D$401,4,FALSE)),Data!D189)</f>
        <v>91400</v>
      </c>
      <c r="B196" s="75">
        <f t="shared" si="12"/>
        <v>196</v>
      </c>
      <c r="C196" s="87" t="str">
        <f>VLOOKUP(A196,'Level 3 - AMP Financial Data'!A$153:C$372,3,FALSE)</f>
        <v>Advertising and Marketing</v>
      </c>
      <c r="D196" s="207">
        <f>'Level 3 - AMP Financial Data'!E196</f>
        <v>0</v>
      </c>
      <c r="E196" s="288"/>
      <c r="F196" s="287"/>
      <c r="G196" s="287"/>
      <c r="H196" s="207">
        <f>'Level 3 - COCC Financial Data'!D194</f>
        <v>0</v>
      </c>
      <c r="I196" s="288"/>
      <c r="J196" s="141">
        <f t="shared" si="16"/>
        <v>0</v>
      </c>
    </row>
    <row r="197" spans="1:10" ht="12.75" outlineLevel="1">
      <c r="A197" s="60">
        <f>HYPERLINK(CONCATENATE("[FDS Tool Version 28.xls]Line_Definitions!","a",VLOOKUP(Data!D190,Line_Definitions!$A$2:$D$401,4,FALSE)),Data!D190)</f>
        <v>91500</v>
      </c>
      <c r="B197" s="75">
        <f t="shared" si="12"/>
        <v>197</v>
      </c>
      <c r="C197" s="87" t="str">
        <f>VLOOKUP(A197,'Level 3 - AMP Financial Data'!A$153:C$372,3,FALSE)</f>
        <v>Employee benefit contributions - administrative</v>
      </c>
      <c r="D197" s="207">
        <f>'Level 3 - AMP Financial Data'!E197</f>
        <v>0</v>
      </c>
      <c r="E197" s="288"/>
      <c r="F197" s="287"/>
      <c r="G197" s="287"/>
      <c r="H197" s="207">
        <f>'Level 3 - COCC Financial Data'!D195</f>
        <v>0</v>
      </c>
      <c r="I197" s="288"/>
      <c r="J197" s="141">
        <f t="shared" si="16"/>
        <v>0</v>
      </c>
    </row>
    <row r="198" spans="1:10" ht="12.75" outlineLevel="1">
      <c r="A198" s="60">
        <f>HYPERLINK(CONCATENATE("[FDS Tool Version 28.xls]Line_Definitions!","a",VLOOKUP(Data!D191,Line_Definitions!$A$2:$D$401,4,FALSE)),Data!D191)</f>
        <v>91600</v>
      </c>
      <c r="B198" s="75">
        <f t="shared" si="12"/>
        <v>198</v>
      </c>
      <c r="C198" s="87" t="str">
        <f>VLOOKUP(A198,'Level 3 - AMP Financial Data'!A$153:C$372,3,FALSE)</f>
        <v>Office Expenses</v>
      </c>
      <c r="D198" s="207">
        <f>'Level 3 - AMP Financial Data'!E198</f>
        <v>0</v>
      </c>
      <c r="E198" s="288"/>
      <c r="F198" s="287"/>
      <c r="G198" s="287"/>
      <c r="H198" s="207">
        <f>'Level 3 - COCC Financial Data'!D196</f>
        <v>0</v>
      </c>
      <c r="I198" s="288"/>
      <c r="J198" s="141">
        <f t="shared" si="16"/>
        <v>0</v>
      </c>
    </row>
    <row r="199" spans="1:10" ht="12.75" outlineLevel="1">
      <c r="A199" s="60">
        <f>HYPERLINK(CONCATENATE("[FDS Tool Version 28.xls]Line_Definitions!","a",VLOOKUP(Data!D192,Line_Definitions!$A$2:$D$401,4,FALSE)),Data!D192)</f>
        <v>91700</v>
      </c>
      <c r="B199" s="75">
        <f t="shared" si="12"/>
        <v>199</v>
      </c>
      <c r="C199" s="87" t="str">
        <f>VLOOKUP(A199,'Level 3 - AMP Financial Data'!A$153:C$372,3,FALSE)</f>
        <v>Legal Expense </v>
      </c>
      <c r="D199" s="207">
        <f>'Level 3 - AMP Financial Data'!E199</f>
        <v>0</v>
      </c>
      <c r="E199" s="288"/>
      <c r="F199" s="287"/>
      <c r="G199" s="287"/>
      <c r="H199" s="207">
        <f>'Level 3 - COCC Financial Data'!D197</f>
        <v>0</v>
      </c>
      <c r="I199" s="288"/>
      <c r="J199" s="141">
        <f t="shared" si="16"/>
        <v>0</v>
      </c>
    </row>
    <row r="200" spans="1:10" ht="12.75" outlineLevel="1">
      <c r="A200" s="60">
        <f>HYPERLINK(CONCATENATE("[FDS Tool Version 28.xls]Line_Definitions!","a",VLOOKUP(Data!D193,Line_Definitions!$A$2:$D$401,4,FALSE)),Data!D193)</f>
        <v>91800</v>
      </c>
      <c r="B200" s="108">
        <f t="shared" si="12"/>
        <v>200</v>
      </c>
      <c r="C200" s="87" t="str">
        <f>VLOOKUP(A200,'Level 3 - AMP Financial Data'!A$153:C$372,3,FALSE)</f>
        <v>Travel</v>
      </c>
      <c r="D200" s="207">
        <f>'Level 3 - AMP Financial Data'!E200</f>
        <v>0</v>
      </c>
      <c r="E200" s="288"/>
      <c r="F200" s="287"/>
      <c r="G200" s="287"/>
      <c r="H200" s="207">
        <f>'Level 3 - COCC Financial Data'!D198</f>
        <v>0</v>
      </c>
      <c r="I200" s="288"/>
      <c r="J200" s="141">
        <f t="shared" si="16"/>
        <v>0</v>
      </c>
    </row>
    <row r="201" spans="1:10" ht="12.75" outlineLevel="1">
      <c r="A201" s="60">
        <f>HYPERLINK(CONCATENATE("[FDS Tool Version 28.xls]Line_Definitions!","a",VLOOKUP(Data!D194,Line_Definitions!$A$2:$D$401,4,FALSE)),Data!D194)</f>
        <v>91810</v>
      </c>
      <c r="B201" s="108">
        <f t="shared" si="12"/>
        <v>201</v>
      </c>
      <c r="C201" s="87" t="str">
        <f>VLOOKUP(A201,'Level 3 - AMP Financial Data'!A$153:C$372,3,FALSE)</f>
        <v>Allocated Overhead</v>
      </c>
      <c r="D201" s="207">
        <f>'Level 3 - AMP Financial Data'!E201</f>
        <v>0</v>
      </c>
      <c r="E201" s="288"/>
      <c r="F201" s="287"/>
      <c r="G201" s="287"/>
      <c r="H201" s="207">
        <f>'Level 3 - COCC Financial Data'!D199</f>
        <v>0</v>
      </c>
      <c r="I201" s="288"/>
      <c r="J201" s="141">
        <f t="shared" si="16"/>
        <v>0</v>
      </c>
    </row>
    <row r="202" spans="1:10" ht="12.75" outlineLevel="1">
      <c r="A202" s="60">
        <f>HYPERLINK(CONCATENATE("[FDS Tool Version 28.xls]Line_Definitions!","a",VLOOKUP(Data!D195,Line_Definitions!$A$2:$D$401,4,FALSE)),Data!D195)</f>
        <v>91900</v>
      </c>
      <c r="B202" s="108">
        <f t="shared" si="12"/>
        <v>202</v>
      </c>
      <c r="C202" s="87" t="str">
        <f>VLOOKUP(A202,'Level 3 - AMP Financial Data'!A$153:C$372,3,FALSE)</f>
        <v>Other</v>
      </c>
      <c r="D202" s="207">
        <f>'Level 3 - AMP Financial Data'!E202</f>
        <v>0</v>
      </c>
      <c r="E202" s="288"/>
      <c r="F202" s="287"/>
      <c r="G202" s="287"/>
      <c r="H202" s="207">
        <f>'Level 3 - COCC Financial Data'!D200</f>
        <v>0</v>
      </c>
      <c r="I202" s="288"/>
      <c r="J202" s="141">
        <f t="shared" si="16"/>
        <v>0</v>
      </c>
    </row>
    <row r="203" spans="1:10" ht="12.75">
      <c r="A203" s="60">
        <f>HYPERLINK(CONCATENATE("[FDS Tool Version 28.xls]Line_Definitions!","a",VLOOKUP(Data!D196,Line_Definitions!$A$2:$D$401,4,FALSE)),Data!D196)</f>
        <v>91000</v>
      </c>
      <c r="B203" s="109">
        <f t="shared" si="12"/>
        <v>203</v>
      </c>
      <c r="C203" s="88" t="str">
        <f>VLOOKUP(A203,'Level 3 - AMP Financial Data'!A$153:C$372,3,FALSE)</f>
        <v>Total Operating-Administrative</v>
      </c>
      <c r="D203" s="209">
        <f>'Level 3 - AMP Financial Data'!E203</f>
        <v>0</v>
      </c>
      <c r="E203" s="191">
        <f>SUM(E192:E202)</f>
        <v>0</v>
      </c>
      <c r="F203" s="191">
        <f>SUM(F192:F202)</f>
        <v>0</v>
      </c>
      <c r="G203" s="191">
        <f>SUM(G192:G202)</f>
        <v>0</v>
      </c>
      <c r="H203" s="191">
        <f>SUM(H192:H202)</f>
        <v>0</v>
      </c>
      <c r="I203" s="191">
        <f>SUM(I192:I202)</f>
        <v>0</v>
      </c>
      <c r="J203" s="141">
        <f t="shared" si="16"/>
        <v>0</v>
      </c>
    </row>
    <row r="204" spans="1:9" ht="12.75">
      <c r="A204" s="65"/>
      <c r="B204" s="65"/>
      <c r="E204" s="123"/>
      <c r="I204" s="123"/>
    </row>
    <row r="205" spans="1:10" ht="12.75">
      <c r="A205" s="60">
        <f>HYPERLINK(CONCATENATE("[FDS Tool Version 28.xls]Line_Definitions!","a",VLOOKUP(Data!D198,Line_Definitions!$A$2:$D$401,4,FALSE)),Data!D198)</f>
        <v>92000</v>
      </c>
      <c r="B205" s="75">
        <f t="shared" si="12"/>
        <v>205</v>
      </c>
      <c r="C205" s="87" t="str">
        <f>VLOOKUP(A205,'Level 3 - AMP Financial Data'!A$153:C$372,3,FALSE)</f>
        <v>Asset Management Fee</v>
      </c>
      <c r="D205" s="207">
        <f>'Level 3 - AMP Financial Data'!E205</f>
        <v>0</v>
      </c>
      <c r="E205" s="212"/>
      <c r="F205" s="194"/>
      <c r="G205" s="194"/>
      <c r="H205" s="194"/>
      <c r="I205" s="283"/>
      <c r="J205" s="141">
        <f aca="true" t="shared" si="17" ref="J205:J211">SUM(D205:I205)</f>
        <v>0</v>
      </c>
    </row>
    <row r="206" spans="1:10" ht="12.75">
      <c r="A206" s="118"/>
      <c r="B206" s="118"/>
      <c r="C206" s="118"/>
      <c r="D206" s="213"/>
      <c r="E206" s="214"/>
      <c r="F206" s="213"/>
      <c r="G206" s="213"/>
      <c r="H206" s="213"/>
      <c r="I206" s="214"/>
      <c r="J206" s="215"/>
    </row>
    <row r="207" spans="1:10" ht="12.75" outlineLevel="1">
      <c r="A207" s="60">
        <f>HYPERLINK(CONCATENATE("[FDS Tool Version 28.xls]Line_Definitions!","a",VLOOKUP(Data!D200,Line_Definitions!$A$2:$D$401,4,FALSE)),Data!D200)</f>
        <v>92100</v>
      </c>
      <c r="B207" s="108">
        <f t="shared" si="12"/>
        <v>207</v>
      </c>
      <c r="C207" s="87" t="str">
        <f>VLOOKUP(A207,'Level 3 - AMP Financial Data'!A$153:C$372,3,FALSE)</f>
        <v>Tenant services - salaries</v>
      </c>
      <c r="D207" s="207">
        <f>'Level 3 - AMP Financial Data'!E207</f>
        <v>0</v>
      </c>
      <c r="E207" s="288"/>
      <c r="F207" s="287"/>
      <c r="G207" s="287"/>
      <c r="H207" s="207">
        <f>'Level 3 - COCC Financial Data'!D205</f>
        <v>0</v>
      </c>
      <c r="I207" s="288"/>
      <c r="J207" s="141">
        <f t="shared" si="17"/>
        <v>0</v>
      </c>
    </row>
    <row r="208" spans="1:10" ht="12.75" outlineLevel="1">
      <c r="A208" s="60">
        <f>HYPERLINK(CONCATENATE("[FDS Tool Version 28.xls]Line_Definitions!","a",VLOOKUP(Data!D201,Line_Definitions!$A$2:$D$401,4,FALSE)),Data!D201)</f>
        <v>92200</v>
      </c>
      <c r="B208" s="108">
        <f t="shared" si="12"/>
        <v>208</v>
      </c>
      <c r="C208" s="87" t="str">
        <f>VLOOKUP(A208,'Level 3 - AMP Financial Data'!A$153:C$372,3,FALSE)</f>
        <v>Relocation Costs</v>
      </c>
      <c r="D208" s="207">
        <f>'Level 3 - AMP Financial Data'!E208</f>
        <v>0</v>
      </c>
      <c r="E208" s="288"/>
      <c r="F208" s="287"/>
      <c r="G208" s="287"/>
      <c r="H208" s="207">
        <f>'Level 3 - COCC Financial Data'!D206</f>
        <v>0</v>
      </c>
      <c r="I208" s="288"/>
      <c r="J208" s="141">
        <f t="shared" si="17"/>
        <v>0</v>
      </c>
    </row>
    <row r="209" spans="1:10" ht="12.75" outlineLevel="1">
      <c r="A209" s="60">
        <f>HYPERLINK(CONCATENATE("[FDS Tool Version 28.xls]Line_Definitions!","a",VLOOKUP(Data!D202,Line_Definitions!$A$2:$D$401,4,FALSE)),Data!D202)</f>
        <v>92300</v>
      </c>
      <c r="B209" s="108">
        <f t="shared" si="12"/>
        <v>209</v>
      </c>
      <c r="C209" s="87" t="str">
        <f>VLOOKUP(A209,'Level 3 - AMP Financial Data'!A$153:C$372,3,FALSE)</f>
        <v>Employee benefit contributions - tenant services</v>
      </c>
      <c r="D209" s="207">
        <f>'Level 3 - AMP Financial Data'!E209</f>
        <v>0</v>
      </c>
      <c r="E209" s="288"/>
      <c r="F209" s="287"/>
      <c r="G209" s="287"/>
      <c r="H209" s="207">
        <f>'Level 3 - COCC Financial Data'!D207</f>
        <v>0</v>
      </c>
      <c r="I209" s="288"/>
      <c r="J209" s="141">
        <f t="shared" si="17"/>
        <v>0</v>
      </c>
    </row>
    <row r="210" spans="1:10" ht="12.75" outlineLevel="1">
      <c r="A210" s="60">
        <f>HYPERLINK(CONCATENATE("[FDS Tool Version 28.xls]Line_Definitions!","a",VLOOKUP(Data!D203,Line_Definitions!$A$2:$D$401,4,FALSE)),Data!D203)</f>
        <v>92400</v>
      </c>
      <c r="B210" s="108">
        <f t="shared" si="12"/>
        <v>210</v>
      </c>
      <c r="C210" s="87" t="str">
        <f>VLOOKUP(A210,'Level 3 - AMP Financial Data'!A$153:C$372,3,FALSE)</f>
        <v>Tenant services - other</v>
      </c>
      <c r="D210" s="207">
        <f>'Level 3 - AMP Financial Data'!E210</f>
        <v>0</v>
      </c>
      <c r="E210" s="288"/>
      <c r="F210" s="287"/>
      <c r="G210" s="287"/>
      <c r="H210" s="207">
        <f>'Level 3 - COCC Financial Data'!D208</f>
        <v>0</v>
      </c>
      <c r="I210" s="288"/>
      <c r="J210" s="141">
        <f t="shared" si="17"/>
        <v>0</v>
      </c>
    </row>
    <row r="211" spans="1:10" ht="12.75">
      <c r="A211" s="60">
        <f>HYPERLINK(CONCATENATE("[FDS Tool Version 28.xls]Line_Definitions!","a",VLOOKUP(Data!D204,Line_Definitions!$A$2:$D$401,4,FALSE)),Data!D204)</f>
        <v>92500</v>
      </c>
      <c r="B211" s="109">
        <f t="shared" si="12"/>
        <v>211</v>
      </c>
      <c r="C211" s="88" t="str">
        <f>VLOOKUP(A211,'Level 3 - AMP Financial Data'!A$153:C$372,3,FALSE)</f>
        <v>Total Tenant Services</v>
      </c>
      <c r="D211" s="209">
        <f>'Level 3 - AMP Financial Data'!E211</f>
        <v>0</v>
      </c>
      <c r="E211" s="191">
        <f>SUM(E207:E210)</f>
        <v>0</v>
      </c>
      <c r="F211" s="191">
        <f>SUM(F207:F210)</f>
        <v>0</v>
      </c>
      <c r="G211" s="191">
        <f>SUM(G207:G210)</f>
        <v>0</v>
      </c>
      <c r="H211" s="191">
        <f>SUM(H207:H210)</f>
        <v>0</v>
      </c>
      <c r="I211" s="191">
        <f>SUM(I207:I210)</f>
        <v>0</v>
      </c>
      <c r="J211" s="141">
        <f t="shared" si="17"/>
        <v>0</v>
      </c>
    </row>
    <row r="212" spans="1:9" ht="12.75">
      <c r="A212" s="65"/>
      <c r="B212" s="65"/>
      <c r="E212" s="123"/>
      <c r="I212" s="123"/>
    </row>
    <row r="213" spans="1:10" ht="12.75" outlineLevel="1">
      <c r="A213" s="60">
        <f>HYPERLINK(CONCATENATE("[FDS Tool Version 28.xls]Line_Definitions!","a",VLOOKUP(Data!D206,Line_Definitions!$A$2:$D$401,4,FALSE)),Data!D206)</f>
        <v>93100</v>
      </c>
      <c r="B213" s="108">
        <f t="shared" si="12"/>
        <v>213</v>
      </c>
      <c r="C213" s="87" t="str">
        <f>VLOOKUP(A213,'Level 3 - AMP Financial Data'!A$153:C$372,3,FALSE)</f>
        <v>Water</v>
      </c>
      <c r="D213" s="207">
        <f>'Level 3 - AMP Financial Data'!E213</f>
        <v>0</v>
      </c>
      <c r="E213" s="288"/>
      <c r="F213" s="287"/>
      <c r="G213" s="287"/>
      <c r="H213" s="207">
        <f>'Level 3 - COCC Financial Data'!D211</f>
        <v>0</v>
      </c>
      <c r="I213" s="288"/>
      <c r="J213" s="141">
        <f aca="true" t="shared" si="18" ref="J213:J222">SUM(D213:I213)</f>
        <v>0</v>
      </c>
    </row>
    <row r="214" spans="1:10" ht="12.75" outlineLevel="1">
      <c r="A214" s="60">
        <f>HYPERLINK(CONCATENATE("[FDS Tool Version 28.xls]Line_Definitions!","a",VLOOKUP(Data!D207,Line_Definitions!$A$2:$D$401,4,FALSE)),Data!D207)</f>
        <v>93200</v>
      </c>
      <c r="B214" s="108">
        <f t="shared" si="12"/>
        <v>214</v>
      </c>
      <c r="C214" s="87" t="str">
        <f>VLOOKUP(A214,'Level 3 - AMP Financial Data'!A$153:C$372,3,FALSE)</f>
        <v>Electricity</v>
      </c>
      <c r="D214" s="207">
        <f>'Level 3 - AMP Financial Data'!E214</f>
        <v>0</v>
      </c>
      <c r="E214" s="288"/>
      <c r="F214" s="287"/>
      <c r="G214" s="287"/>
      <c r="H214" s="207">
        <f>'Level 3 - COCC Financial Data'!D212</f>
        <v>0</v>
      </c>
      <c r="I214" s="288"/>
      <c r="J214" s="141">
        <f t="shared" si="18"/>
        <v>0</v>
      </c>
    </row>
    <row r="215" spans="1:10" ht="12.75" outlineLevel="1">
      <c r="A215" s="60">
        <f>HYPERLINK(CONCATENATE("[FDS Tool Version 28.xls]Line_Definitions!","a",VLOOKUP(Data!D208,Line_Definitions!$A$2:$D$401,4,FALSE)),Data!D208)</f>
        <v>93300</v>
      </c>
      <c r="B215" s="108">
        <f t="shared" si="12"/>
        <v>215</v>
      </c>
      <c r="C215" s="87" t="str">
        <f>VLOOKUP(A215,'Level 3 - AMP Financial Data'!A$153:C$372,3,FALSE)</f>
        <v>Gas</v>
      </c>
      <c r="D215" s="207">
        <f>'Level 3 - AMP Financial Data'!E215</f>
        <v>0</v>
      </c>
      <c r="E215" s="288"/>
      <c r="F215" s="287"/>
      <c r="G215" s="287"/>
      <c r="H215" s="207">
        <f>'Level 3 - COCC Financial Data'!D213</f>
        <v>0</v>
      </c>
      <c r="I215" s="288"/>
      <c r="J215" s="141">
        <f t="shared" si="18"/>
        <v>0</v>
      </c>
    </row>
    <row r="216" spans="1:10" ht="12.75" outlineLevel="1">
      <c r="A216" s="60">
        <f>HYPERLINK(CONCATENATE("[FDS Tool Version 28.xls]Line_Definitions!","a",VLOOKUP(Data!D209,Line_Definitions!$A$2:$D$401,4,FALSE)),Data!D209)</f>
        <v>93400</v>
      </c>
      <c r="B216" s="108">
        <f t="shared" si="12"/>
        <v>216</v>
      </c>
      <c r="C216" s="87" t="str">
        <f>VLOOKUP(A216,'Level 3 - AMP Financial Data'!A$153:C$372,3,FALSE)</f>
        <v>Fuel</v>
      </c>
      <c r="D216" s="207">
        <f>'Level 3 - AMP Financial Data'!E216</f>
        <v>0</v>
      </c>
      <c r="E216" s="288"/>
      <c r="F216" s="287"/>
      <c r="G216" s="287"/>
      <c r="H216" s="207">
        <f>'Level 3 - COCC Financial Data'!D214</f>
        <v>0</v>
      </c>
      <c r="I216" s="288"/>
      <c r="J216" s="141">
        <f t="shared" si="18"/>
        <v>0</v>
      </c>
    </row>
    <row r="217" spans="1:10" ht="12.75" outlineLevel="1">
      <c r="A217" s="60">
        <f>HYPERLINK(CONCATENATE("[FDS Tool Version 28.xls]Line_Definitions!","a",VLOOKUP(Data!D210,Line_Definitions!$A$2:$D$401,4,FALSE)),Data!D210)</f>
        <v>93500</v>
      </c>
      <c r="B217" s="108">
        <f t="shared" si="12"/>
        <v>217</v>
      </c>
      <c r="C217" s="87" t="str">
        <f>VLOOKUP(A217,'Level 3 - AMP Financial Data'!A$153:C$372,3,FALSE)</f>
        <v>Labor</v>
      </c>
      <c r="D217" s="207">
        <f>'Level 3 - AMP Financial Data'!E217</f>
        <v>0</v>
      </c>
      <c r="E217" s="288"/>
      <c r="F217" s="287"/>
      <c r="G217" s="287"/>
      <c r="H217" s="207">
        <f>'Level 3 - COCC Financial Data'!D215</f>
        <v>0</v>
      </c>
      <c r="I217" s="288"/>
      <c r="J217" s="141">
        <f t="shared" si="18"/>
        <v>0</v>
      </c>
    </row>
    <row r="218" spans="1:10" ht="12.75" outlineLevel="1">
      <c r="A218" s="60">
        <f>HYPERLINK(CONCATENATE("[FDS Tool Version 28.xls]Line_Definitions!","a",VLOOKUP(Data!D211,Line_Definitions!$A$2:$D$401,4,FALSE)),Data!D211)</f>
        <v>93600</v>
      </c>
      <c r="B218" s="108">
        <f aca="true" t="shared" si="19" ref="B218:B292">ROW(A218)</f>
        <v>218</v>
      </c>
      <c r="C218" s="87" t="str">
        <f>VLOOKUP(A218,'Level 3 - AMP Financial Data'!A$153:C$372,3,FALSE)</f>
        <v>Sewer</v>
      </c>
      <c r="D218" s="207">
        <f>'Level 3 - AMP Financial Data'!E218</f>
        <v>0</v>
      </c>
      <c r="E218" s="288"/>
      <c r="F218" s="287"/>
      <c r="G218" s="287"/>
      <c r="H218" s="207">
        <f>'Level 3 - COCC Financial Data'!D216</f>
        <v>0</v>
      </c>
      <c r="I218" s="288"/>
      <c r="J218" s="141">
        <f t="shared" si="18"/>
        <v>0</v>
      </c>
    </row>
    <row r="219" spans="1:10" ht="12.75" outlineLevel="1">
      <c r="A219" s="60">
        <f>HYPERLINK(CONCATENATE("[FDS Tool Version 28.xls]Line_Definitions!","a",VLOOKUP(Data!D212,Line_Definitions!$A$2:$D$401,4,FALSE)),Data!D212)</f>
        <v>93700</v>
      </c>
      <c r="B219" s="108">
        <f t="shared" si="19"/>
        <v>219</v>
      </c>
      <c r="C219" s="87" t="str">
        <f>VLOOKUP(A219,'Level 3 - AMP Financial Data'!A$153:C$372,3,FALSE)</f>
        <v>Employee benefit contributions - utilities</v>
      </c>
      <c r="D219" s="207">
        <f>'Level 3 - AMP Financial Data'!E219</f>
        <v>0</v>
      </c>
      <c r="E219" s="288"/>
      <c r="F219" s="287"/>
      <c r="G219" s="287"/>
      <c r="H219" s="207">
        <f>'Level 3 - COCC Financial Data'!D217</f>
        <v>0</v>
      </c>
      <c r="I219" s="288"/>
      <c r="J219" s="141">
        <f t="shared" si="18"/>
        <v>0</v>
      </c>
    </row>
    <row r="220" spans="1:10" ht="12.75" outlineLevel="1">
      <c r="A220" s="60">
        <f>HYPERLINK(CONCATENATE("[FDS Tool Version 28.xls]Line_Definitions!","a",VLOOKUP(Data!D213,Line_Definitions!$A$2:$D$401,4,FALSE)),Data!D213)</f>
        <v>93750</v>
      </c>
      <c r="B220" s="108"/>
      <c r="C220" s="87" t="str">
        <f>VLOOKUP(A220,'Level 3 - AMP Financial Data'!A$153:C$372,3,FALSE)</f>
        <v>HAP Portability-In</v>
      </c>
      <c r="D220" s="207">
        <f>'Level 3 - AMP Financial Data'!E220</f>
        <v>0</v>
      </c>
      <c r="E220" s="288"/>
      <c r="F220" s="287"/>
      <c r="G220" s="287"/>
      <c r="H220" s="207">
        <f>'Level 3 - COCC Financial Data'!D218</f>
        <v>0</v>
      </c>
      <c r="I220" s="288"/>
      <c r="J220" s="141">
        <f t="shared" si="18"/>
        <v>0</v>
      </c>
    </row>
    <row r="221" spans="1:10" ht="12.75" outlineLevel="1">
      <c r="A221" s="60">
        <f>HYPERLINK(CONCATENATE("[FDS Tool Version 28.xls]Line_Definitions!","a",VLOOKUP(Data!D214,Line_Definitions!$A$2:$D$401,4,FALSE)),Data!D214)</f>
        <v>93800</v>
      </c>
      <c r="B221" s="108">
        <f t="shared" si="19"/>
        <v>221</v>
      </c>
      <c r="C221" s="87" t="str">
        <f>VLOOKUP(A221,'Level 3 - AMP Financial Data'!A$153:C$372,3,FALSE)</f>
        <v>Other utilities expense</v>
      </c>
      <c r="D221" s="207">
        <f>'Level 3 - AMP Financial Data'!E221</f>
        <v>0</v>
      </c>
      <c r="E221" s="288"/>
      <c r="F221" s="287"/>
      <c r="G221" s="287"/>
      <c r="H221" s="207">
        <f>'Level 3 - COCC Financial Data'!D219</f>
        <v>0</v>
      </c>
      <c r="I221" s="288"/>
      <c r="J221" s="141">
        <f t="shared" si="18"/>
        <v>0</v>
      </c>
    </row>
    <row r="222" spans="1:10" ht="12.75">
      <c r="A222" s="60">
        <f>HYPERLINK(CONCATENATE("[FDS Tool Version 28.xls]Line_Definitions!","a",VLOOKUP(Data!D215,Line_Definitions!$A$2:$D$401,4,FALSE)),Data!D215)</f>
        <v>93000</v>
      </c>
      <c r="B222" s="109">
        <f t="shared" si="19"/>
        <v>222</v>
      </c>
      <c r="C222" s="88" t="str">
        <f>VLOOKUP(A222,'Level 3 - AMP Financial Data'!A$153:C$372,3,FALSE)</f>
        <v>Total Utilities</v>
      </c>
      <c r="D222" s="209">
        <f>'Level 3 - AMP Financial Data'!E222</f>
        <v>0</v>
      </c>
      <c r="E222" s="191">
        <f>SUM(E213:E221)</f>
        <v>0</v>
      </c>
      <c r="F222" s="191">
        <f>SUM(F213:F221)</f>
        <v>0</v>
      </c>
      <c r="G222" s="191">
        <f>SUM(G213:G221)</f>
        <v>0</v>
      </c>
      <c r="H222" s="191">
        <f>SUM(H213:H221)</f>
        <v>0</v>
      </c>
      <c r="I222" s="191">
        <f>SUM(I213:I221)</f>
        <v>0</v>
      </c>
      <c r="J222" s="141">
        <f t="shared" si="18"/>
        <v>0</v>
      </c>
    </row>
    <row r="223" spans="1:9" ht="12.75">
      <c r="A223" s="65"/>
      <c r="B223" s="65"/>
      <c r="E223" s="123"/>
      <c r="I223" s="123"/>
    </row>
    <row r="224" spans="1:10" ht="12.75" outlineLevel="1">
      <c r="A224" s="60">
        <f>HYPERLINK(CONCATENATE("[FDS Tool Version 28.xls]Line_Definitions!","a",VLOOKUP(Data!D217,Line_Definitions!$A$2:$D$401,4,FALSE)),Data!D217)</f>
        <v>94100</v>
      </c>
      <c r="B224" s="108">
        <f t="shared" si="19"/>
        <v>224</v>
      </c>
      <c r="C224" s="87" t="str">
        <f>VLOOKUP(A224,'Level 3 - AMP Financial Data'!A$153:C$372,3,FALSE)</f>
        <v>Ordinary maintenance and operations - labor </v>
      </c>
      <c r="D224" s="207">
        <f>'Level 3 - AMP Financial Data'!E224</f>
        <v>0</v>
      </c>
      <c r="E224" s="288"/>
      <c r="F224" s="287"/>
      <c r="G224" s="287"/>
      <c r="H224" s="207">
        <f>'Level 3 - COCC Financial Data'!D222</f>
        <v>0</v>
      </c>
      <c r="I224" s="288"/>
      <c r="J224" s="141">
        <f aca="true" t="shared" si="20" ref="J224:J238">SUM(D224:I224)</f>
        <v>0</v>
      </c>
    </row>
    <row r="225" spans="1:10" ht="12.75" outlineLevel="1">
      <c r="A225" s="60">
        <f>HYPERLINK(CONCATENATE("[FDS Tool Version 28.xls]Line_Definitions!","a",VLOOKUP(Data!D218,Line_Definitions!$A$2:$D$401,4,FALSE)),Data!D218)</f>
        <v>94200</v>
      </c>
      <c r="B225" s="108">
        <f t="shared" si="19"/>
        <v>225</v>
      </c>
      <c r="C225" s="87" t="str">
        <f>VLOOKUP(A225,'Level 3 - AMP Financial Data'!A$153:C$372,3,FALSE)</f>
        <v>Ordinary maintenance and operations - materials and other</v>
      </c>
      <c r="D225" s="207">
        <f>'Level 3 - AMP Financial Data'!E225</f>
        <v>0</v>
      </c>
      <c r="E225" s="288"/>
      <c r="F225" s="287"/>
      <c r="G225" s="287"/>
      <c r="H225" s="207">
        <f>'Level 3 - COCC Financial Data'!D223</f>
        <v>0</v>
      </c>
      <c r="I225" s="288"/>
      <c r="J225" s="141">
        <f t="shared" si="20"/>
        <v>0</v>
      </c>
    </row>
    <row r="226" spans="1:10" ht="25.5" outlineLevel="2">
      <c r="A226" s="328" t="s">
        <v>492</v>
      </c>
      <c r="B226" s="334">
        <f t="shared" si="19"/>
        <v>226</v>
      </c>
      <c r="C226" s="338" t="str">
        <f>VLOOKUP(A226,'Level 3 - AMP Financial Data'!A$153:C$372,3,FALSE)</f>
        <v>Ordinary Maintenance and Operations Contracts - Garbage and Trash Removal Contracts</v>
      </c>
      <c r="D226" s="207">
        <f>'Level 3 - AMP Financial Data'!E226</f>
        <v>0</v>
      </c>
      <c r="E226" s="288"/>
      <c r="F226" s="287"/>
      <c r="G226" s="287"/>
      <c r="H226" s="207">
        <f>'Level 3 - COCC Financial Data'!D224</f>
        <v>0</v>
      </c>
      <c r="I226" s="288"/>
      <c r="J226" s="141">
        <f t="shared" si="20"/>
        <v>0</v>
      </c>
    </row>
    <row r="227" spans="1:10" ht="25.5" outlineLevel="2">
      <c r="A227" s="328" t="s">
        <v>493</v>
      </c>
      <c r="B227" s="334">
        <f t="shared" si="19"/>
        <v>227</v>
      </c>
      <c r="C227" s="338" t="str">
        <f>VLOOKUP(A227,'Level 3 - AMP Financial Data'!A$153:C$372,3,FALSE)</f>
        <v>Ordinary Maintenance and Operations Contracts - Heating &amp; Cooling Contracts</v>
      </c>
      <c r="D227" s="207">
        <f>'Level 3 - AMP Financial Data'!E227</f>
        <v>0</v>
      </c>
      <c r="E227" s="288"/>
      <c r="F227" s="287"/>
      <c r="G227" s="287"/>
      <c r="H227" s="207">
        <f>'Level 3 - COCC Financial Data'!D225</f>
        <v>0</v>
      </c>
      <c r="I227" s="288"/>
      <c r="J227" s="141">
        <f t="shared" si="20"/>
        <v>0</v>
      </c>
    </row>
    <row r="228" spans="1:10" ht="12.75" outlineLevel="2">
      <c r="A228" s="328" t="s">
        <v>494</v>
      </c>
      <c r="B228" s="334">
        <f t="shared" si="19"/>
        <v>228</v>
      </c>
      <c r="C228" s="338" t="str">
        <f>VLOOKUP(A228,'Level 3 - AMP Financial Data'!A$153:C$372,3,FALSE)</f>
        <v>Ordinary Maintenance and Operations Contracts - Snow Removal Contracts</v>
      </c>
      <c r="D228" s="207">
        <f>'Level 3 - AMP Financial Data'!E228</f>
        <v>0</v>
      </c>
      <c r="E228" s="288"/>
      <c r="F228" s="287"/>
      <c r="G228" s="287"/>
      <c r="H228" s="207">
        <f>'Level 3 - COCC Financial Data'!D226</f>
        <v>0</v>
      </c>
      <c r="I228" s="288"/>
      <c r="J228" s="141">
        <f t="shared" si="20"/>
        <v>0</v>
      </c>
    </row>
    <row r="229" spans="1:10" ht="25.5" outlineLevel="2">
      <c r="A229" s="328" t="s">
        <v>495</v>
      </c>
      <c r="B229" s="334">
        <f t="shared" si="19"/>
        <v>229</v>
      </c>
      <c r="C229" s="338" t="str">
        <f>VLOOKUP(A229,'Level 3 - AMP Financial Data'!A$153:C$372,3,FALSE)</f>
        <v>Ordinary Maintenance and Operations Contracts - Elevator Maintenance Contracts</v>
      </c>
      <c r="D229" s="207">
        <f>'Level 3 - AMP Financial Data'!E229</f>
        <v>0</v>
      </c>
      <c r="E229" s="288"/>
      <c r="F229" s="287"/>
      <c r="G229" s="287"/>
      <c r="H229" s="207">
        <f>'Level 3 - COCC Financial Data'!D227</f>
        <v>0</v>
      </c>
      <c r="I229" s="288"/>
      <c r="J229" s="141">
        <f t="shared" si="20"/>
        <v>0</v>
      </c>
    </row>
    <row r="230" spans="1:10" ht="25.5" outlineLevel="2">
      <c r="A230" s="328" t="s">
        <v>496</v>
      </c>
      <c r="B230" s="334">
        <f t="shared" si="19"/>
        <v>230</v>
      </c>
      <c r="C230" s="338" t="str">
        <f>VLOOKUP(A230,'Level 3 - AMP Financial Data'!A$153:C$372,3,FALSE)</f>
        <v>Ordinary Maintenance and Operations Contracts - Landscape &amp; Grounds Contracts</v>
      </c>
      <c r="D230" s="207">
        <f>'Level 3 - AMP Financial Data'!E230</f>
        <v>0</v>
      </c>
      <c r="E230" s="288"/>
      <c r="F230" s="287"/>
      <c r="G230" s="287"/>
      <c r="H230" s="207">
        <f>'Level 3 - COCC Financial Data'!D228</f>
        <v>0</v>
      </c>
      <c r="I230" s="288"/>
      <c r="J230" s="141">
        <f t="shared" si="20"/>
        <v>0</v>
      </c>
    </row>
    <row r="231" spans="1:10" ht="12.75" outlineLevel="2">
      <c r="A231" s="328" t="s">
        <v>497</v>
      </c>
      <c r="B231" s="334">
        <f t="shared" si="19"/>
        <v>231</v>
      </c>
      <c r="C231" s="338" t="str">
        <f>VLOOKUP(A231,'Level 3 - AMP Financial Data'!A$153:C$372,3,FALSE)</f>
        <v>Ordinary Maintenance and Operations Contracts - Unit Turnaround Contracts</v>
      </c>
      <c r="D231" s="207">
        <f>'Level 3 - AMP Financial Data'!E231</f>
        <v>0</v>
      </c>
      <c r="E231" s="288"/>
      <c r="F231" s="287"/>
      <c r="G231" s="287"/>
      <c r="H231" s="207">
        <f>'Level 3 - COCC Financial Data'!D229</f>
        <v>0</v>
      </c>
      <c r="I231" s="288"/>
      <c r="J231" s="141">
        <f t="shared" si="20"/>
        <v>0</v>
      </c>
    </row>
    <row r="232" spans="1:10" ht="12.75" outlineLevel="2">
      <c r="A232" s="328" t="s">
        <v>498</v>
      </c>
      <c r="B232" s="334">
        <f t="shared" si="19"/>
        <v>232</v>
      </c>
      <c r="C232" s="338" t="str">
        <f>VLOOKUP(A232,'Level 3 - AMP Financial Data'!A$153:C$372,3,FALSE)</f>
        <v>Ordinary Maintenance and Operations Contracts - Electrical Contracts</v>
      </c>
      <c r="D232" s="207">
        <f>'Level 3 - AMP Financial Data'!E232</f>
        <v>0</v>
      </c>
      <c r="E232" s="288"/>
      <c r="F232" s="287"/>
      <c r="G232" s="287"/>
      <c r="H232" s="207">
        <f>'Level 3 - COCC Financial Data'!D230</f>
        <v>0</v>
      </c>
      <c r="I232" s="288"/>
      <c r="J232" s="141">
        <f t="shared" si="20"/>
        <v>0</v>
      </c>
    </row>
    <row r="233" spans="1:10" ht="12.75" outlineLevel="2">
      <c r="A233" s="328" t="s">
        <v>499</v>
      </c>
      <c r="B233" s="334">
        <f t="shared" si="19"/>
        <v>233</v>
      </c>
      <c r="C233" s="338" t="str">
        <f>VLOOKUP(A233,'Level 3 - AMP Financial Data'!A$153:C$372,3,FALSE)</f>
        <v>Ordinary Maintenance and Operations Contracts - Plumbing Contracts</v>
      </c>
      <c r="D233" s="207">
        <f>'Level 3 - AMP Financial Data'!E233</f>
        <v>0</v>
      </c>
      <c r="E233" s="288"/>
      <c r="F233" s="287"/>
      <c r="G233" s="287"/>
      <c r="H233" s="207">
        <f>'Level 3 - COCC Financial Data'!D231</f>
        <v>0</v>
      </c>
      <c r="I233" s="288"/>
      <c r="J233" s="141">
        <f t="shared" si="20"/>
        <v>0</v>
      </c>
    </row>
    <row r="234" spans="1:10" ht="12.75" outlineLevel="2">
      <c r="A234" s="328" t="s">
        <v>500</v>
      </c>
      <c r="B234" s="334">
        <f t="shared" si="19"/>
        <v>234</v>
      </c>
      <c r="C234" s="338" t="str">
        <f>VLOOKUP(A234,'Level 3 - AMP Financial Data'!A$153:C$372,3,FALSE)</f>
        <v>Ordinary Maintenance and Operations Contracts - Extermination Contracts</v>
      </c>
      <c r="D234" s="207">
        <f>'Level 3 - AMP Financial Data'!E234</f>
        <v>0</v>
      </c>
      <c r="E234" s="288"/>
      <c r="F234" s="287"/>
      <c r="G234" s="287"/>
      <c r="H234" s="207">
        <f>'Level 3 - COCC Financial Data'!D232</f>
        <v>0</v>
      </c>
      <c r="I234" s="288"/>
      <c r="J234" s="141">
        <f t="shared" si="20"/>
        <v>0</v>
      </c>
    </row>
    <row r="235" spans="1:10" ht="12.75" outlineLevel="2">
      <c r="A235" s="328" t="s">
        <v>501</v>
      </c>
      <c r="B235" s="334">
        <f t="shared" si="19"/>
        <v>235</v>
      </c>
      <c r="C235" s="338" t="str">
        <f>VLOOKUP(A235,'Level 3 - AMP Financial Data'!A$153:C$372,3,FALSE)</f>
        <v>Ordinary Maintenance and Operations Contracts - Janitorial Contracts</v>
      </c>
      <c r="D235" s="207">
        <f>'Level 3 - AMP Financial Data'!E235</f>
        <v>0</v>
      </c>
      <c r="E235" s="288"/>
      <c r="F235" s="287"/>
      <c r="G235" s="287"/>
      <c r="H235" s="207">
        <f>'Level 3 - COCC Financial Data'!D233</f>
        <v>0</v>
      </c>
      <c r="I235" s="288"/>
      <c r="J235" s="141">
        <f t="shared" si="20"/>
        <v>0</v>
      </c>
    </row>
    <row r="236" spans="1:10" ht="25.5" outlineLevel="2">
      <c r="A236" s="328" t="s">
        <v>502</v>
      </c>
      <c r="B236" s="334">
        <f t="shared" si="19"/>
        <v>236</v>
      </c>
      <c r="C236" s="338" t="str">
        <f>VLOOKUP(A236,'Level 3 - AMP Financial Data'!A$153:C$372,3,FALSE)</f>
        <v>Ordinary Maintenance and Operations Contracts - Routine Maintenance Contracts</v>
      </c>
      <c r="D236" s="207">
        <f>'Level 3 - AMP Financial Data'!E236</f>
        <v>0</v>
      </c>
      <c r="E236" s="288"/>
      <c r="F236" s="287"/>
      <c r="G236" s="287"/>
      <c r="H236" s="207">
        <f>'Level 3 - COCC Financial Data'!D234</f>
        <v>0</v>
      </c>
      <c r="I236" s="288"/>
      <c r="J236" s="141">
        <f t="shared" si="20"/>
        <v>0</v>
      </c>
    </row>
    <row r="237" spans="1:10" ht="12.75" outlineLevel="2">
      <c r="A237" s="328" t="s">
        <v>503</v>
      </c>
      <c r="B237" s="334">
        <f t="shared" si="19"/>
        <v>237</v>
      </c>
      <c r="C237" s="338" t="str">
        <f>VLOOKUP(A237,'Level 3 - AMP Financial Data'!A$153:C$372,3,FALSE)</f>
        <v>Ordinary Maintenance and Operations Contracts - Misc Contracts </v>
      </c>
      <c r="D237" s="207">
        <f>'Level 3 - AMP Financial Data'!E237</f>
        <v>0</v>
      </c>
      <c r="E237" s="288"/>
      <c r="F237" s="287"/>
      <c r="G237" s="287"/>
      <c r="H237" s="207">
        <f>'Level 3 - COCC Financial Data'!D235</f>
        <v>0</v>
      </c>
      <c r="I237" s="288"/>
      <c r="J237" s="141">
        <f t="shared" si="20"/>
        <v>0</v>
      </c>
    </row>
    <row r="238" spans="1:10" ht="12.75" outlineLevel="1">
      <c r="A238" s="60">
        <f>HYPERLINK(CONCATENATE("[FDS Tool Version 28.xls]Line_Definitions!","a",VLOOKUP(Data!D231,Line_Definitions!$A$2:$D$401,4,FALSE)),Data!D231)</f>
        <v>94300</v>
      </c>
      <c r="B238" s="109">
        <f t="shared" si="19"/>
        <v>238</v>
      </c>
      <c r="C238" s="88" t="str">
        <f>VLOOKUP(A238,'Level 3 - AMP Financial Data'!A$153:C$372,3,FALSE)</f>
        <v>Ordinary Maintenance and Operations Contracts</v>
      </c>
      <c r="D238" s="209">
        <f>'Level 3 - AMP Financial Data'!E238</f>
        <v>0</v>
      </c>
      <c r="E238" s="191">
        <f>SUM(E226:E237)</f>
        <v>0</v>
      </c>
      <c r="F238" s="191">
        <f>SUM(F226:F237)</f>
        <v>0</v>
      </c>
      <c r="G238" s="191">
        <f>SUM(G226:G237)</f>
        <v>0</v>
      </c>
      <c r="H238" s="191">
        <f>SUM(H226:H237)</f>
        <v>0</v>
      </c>
      <c r="I238" s="191">
        <f>SUM(I226:I237)</f>
        <v>0</v>
      </c>
      <c r="J238" s="141">
        <f t="shared" si="20"/>
        <v>0</v>
      </c>
    </row>
    <row r="239" spans="1:10" ht="12.75" outlineLevel="1">
      <c r="A239" s="60">
        <f>HYPERLINK(CONCATENATE("[FDS Tool Version 28.xls]Line_Definitions!","a",VLOOKUP(Data!D232,Line_Definitions!$A$2:$D$401,4,FALSE)),Data!D232)</f>
        <v>94500</v>
      </c>
      <c r="B239" s="108">
        <f t="shared" si="19"/>
        <v>239</v>
      </c>
      <c r="C239" s="87" t="str">
        <f>VLOOKUP(A239,'Level 3 - AMP Financial Data'!A$153:C$372,3,FALSE)</f>
        <v>Employee benefit contribution - ordinary maintenance</v>
      </c>
      <c r="D239" s="207">
        <f>'Level 3 - AMP Financial Data'!E239</f>
        <v>0</v>
      </c>
      <c r="E239" s="208"/>
      <c r="F239" s="192"/>
      <c r="G239" s="192"/>
      <c r="H239" s="192"/>
      <c r="I239" s="208"/>
      <c r="J239" s="141">
        <f>SUM(D239:I239)</f>
        <v>0</v>
      </c>
    </row>
    <row r="240" spans="1:10" ht="12.75">
      <c r="A240" s="60">
        <f>HYPERLINK(CONCATENATE("[FDS Tool Version 28.xls]Line_Definitions!","a",VLOOKUP(Data!D233,Line_Definitions!$A$2:$D$401,4,FALSE)),Data!D233)</f>
        <v>94000</v>
      </c>
      <c r="B240" s="109">
        <f t="shared" si="19"/>
        <v>240</v>
      </c>
      <c r="C240" s="88" t="str">
        <f>VLOOKUP(A240,'Level 3 - AMP Financial Data'!A$153:C$372,3,FALSE)</f>
        <v>Total Maintenance</v>
      </c>
      <c r="D240" s="209">
        <f>'Level 3 - AMP Financial Data'!E240</f>
        <v>0</v>
      </c>
      <c r="E240" s="191">
        <f>+E239+E238+E225+E224</f>
        <v>0</v>
      </c>
      <c r="F240" s="191">
        <f>+F239+F238+F225+F224</f>
        <v>0</v>
      </c>
      <c r="G240" s="191">
        <f>+G239+G238+G225+G224</f>
        <v>0</v>
      </c>
      <c r="H240" s="191">
        <f>+H239+H238+H225+H224</f>
        <v>0</v>
      </c>
      <c r="I240" s="191">
        <f>+I239+I238+I225+I224</f>
        <v>0</v>
      </c>
      <c r="J240" s="141">
        <f>SUM(D240:I240)</f>
        <v>0</v>
      </c>
    </row>
    <row r="241" spans="1:9" ht="12.75">
      <c r="A241" s="65"/>
      <c r="B241" s="65"/>
      <c r="E241" s="123"/>
      <c r="I241" s="123"/>
    </row>
    <row r="242" spans="1:10" ht="12.75" outlineLevel="1">
      <c r="A242" s="60">
        <f>HYPERLINK(CONCATENATE("[FDS Tool Version 28.xls]Line_Definitions!","a",VLOOKUP(Data!D235,Line_Definitions!$A$2:$D$401,4,FALSE)),Data!D235)</f>
        <v>95100</v>
      </c>
      <c r="B242" s="108">
        <f t="shared" si="19"/>
        <v>242</v>
      </c>
      <c r="C242" s="87" t="str">
        <f>VLOOKUP(A242,'Level 3 - AMP Financial Data'!A$153:C$372,3,FALSE)</f>
        <v>Protective services - labor</v>
      </c>
      <c r="D242" s="207">
        <f>'Level 3 - AMP Financial Data'!E242</f>
        <v>0</v>
      </c>
      <c r="E242" s="288"/>
      <c r="F242" s="287"/>
      <c r="G242" s="287"/>
      <c r="H242" s="207">
        <f>'Level 3 - COCC Financial Data'!D240</f>
        <v>0</v>
      </c>
      <c r="I242" s="288"/>
      <c r="J242" s="141">
        <f>SUM(D242:I242)</f>
        <v>0</v>
      </c>
    </row>
    <row r="243" spans="1:10" ht="12.75" outlineLevel="1">
      <c r="A243" s="60">
        <f>HYPERLINK(CONCATENATE("[FDS Tool Version 28.xls]Line_Definitions!","a",VLOOKUP(Data!D236,Line_Definitions!$A$2:$D$401,4,FALSE)),Data!D236)</f>
        <v>95200</v>
      </c>
      <c r="B243" s="108">
        <f t="shared" si="19"/>
        <v>243</v>
      </c>
      <c r="C243" s="87" t="str">
        <f>VLOOKUP(A243,'Level 3 - AMP Financial Data'!A$153:C$372,3,FALSE)</f>
        <v>Protective services - other contract costs</v>
      </c>
      <c r="D243" s="207">
        <f>'Level 3 - AMP Financial Data'!E243</f>
        <v>0</v>
      </c>
      <c r="E243" s="288"/>
      <c r="F243" s="287"/>
      <c r="G243" s="287"/>
      <c r="H243" s="207">
        <f>'Level 3 - COCC Financial Data'!D241</f>
        <v>0</v>
      </c>
      <c r="I243" s="288"/>
      <c r="J243" s="141">
        <f>SUM(D243:I243)</f>
        <v>0</v>
      </c>
    </row>
    <row r="244" spans="1:10" ht="12.75" outlineLevel="1">
      <c r="A244" s="60">
        <f>HYPERLINK(CONCATENATE("[FDS Tool Version 28.xls]Line_Definitions!","a",VLOOKUP(Data!D237,Line_Definitions!$A$2:$D$401,4,FALSE)),Data!D237)</f>
        <v>95300</v>
      </c>
      <c r="B244" s="108">
        <f t="shared" si="19"/>
        <v>244</v>
      </c>
      <c r="C244" s="87" t="str">
        <f>VLOOKUP(A244,'Level 3 - AMP Financial Data'!A$153:C$372,3,FALSE)</f>
        <v>Protective services - other</v>
      </c>
      <c r="D244" s="207">
        <f>'Level 3 - AMP Financial Data'!E244</f>
        <v>0</v>
      </c>
      <c r="E244" s="288"/>
      <c r="F244" s="287"/>
      <c r="G244" s="287"/>
      <c r="H244" s="207">
        <f>'Level 3 - COCC Financial Data'!D242</f>
        <v>0</v>
      </c>
      <c r="I244" s="288"/>
      <c r="J244" s="141">
        <f>SUM(D244:I244)</f>
        <v>0</v>
      </c>
    </row>
    <row r="245" spans="1:10" ht="12.75" outlineLevel="1">
      <c r="A245" s="60">
        <f>HYPERLINK(CONCATENATE("[FDS Tool Version 28.xls]Line_Definitions!","a",VLOOKUP(Data!D238,Line_Definitions!$A$2:$D$401,4,FALSE)),Data!D238)</f>
        <v>95500</v>
      </c>
      <c r="B245" s="108">
        <f t="shared" si="19"/>
        <v>245</v>
      </c>
      <c r="C245" s="87" t="str">
        <f>VLOOKUP(A245,'Level 3 - AMP Financial Data'!A$153:C$372,3,FALSE)</f>
        <v>Employee benefit contributions - protective services</v>
      </c>
      <c r="D245" s="207">
        <f>'Level 3 - AMP Financial Data'!E245</f>
        <v>0</v>
      </c>
      <c r="E245" s="288"/>
      <c r="F245" s="287"/>
      <c r="G245" s="287"/>
      <c r="H245" s="207">
        <f>'Level 3 - COCC Financial Data'!D243</f>
        <v>0</v>
      </c>
      <c r="I245" s="288"/>
      <c r="J245" s="141">
        <f>SUM(D245:I245)</f>
        <v>0</v>
      </c>
    </row>
    <row r="246" spans="1:10" ht="12.75">
      <c r="A246" s="60">
        <f>HYPERLINK(CONCATENATE("[FDS Tool Version 28.xls]Line_Definitions!","a",VLOOKUP(Data!D239,Line_Definitions!$A$2:$D$401,4,FALSE)),Data!D239)</f>
        <v>95000</v>
      </c>
      <c r="B246" s="109">
        <f t="shared" si="19"/>
        <v>246</v>
      </c>
      <c r="C246" s="88" t="str">
        <f>VLOOKUP(A246,'Level 3 - AMP Financial Data'!A$153:C$372,3,FALSE)</f>
        <v>Total Protective Services</v>
      </c>
      <c r="D246" s="209">
        <f>'Level 3 - AMP Financial Data'!E246</f>
        <v>0</v>
      </c>
      <c r="E246" s="191">
        <f>SUM(E242:E245)</f>
        <v>0</v>
      </c>
      <c r="F246" s="191">
        <f>SUM(F242:F245)</f>
        <v>0</v>
      </c>
      <c r="G246" s="191">
        <f>SUM(G242:G245)</f>
        <v>0</v>
      </c>
      <c r="H246" s="191">
        <f>SUM(H242:H245)</f>
        <v>0</v>
      </c>
      <c r="I246" s="191">
        <f>SUM(I242:I245)</f>
        <v>0</v>
      </c>
      <c r="J246" s="141">
        <f>SUM(D246:I246)</f>
        <v>0</v>
      </c>
    </row>
    <row r="247" spans="1:9" ht="12.75">
      <c r="A247" s="65"/>
      <c r="B247" s="65"/>
      <c r="E247" s="123"/>
      <c r="I247" s="123"/>
    </row>
    <row r="248" spans="1:10" ht="12.75" outlineLevel="1">
      <c r="A248" s="60">
        <f>HYPERLINK(CONCATENATE("[FDS Tool Version 28.xls]Line_Definitions!","a",VLOOKUP(Data!D241,Line_Definitions!$A$2:$D$401,4,FALSE)),Data!D241)</f>
        <v>96110</v>
      </c>
      <c r="B248" s="108">
        <f t="shared" si="19"/>
        <v>248</v>
      </c>
      <c r="C248" s="87" t="str">
        <f>VLOOKUP(A248,'Level 3 - AMP Financial Data'!A$153:C$372,3,FALSE)</f>
        <v>Property Insurance</v>
      </c>
      <c r="D248" s="207">
        <f>'Level 3 - AMP Financial Data'!E248</f>
        <v>0</v>
      </c>
      <c r="E248" s="288"/>
      <c r="F248" s="287"/>
      <c r="G248" s="287"/>
      <c r="H248" s="207">
        <f>'Level 3 - COCC Financial Data'!D246</f>
        <v>0</v>
      </c>
      <c r="I248" s="288"/>
      <c r="J248" s="141">
        <f>SUM(D248:I248)</f>
        <v>0</v>
      </c>
    </row>
    <row r="249" spans="1:10" ht="12.75" outlineLevel="1">
      <c r="A249" s="60">
        <f>HYPERLINK(CONCATENATE("[FDS Tool Version 28.xls]Line_Definitions!","a",VLOOKUP(Data!D242,Line_Definitions!$A$2:$D$401,4,FALSE)),Data!D242)</f>
        <v>96120</v>
      </c>
      <c r="B249" s="108">
        <f t="shared" si="19"/>
        <v>249</v>
      </c>
      <c r="C249" s="87" t="str">
        <f>VLOOKUP(A249,'Level 3 - AMP Financial Data'!A$153:C$372,3,FALSE)</f>
        <v>Liability Insurance</v>
      </c>
      <c r="D249" s="207">
        <f>'Level 3 - AMP Financial Data'!E249</f>
        <v>0</v>
      </c>
      <c r="E249" s="288"/>
      <c r="F249" s="287"/>
      <c r="G249" s="287"/>
      <c r="H249" s="207">
        <f>'Level 3 - COCC Financial Data'!D247</f>
        <v>0</v>
      </c>
      <c r="I249" s="288"/>
      <c r="J249" s="141">
        <f>SUM(D249:I249)</f>
        <v>0</v>
      </c>
    </row>
    <row r="250" spans="1:10" ht="12.75" outlineLevel="1">
      <c r="A250" s="60">
        <f>HYPERLINK(CONCATENATE("[FDS Tool Version 28.xls]Line_Definitions!","a",VLOOKUP(Data!D243,Line_Definitions!$A$2:$D$401,4,FALSE)),Data!D243)</f>
        <v>96130</v>
      </c>
      <c r="B250" s="108">
        <f t="shared" si="19"/>
        <v>250</v>
      </c>
      <c r="C250" s="87" t="str">
        <f>VLOOKUP(A250,'Level 3 - AMP Financial Data'!A$153:C$372,3,FALSE)</f>
        <v>Workmen's Compensation</v>
      </c>
      <c r="D250" s="207">
        <f>'Level 3 - AMP Financial Data'!E250</f>
        <v>0</v>
      </c>
      <c r="E250" s="288"/>
      <c r="F250" s="287"/>
      <c r="G250" s="287"/>
      <c r="H250" s="207">
        <f>'Level 3 - COCC Financial Data'!D248</f>
        <v>0</v>
      </c>
      <c r="I250" s="288"/>
      <c r="J250" s="141">
        <f>SUM(D250:I250)</f>
        <v>0</v>
      </c>
    </row>
    <row r="251" spans="1:10" ht="12.75" outlineLevel="1">
      <c r="A251" s="60">
        <f>HYPERLINK(CONCATENATE("[FDS Tool Version 28.xls]Line_Definitions!","a",VLOOKUP(Data!D244,Line_Definitions!$A$2:$D$401,4,FALSE)),Data!D244)</f>
        <v>96140</v>
      </c>
      <c r="B251" s="108">
        <f t="shared" si="19"/>
        <v>251</v>
      </c>
      <c r="C251" s="87" t="str">
        <f>VLOOKUP(A251,'Level 3 - AMP Financial Data'!A$153:C$372,3,FALSE)</f>
        <v>All other Insurance</v>
      </c>
      <c r="D251" s="207">
        <f>'Level 3 - AMP Financial Data'!E251</f>
        <v>0</v>
      </c>
      <c r="E251" s="288"/>
      <c r="F251" s="287"/>
      <c r="G251" s="287"/>
      <c r="H251" s="207">
        <f>'Level 3 - COCC Financial Data'!D249</f>
        <v>0</v>
      </c>
      <c r="I251" s="288"/>
      <c r="J251" s="141">
        <f>SUM(D251:I251)</f>
        <v>0</v>
      </c>
    </row>
    <row r="252" spans="1:10" ht="12.75">
      <c r="A252" s="60">
        <f>HYPERLINK(CONCATENATE("[FDS Tool Version 28.xls]Line_Definitions!","a",VLOOKUP(Data!D245,Line_Definitions!$A$2:$D$401,4,FALSE)),Data!D245)</f>
        <v>96100</v>
      </c>
      <c r="B252" s="109">
        <f t="shared" si="19"/>
        <v>252</v>
      </c>
      <c r="C252" s="88" t="str">
        <f>VLOOKUP(A252,'Level 3 - AMP Financial Data'!A$153:C$372,3,FALSE)</f>
        <v>Total insurance Premiums</v>
      </c>
      <c r="D252" s="209">
        <f>'Level 3 - AMP Financial Data'!E252</f>
        <v>0</v>
      </c>
      <c r="E252" s="191">
        <f>SUM(E248:E251)</f>
        <v>0</v>
      </c>
      <c r="F252" s="191">
        <f>SUM(F248:F251)</f>
        <v>0</v>
      </c>
      <c r="G252" s="191">
        <f>SUM(G248:G251)</f>
        <v>0</v>
      </c>
      <c r="H252" s="191">
        <f>SUM(H248:H251)</f>
        <v>0</v>
      </c>
      <c r="I252" s="191">
        <f>SUM(I248:I251)</f>
        <v>0</v>
      </c>
      <c r="J252" s="141">
        <f>SUM(D252:I252)</f>
        <v>0</v>
      </c>
    </row>
    <row r="253" spans="1:9" ht="12.75">
      <c r="A253" s="65"/>
      <c r="B253" s="65"/>
      <c r="E253" s="123"/>
      <c r="I253" s="123"/>
    </row>
    <row r="254" spans="1:10" ht="12.75" outlineLevel="1">
      <c r="A254" s="60">
        <f>HYPERLINK(CONCATENATE("[FDS Tool Version 28.xls]Line_Definitions!","a",VLOOKUP(Data!D247,Line_Definitions!$A$2:$D$401,4,FALSE)),Data!D247)</f>
        <v>96200</v>
      </c>
      <c r="B254" s="108">
        <f t="shared" si="19"/>
        <v>254</v>
      </c>
      <c r="C254" s="87" t="str">
        <f>VLOOKUP(A254,'Level 3 - AMP Financial Data'!A$153:C$372,3,FALSE)</f>
        <v>Other general expenses</v>
      </c>
      <c r="D254" s="207">
        <f>'Level 3 - AMP Financial Data'!E254</f>
        <v>0</v>
      </c>
      <c r="E254" s="288"/>
      <c r="F254" s="287"/>
      <c r="G254" s="287"/>
      <c r="H254" s="207">
        <f>'Level 3 - COCC Financial Data'!D252</f>
        <v>0</v>
      </c>
      <c r="I254" s="288"/>
      <c r="J254" s="141">
        <f aca="true" t="shared" si="21" ref="J254:J261">SUM(D254:I254)</f>
        <v>0</v>
      </c>
    </row>
    <row r="255" spans="1:10" ht="12.75" outlineLevel="1">
      <c r="A255" s="60">
        <f>HYPERLINK(CONCATENATE("[FDS Tool Version 28.xls]Line_Definitions!","a",VLOOKUP(Data!D248,Line_Definitions!$A$2:$D$401,4,FALSE)),Data!D248)</f>
        <v>96210</v>
      </c>
      <c r="B255" s="75">
        <f t="shared" si="19"/>
        <v>255</v>
      </c>
      <c r="C255" s="87" t="str">
        <f>VLOOKUP(A255,'Level 3 - AMP Financial Data'!A$153:C$372,3,FALSE)</f>
        <v>Compensated absences</v>
      </c>
      <c r="D255" s="207">
        <f>'Level 3 - AMP Financial Data'!E255</f>
        <v>0</v>
      </c>
      <c r="E255" s="288"/>
      <c r="F255" s="287"/>
      <c r="G255" s="287"/>
      <c r="H255" s="207">
        <f>'Level 3 - COCC Financial Data'!D253</f>
        <v>0</v>
      </c>
      <c r="I255" s="288"/>
      <c r="J255" s="141">
        <f t="shared" si="21"/>
        <v>0</v>
      </c>
    </row>
    <row r="256" spans="1:10" ht="12.75" outlineLevel="1">
      <c r="A256" s="60">
        <f>HYPERLINK(CONCATENATE("[FDS Tool Version 28.xls]Line_Definitions!","a",VLOOKUP(Data!D249,Line_Definitions!$A$2:$D$401,4,FALSE)),Data!D249)</f>
        <v>96300</v>
      </c>
      <c r="B256" s="108">
        <f t="shared" si="19"/>
        <v>256</v>
      </c>
      <c r="C256" s="87" t="str">
        <f>VLOOKUP(A256,'Level 3 - AMP Financial Data'!A$153:C$372,3,FALSE)</f>
        <v>Payments in lieu of taxes</v>
      </c>
      <c r="D256" s="207">
        <f>'Level 3 - AMP Financial Data'!E256</f>
        <v>0</v>
      </c>
      <c r="E256" s="288"/>
      <c r="F256" s="287"/>
      <c r="G256" s="287"/>
      <c r="H256" s="207">
        <f>'Level 3 - COCC Financial Data'!D254</f>
        <v>0</v>
      </c>
      <c r="I256" s="288"/>
      <c r="J256" s="141">
        <f t="shared" si="21"/>
        <v>0</v>
      </c>
    </row>
    <row r="257" spans="1:10" ht="12.75" outlineLevel="1">
      <c r="A257" s="60">
        <f>HYPERLINK(CONCATENATE("[FDS Tool Version 28.xls]Line_Definitions!","a",VLOOKUP(Data!D250,Line_Definitions!$A$2:$D$401,4,FALSE)),Data!D250)</f>
        <v>96400</v>
      </c>
      <c r="B257" s="108">
        <f t="shared" si="19"/>
        <v>257</v>
      </c>
      <c r="C257" s="87" t="str">
        <f>VLOOKUP(A257,'Level 3 - AMP Financial Data'!A$153:C$372,3,FALSE)</f>
        <v>Bad debt - tenant rents</v>
      </c>
      <c r="D257" s="207">
        <f>'Level 3 - AMP Financial Data'!E257</f>
        <v>0</v>
      </c>
      <c r="E257" s="288"/>
      <c r="F257" s="287"/>
      <c r="G257" s="287"/>
      <c r="H257" s="207">
        <f>'Level 3 - COCC Financial Data'!D255</f>
        <v>0</v>
      </c>
      <c r="I257" s="288"/>
      <c r="J257" s="141">
        <f t="shared" si="21"/>
        <v>0</v>
      </c>
    </row>
    <row r="258" spans="1:10" ht="12.75" outlineLevel="1">
      <c r="A258" s="60">
        <f>HYPERLINK(CONCATENATE("[FDS Tool Version 28.xls]Line_Definitions!","a",VLOOKUP(Data!D251,Line_Definitions!$A$2:$D$401,4,FALSE)),Data!D251)</f>
        <v>96500</v>
      </c>
      <c r="B258" s="108">
        <f t="shared" si="19"/>
        <v>258</v>
      </c>
      <c r="C258" s="87" t="str">
        <f>VLOOKUP(A258,'Level 3 - AMP Financial Data'!A$153:C$372,3,FALSE)</f>
        <v>Bad debt - mortgages</v>
      </c>
      <c r="D258" s="207">
        <f>'Level 3 - AMP Financial Data'!E258</f>
        <v>0</v>
      </c>
      <c r="E258" s="288"/>
      <c r="F258" s="287"/>
      <c r="G258" s="287"/>
      <c r="H258" s="207">
        <f>'Level 3 - COCC Financial Data'!D256</f>
        <v>0</v>
      </c>
      <c r="I258" s="288"/>
      <c r="J258" s="141">
        <f t="shared" si="21"/>
        <v>0</v>
      </c>
    </row>
    <row r="259" spans="1:10" ht="12.75" outlineLevel="1">
      <c r="A259" s="60">
        <f>HYPERLINK(CONCATENATE("[FDS Tool Version 28.xls]Line_Definitions!","a",VLOOKUP(Data!D252,Line_Definitions!$A$2:$D$401,4,FALSE)),Data!D252)</f>
        <v>96600</v>
      </c>
      <c r="B259" s="108">
        <f t="shared" si="19"/>
        <v>259</v>
      </c>
      <c r="C259" s="87" t="str">
        <f>VLOOKUP(A259,'Level 3 - AMP Financial Data'!A$153:C$372,3,FALSE)</f>
        <v>Bad debt - other</v>
      </c>
      <c r="D259" s="207">
        <f>'Level 3 - AMP Financial Data'!E259</f>
        <v>0</v>
      </c>
      <c r="E259" s="288"/>
      <c r="F259" s="287"/>
      <c r="G259" s="287"/>
      <c r="H259" s="207">
        <f>'Level 3 - COCC Financial Data'!D257</f>
        <v>0</v>
      </c>
      <c r="I259" s="288"/>
      <c r="J259" s="141">
        <f t="shared" si="21"/>
        <v>0</v>
      </c>
    </row>
    <row r="260" spans="1:10" ht="12.75" outlineLevel="1">
      <c r="A260" s="60">
        <f>HYPERLINK(CONCATENATE("[FDS Tool Version 28.xls]Line_Definitions!","a",VLOOKUP(Data!D253,Line_Definitions!$A$2:$D$401,4,FALSE)),Data!D253)</f>
        <v>96800</v>
      </c>
      <c r="B260" s="108">
        <f t="shared" si="19"/>
        <v>260</v>
      </c>
      <c r="C260" s="87" t="str">
        <f>VLOOKUP(A260,'Level 3 - AMP Financial Data'!A$153:C$372,3,FALSE)</f>
        <v>Severance expense</v>
      </c>
      <c r="D260" s="207">
        <f>'Level 3 - AMP Financial Data'!E260</f>
        <v>0</v>
      </c>
      <c r="E260" s="288"/>
      <c r="F260" s="287"/>
      <c r="G260" s="287"/>
      <c r="H260" s="207">
        <f>'Level 3 - COCC Financial Data'!D258</f>
        <v>0</v>
      </c>
      <c r="I260" s="288"/>
      <c r="J260" s="141">
        <f t="shared" si="21"/>
        <v>0</v>
      </c>
    </row>
    <row r="261" spans="1:10" ht="12.75">
      <c r="A261" s="60">
        <f>HYPERLINK(CONCATENATE("[FDS Tool Version 28.xls]Line_Definitions!","a",VLOOKUP(Data!D254,Line_Definitions!$A$2:$D$401,4,FALSE)),Data!D254)</f>
        <v>96000</v>
      </c>
      <c r="B261" s="109">
        <f t="shared" si="19"/>
        <v>261</v>
      </c>
      <c r="C261" s="88" t="str">
        <f>VLOOKUP(A261,'Level 3 - AMP Financial Data'!A$153:C$372,3,FALSE)</f>
        <v>Total Other General Expenses</v>
      </c>
      <c r="D261" s="209">
        <f>'Level 3 - AMP Financial Data'!E261</f>
        <v>0</v>
      </c>
      <c r="E261" s="191">
        <f>SUM(E254:E260)</f>
        <v>0</v>
      </c>
      <c r="F261" s="191">
        <f>SUM(F254:F260)</f>
        <v>0</v>
      </c>
      <c r="G261" s="191">
        <f>SUM(G254:G260)</f>
        <v>0</v>
      </c>
      <c r="H261" s="191">
        <f>SUM(H254:H260)</f>
        <v>0</v>
      </c>
      <c r="I261" s="191">
        <f>SUM(I254:I260)</f>
        <v>0</v>
      </c>
      <c r="J261" s="141">
        <f t="shared" si="21"/>
        <v>0</v>
      </c>
    </row>
    <row r="262" spans="1:9" ht="12.75">
      <c r="A262" s="65"/>
      <c r="B262" s="65"/>
      <c r="E262" s="123"/>
      <c r="I262" s="123"/>
    </row>
    <row r="263" spans="1:10" ht="12.75" outlineLevel="1">
      <c r="A263" s="60">
        <f>HYPERLINK(CONCATENATE("[FDS Tool Version 28.xls]Line_Definitions!","a",VLOOKUP(Data!D256,Line_Definitions!$A$2:$D$401,4,FALSE)),Data!D256)</f>
        <v>96710</v>
      </c>
      <c r="B263" s="108">
        <f t="shared" si="19"/>
        <v>263</v>
      </c>
      <c r="C263" s="87" t="str">
        <f>VLOOKUP(A263,'Level 3 - AMP Financial Data'!A$153:C$372,3,FALSE)</f>
        <v>Interest of Mortgage (or Bonds) Payable</v>
      </c>
      <c r="D263" s="207">
        <f>'Level 3 - AMP Financial Data'!E263</f>
        <v>0</v>
      </c>
      <c r="E263" s="288"/>
      <c r="F263" s="287"/>
      <c r="G263" s="287"/>
      <c r="H263" s="207">
        <f>'Level 3 - COCC Financial Data'!D261</f>
        <v>0</v>
      </c>
      <c r="I263" s="288"/>
      <c r="J263" s="141">
        <f>SUM(D263:I263)</f>
        <v>0</v>
      </c>
    </row>
    <row r="264" spans="1:10" ht="12.75" outlineLevel="1">
      <c r="A264" s="60">
        <f>HYPERLINK(CONCATENATE("[FDS Tool Version 28.xls]Line_Definitions!","a",VLOOKUP(Data!D257,Line_Definitions!$A$2:$D$401,4,FALSE)),Data!D257)</f>
        <v>96720</v>
      </c>
      <c r="B264" s="108">
        <f t="shared" si="19"/>
        <v>264</v>
      </c>
      <c r="C264" s="87" t="str">
        <f>VLOOKUP(A264,'Level 3 - AMP Financial Data'!A$153:C$372,3,FALSE)</f>
        <v>Interest on Notes Payable (Short and Long Term)</v>
      </c>
      <c r="D264" s="207">
        <f>'Level 3 - AMP Financial Data'!E264</f>
        <v>0</v>
      </c>
      <c r="E264" s="288"/>
      <c r="F264" s="287"/>
      <c r="G264" s="287"/>
      <c r="H264" s="207">
        <f>'Level 3 - COCC Financial Data'!D262</f>
        <v>0</v>
      </c>
      <c r="I264" s="288"/>
      <c r="J264" s="141">
        <f>SUM(D264:I264)</f>
        <v>0</v>
      </c>
    </row>
    <row r="265" spans="1:10" ht="12.75" outlineLevel="1">
      <c r="A265" s="60">
        <f>HYPERLINK(CONCATENATE("[FDS Tool Version 28.xls]Line_Definitions!","a",VLOOKUP(Data!D258,Line_Definitions!$A$2:$D$401,4,FALSE)),Data!D258)</f>
        <v>96730</v>
      </c>
      <c r="B265" s="108">
        <f t="shared" si="19"/>
        <v>265</v>
      </c>
      <c r="C265" s="87" t="str">
        <f>VLOOKUP(A265,'Level 3 - AMP Financial Data'!A$153:C$372,3,FALSE)</f>
        <v>Amortization of Bond Issue Costs</v>
      </c>
      <c r="D265" s="207">
        <f>'Level 3 - AMP Financial Data'!E265</f>
        <v>0</v>
      </c>
      <c r="E265" s="288"/>
      <c r="F265" s="287"/>
      <c r="G265" s="287"/>
      <c r="H265" s="207">
        <f>'Level 3 - COCC Financial Data'!D263</f>
        <v>0</v>
      </c>
      <c r="I265" s="288"/>
      <c r="J265" s="141">
        <f>SUM(D265:I265)</f>
        <v>0</v>
      </c>
    </row>
    <row r="266" spans="1:10" ht="12.75">
      <c r="A266" s="60">
        <f>HYPERLINK(CONCATENATE("[FDS Tool Version 28.xls]Line_Definitions!","a",VLOOKUP(Data!D259,Line_Definitions!$A$2:$D$401,4,FALSE)),Data!D259)</f>
        <v>96700</v>
      </c>
      <c r="B266" s="109">
        <f t="shared" si="19"/>
        <v>266</v>
      </c>
      <c r="C266" s="88" t="str">
        <f>VLOOKUP(A266,'Level 3 - AMP Financial Data'!A$153:C$372,3,FALSE)</f>
        <v>Interest expense and Amortization cost</v>
      </c>
      <c r="D266" s="209">
        <f>'Level 3 - AMP Financial Data'!E266</f>
        <v>0</v>
      </c>
      <c r="E266" s="191">
        <f>SUM(E263:E265)</f>
        <v>0</v>
      </c>
      <c r="F266" s="191">
        <f>SUM(F263:F265)</f>
        <v>0</v>
      </c>
      <c r="G266" s="191">
        <f>SUM(G263:G265)</f>
        <v>0</v>
      </c>
      <c r="H266" s="191">
        <f>SUM(H263:H265)</f>
        <v>0</v>
      </c>
      <c r="I266" s="191">
        <f>SUM(I263:I265)</f>
        <v>0</v>
      </c>
      <c r="J266" s="141">
        <f>SUM(D266:I266)</f>
        <v>0</v>
      </c>
    </row>
    <row r="267" spans="1:9" ht="12.75">
      <c r="A267" s="65"/>
      <c r="B267" s="65"/>
      <c r="E267" s="123"/>
      <c r="I267" s="123"/>
    </row>
    <row r="268" spans="1:10" ht="12.75">
      <c r="A268" s="60">
        <f>HYPERLINK(CONCATENATE("[FDS Tool Version 28.xls]Line_Definitions!","a",VLOOKUP(Data!D261,Line_Definitions!$A$2:$D$401,4,FALSE)),Data!D261)</f>
        <v>96900</v>
      </c>
      <c r="B268" s="109">
        <f t="shared" si="19"/>
        <v>268</v>
      </c>
      <c r="C268" s="88" t="str">
        <f>VLOOKUP(A268,'Level 3 - AMP Financial Data'!A$153:C$372,3,FALSE)</f>
        <v>Total Operating Expenses</v>
      </c>
      <c r="D268" s="209">
        <f>'Level 3 - AMP Financial Data'!E268</f>
        <v>0</v>
      </c>
      <c r="E268" s="141">
        <f>E203+E211+E222+E240+E246+E252+E261+E266</f>
        <v>0</v>
      </c>
      <c r="F268" s="141">
        <f>F203+F211+F222+F240+F246+F252+F261+F266</f>
        <v>0</v>
      </c>
      <c r="G268" s="141">
        <f>G203+G211+G222+G240+G246+G252+G261+G266</f>
        <v>0</v>
      </c>
      <c r="H268" s="141">
        <f>H203+H211+H222+H240+H246+H252+H261+H266</f>
        <v>0</v>
      </c>
      <c r="I268" s="141">
        <f>I203+I211+I222+I240+I246+I252+I261+I266</f>
        <v>0</v>
      </c>
      <c r="J268" s="141">
        <f>SUM(D268:I268)</f>
        <v>0</v>
      </c>
    </row>
    <row r="269" spans="1:9" ht="12.75">
      <c r="A269" s="65"/>
      <c r="B269" s="65"/>
      <c r="E269" s="123"/>
      <c r="I269" s="123"/>
    </row>
    <row r="270" spans="1:10" ht="12.75">
      <c r="A270" s="60">
        <f>HYPERLINK(CONCATENATE("[FDS Tool Version 28.xls]Line_Definitions!","a",VLOOKUP(Data!D263,Line_Definitions!$A$2:$D$401,4,FALSE)),Data!D263)</f>
        <v>97000</v>
      </c>
      <c r="B270" s="109">
        <f t="shared" si="19"/>
        <v>270</v>
      </c>
      <c r="C270" s="88" t="str">
        <f>VLOOKUP(A270,'Level 3 - AMP Financial Data'!A$153:C$372,3,FALSE)</f>
        <v>Excess Revenue Over Operating Expenses</v>
      </c>
      <c r="D270" s="209">
        <f>'Level 3 - AMP Financial Data'!E270</f>
        <v>0</v>
      </c>
      <c r="E270" s="191">
        <f>+E190-E268</f>
        <v>0</v>
      </c>
      <c r="F270" s="191">
        <f>+F190-F268</f>
        <v>0</v>
      </c>
      <c r="G270" s="191">
        <f>+G190-G268</f>
        <v>0</v>
      </c>
      <c r="H270" s="191">
        <f>+H190-H268</f>
        <v>0</v>
      </c>
      <c r="I270" s="191">
        <f>+I190-I268</f>
        <v>0</v>
      </c>
      <c r="J270" s="141">
        <f>SUM(D270:I270)</f>
        <v>0</v>
      </c>
    </row>
    <row r="271" spans="1:9" ht="12.75">
      <c r="A271" s="65"/>
      <c r="B271" s="65"/>
      <c r="E271" s="123"/>
      <c r="I271" s="123"/>
    </row>
    <row r="272" spans="1:10" ht="12.75" outlineLevel="1">
      <c r="A272" s="60">
        <f>HYPERLINK(CONCATENATE("[FDS Tool Version 28.xls]Line_Definitions!","a",VLOOKUP(Data!D265,Line_Definitions!$A$2:$D$401,4,FALSE)),Data!D265)</f>
        <v>97100</v>
      </c>
      <c r="B272" s="108">
        <f t="shared" si="19"/>
        <v>272</v>
      </c>
      <c r="C272" s="87" t="str">
        <f>VLOOKUP(A272,'Level 3 - AMP Financial Data'!A$153:C$372,3,FALSE)</f>
        <v>Extraordinary maintenance</v>
      </c>
      <c r="D272" s="207">
        <f>'Level 3 - AMP Financial Data'!E272</f>
        <v>0</v>
      </c>
      <c r="E272" s="288"/>
      <c r="F272" s="287"/>
      <c r="G272" s="287"/>
      <c r="H272" s="207">
        <f>'Level 3 - COCC Financial Data'!D270</f>
        <v>0</v>
      </c>
      <c r="I272" s="288"/>
      <c r="J272" s="141">
        <f aca="true" t="shared" si="22" ref="J272:J288">SUM(D272:I272)</f>
        <v>0</v>
      </c>
    </row>
    <row r="273" spans="1:10" ht="12.75" outlineLevel="1">
      <c r="A273" s="60">
        <f>HYPERLINK(CONCATENATE("[FDS Tool Version 28.xls]Line_Definitions!","a",VLOOKUP(Data!D266,Line_Definitions!$A$2:$D$401,4,FALSE)),Data!D266)</f>
        <v>97200</v>
      </c>
      <c r="B273" s="108">
        <f t="shared" si="19"/>
        <v>273</v>
      </c>
      <c r="C273" s="87" t="str">
        <f>VLOOKUP(A273,'Level 3 - AMP Financial Data'!A$153:C$372,3,FALSE)</f>
        <v>Casualty losses- Non-capitalized</v>
      </c>
      <c r="D273" s="207">
        <f>'Level 3 - AMP Financial Data'!E273</f>
        <v>0</v>
      </c>
      <c r="E273" s="288"/>
      <c r="F273" s="287"/>
      <c r="G273" s="287"/>
      <c r="H273" s="207">
        <f>'Level 3 - COCC Financial Data'!D271</f>
        <v>0</v>
      </c>
      <c r="I273" s="288"/>
      <c r="J273" s="141">
        <f t="shared" si="22"/>
        <v>0</v>
      </c>
    </row>
    <row r="274" spans="1:10" ht="12.75" outlineLevel="2">
      <c r="A274" s="340" t="s">
        <v>305</v>
      </c>
      <c r="B274" s="334">
        <f t="shared" si="19"/>
        <v>274</v>
      </c>
      <c r="C274" s="338" t="str">
        <f>VLOOKUP(A274,'Level 3 - AMP Financial Data'!A$153:C$372,3,FALSE)</f>
        <v>Mainstream 1 &amp; 5 year</v>
      </c>
      <c r="D274" s="193"/>
      <c r="E274" s="288"/>
      <c r="F274" s="193"/>
      <c r="G274" s="193"/>
      <c r="H274" s="193"/>
      <c r="I274" s="288"/>
      <c r="J274" s="141">
        <f t="shared" si="22"/>
        <v>0</v>
      </c>
    </row>
    <row r="275" spans="1:10" ht="12.75" outlineLevel="2">
      <c r="A275" s="328" t="s">
        <v>505</v>
      </c>
      <c r="B275" s="334">
        <f t="shared" si="19"/>
        <v>275</v>
      </c>
      <c r="C275" s="338" t="str">
        <f>VLOOKUP(A275,'Level 3 - AMP Financial Data'!A$153:C$372,3,FALSE)</f>
        <v>Home-Ownership</v>
      </c>
      <c r="D275" s="193"/>
      <c r="E275" s="288"/>
      <c r="F275" s="193"/>
      <c r="G275" s="193"/>
      <c r="H275" s="193"/>
      <c r="I275" s="288"/>
      <c r="J275" s="141">
        <f t="shared" si="22"/>
        <v>0</v>
      </c>
    </row>
    <row r="276" spans="1:10" ht="12.75" outlineLevel="2">
      <c r="A276" s="328" t="s">
        <v>506</v>
      </c>
      <c r="B276" s="334">
        <f t="shared" si="19"/>
        <v>276</v>
      </c>
      <c r="C276" s="338" t="str">
        <f>VLOOKUP(A276,'Level 3 - AMP Financial Data'!A$153:C$372,3,FALSE)</f>
        <v>Litigation</v>
      </c>
      <c r="D276" s="193"/>
      <c r="E276" s="288"/>
      <c r="F276" s="193"/>
      <c r="G276" s="193"/>
      <c r="H276" s="193"/>
      <c r="I276" s="288"/>
      <c r="J276" s="141">
        <f t="shared" si="22"/>
        <v>0</v>
      </c>
    </row>
    <row r="277" spans="1:10" ht="12.75" outlineLevel="2">
      <c r="A277" s="328" t="s">
        <v>507</v>
      </c>
      <c r="B277" s="334">
        <f t="shared" si="19"/>
        <v>277</v>
      </c>
      <c r="C277" s="338" t="str">
        <f>VLOOKUP(A277,'Level 3 - AMP Financial Data'!A$153:C$372,3,FALSE)</f>
        <v>Hope IV</v>
      </c>
      <c r="D277" s="193"/>
      <c r="E277" s="288"/>
      <c r="F277" s="193"/>
      <c r="G277" s="193"/>
      <c r="H277" s="193"/>
      <c r="I277" s="288"/>
      <c r="J277" s="141">
        <f t="shared" si="22"/>
        <v>0</v>
      </c>
    </row>
    <row r="278" spans="1:10" ht="12.75" outlineLevel="2">
      <c r="A278" s="328" t="s">
        <v>508</v>
      </c>
      <c r="B278" s="334">
        <f t="shared" si="19"/>
        <v>278</v>
      </c>
      <c r="C278" s="338" t="str">
        <f>VLOOKUP(A278,'Level 3 - AMP Financial Data'!A$153:C$372,3,FALSE)</f>
        <v>Moving to Work</v>
      </c>
      <c r="D278" s="193"/>
      <c r="E278" s="288"/>
      <c r="F278" s="193"/>
      <c r="G278" s="193"/>
      <c r="H278" s="193"/>
      <c r="I278" s="288"/>
      <c r="J278" s="141">
        <f t="shared" si="22"/>
        <v>0</v>
      </c>
    </row>
    <row r="279" spans="1:10" ht="12.75" outlineLevel="2">
      <c r="A279" s="328" t="s">
        <v>509</v>
      </c>
      <c r="B279" s="334">
        <f t="shared" si="19"/>
        <v>279</v>
      </c>
      <c r="C279" s="338" t="str">
        <f>VLOOKUP(A279,'Level 3 - AMP Financial Data'!A$153:C$372,3,FALSE)</f>
        <v>Tenant Protection</v>
      </c>
      <c r="D279" s="193"/>
      <c r="E279" s="288"/>
      <c r="F279" s="193"/>
      <c r="G279" s="193"/>
      <c r="H279" s="193"/>
      <c r="I279" s="288"/>
      <c r="J279" s="141">
        <f t="shared" si="22"/>
        <v>0</v>
      </c>
    </row>
    <row r="280" spans="1:10" ht="12.75" outlineLevel="2">
      <c r="A280" s="328" t="s">
        <v>510</v>
      </c>
      <c r="B280" s="334">
        <f t="shared" si="19"/>
        <v>280</v>
      </c>
      <c r="C280" s="338" t="str">
        <f>VLOOKUP(A280,'Level 3 - AMP Financial Data'!A$153:C$372,3,FALSE)</f>
        <v>Portability In</v>
      </c>
      <c r="D280" s="193"/>
      <c r="E280" s="288"/>
      <c r="F280" s="193"/>
      <c r="G280" s="193"/>
      <c r="H280" s="193"/>
      <c r="I280" s="288"/>
      <c r="J280" s="141">
        <f t="shared" si="22"/>
        <v>0</v>
      </c>
    </row>
    <row r="281" spans="1:10" ht="12.75" outlineLevel="2">
      <c r="A281" s="328" t="s">
        <v>511</v>
      </c>
      <c r="B281" s="334">
        <f t="shared" si="19"/>
        <v>281</v>
      </c>
      <c r="C281" s="338" t="str">
        <f>VLOOKUP(A281,'Level 3 - AMP Financial Data'!A$153:C$372,3,FALSE)</f>
        <v>Enhanced</v>
      </c>
      <c r="D281" s="193"/>
      <c r="E281" s="288"/>
      <c r="F281" s="193"/>
      <c r="G281" s="193"/>
      <c r="H281" s="193"/>
      <c r="I281" s="288"/>
      <c r="J281" s="141">
        <f t="shared" si="22"/>
        <v>0</v>
      </c>
    </row>
    <row r="282" spans="1:10" ht="12.75" outlineLevel="2">
      <c r="A282" s="328" t="s">
        <v>512</v>
      </c>
      <c r="B282" s="334">
        <f t="shared" si="19"/>
        <v>282</v>
      </c>
      <c r="C282" s="338" t="str">
        <f>VLOOKUP(A282,'Level 3 - AMP Financial Data'!A$153:C$372,3,FALSE)</f>
        <v>All Other</v>
      </c>
      <c r="D282" s="193"/>
      <c r="E282" s="288"/>
      <c r="F282" s="193"/>
      <c r="G282" s="193"/>
      <c r="H282" s="193"/>
      <c r="I282" s="288"/>
      <c r="J282" s="141">
        <f t="shared" si="22"/>
        <v>0</v>
      </c>
    </row>
    <row r="283" spans="1:10" ht="12.75" outlineLevel="2">
      <c r="A283" s="328" t="s">
        <v>513</v>
      </c>
      <c r="B283" s="334">
        <f t="shared" si="19"/>
        <v>283</v>
      </c>
      <c r="C283" s="338" t="str">
        <f>VLOOKUP(A283,'Level 3 - AMP Financial Data'!A$153:C$372,3,FALSE)</f>
        <v>Total HAP Payment</v>
      </c>
      <c r="D283" s="193"/>
      <c r="E283" s="288"/>
      <c r="F283" s="193"/>
      <c r="G283" s="193"/>
      <c r="H283" s="193"/>
      <c r="I283" s="288"/>
      <c r="J283" s="141">
        <f t="shared" si="22"/>
        <v>0</v>
      </c>
    </row>
    <row r="284" spans="1:10" ht="12.75" outlineLevel="1">
      <c r="A284" s="60">
        <f>HYPERLINK(CONCATENATE("[FDS Tool Version 28.xls]Line_Definitions!","a",VLOOKUP(Data!D277,Line_Definitions!$A$2:$D$401,4,FALSE)),Data!D277)</f>
        <v>97300</v>
      </c>
      <c r="B284" s="108">
        <f t="shared" si="19"/>
        <v>284</v>
      </c>
      <c r="C284" s="88" t="str">
        <f>VLOOKUP(A284,'Level 3 - AMP Financial Data'!A$153:C$372,3,FALSE)</f>
        <v>Housing assistance payments</v>
      </c>
      <c r="D284" s="209">
        <f>'Level 3 - AMP Financial Data'!E284</f>
        <v>0</v>
      </c>
      <c r="E284" s="141">
        <f>SUM(E274:E283)</f>
        <v>0</v>
      </c>
      <c r="F284" s="281"/>
      <c r="G284" s="281"/>
      <c r="H284" s="141">
        <f>SUM(H274:H283)</f>
        <v>0</v>
      </c>
      <c r="I284" s="141">
        <f>SUM(I274:I283)</f>
        <v>0</v>
      </c>
      <c r="J284" s="141">
        <f t="shared" si="22"/>
        <v>0</v>
      </c>
    </row>
    <row r="285" spans="1:10" ht="12.75" outlineLevel="1">
      <c r="A285" s="60">
        <f>HYPERLINK(CONCATENATE("[FDS Tool Version 28.xls]Line_Definitions!","a",VLOOKUP(Data!D278,Line_Definitions!$A$2:$D$401,4,FALSE)),Data!D278)</f>
        <v>97400</v>
      </c>
      <c r="B285" s="108">
        <f t="shared" si="19"/>
        <v>285</v>
      </c>
      <c r="C285" s="87" t="str">
        <f>VLOOKUP(A285,'Level 3 - AMP Financial Data'!A$153:C$372,3,FALSE)</f>
        <v>Depreciation expense</v>
      </c>
      <c r="D285" s="207">
        <f>'Level 3 - AMP Financial Data'!E285</f>
        <v>0</v>
      </c>
      <c r="E285" s="288"/>
      <c r="F285" s="287"/>
      <c r="G285" s="287"/>
      <c r="H285" s="207">
        <f>'Level 3 - COCC Financial Data'!D283</f>
        <v>0</v>
      </c>
      <c r="I285" s="288"/>
      <c r="J285" s="141">
        <f t="shared" si="22"/>
        <v>0</v>
      </c>
    </row>
    <row r="286" spans="1:10" ht="12.75" outlineLevel="1">
      <c r="A286" s="60">
        <f>HYPERLINK(CONCATENATE("[FDS Tool Version 28.xls]Line_Definitions!","a",VLOOKUP(Data!D279,Line_Definitions!$A$2:$D$401,4,FALSE)),Data!D279)</f>
        <v>97500</v>
      </c>
      <c r="B286" s="108">
        <f t="shared" si="19"/>
        <v>286</v>
      </c>
      <c r="C286" s="87" t="str">
        <f>VLOOKUP(A286,'Level 3 - AMP Financial Data'!A$153:C$372,3,FALSE)</f>
        <v>Fraud losses</v>
      </c>
      <c r="D286" s="207">
        <f>'Level 3 - AMP Financial Data'!E286</f>
        <v>0</v>
      </c>
      <c r="E286" s="288"/>
      <c r="F286" s="287"/>
      <c r="G286" s="287"/>
      <c r="H286" s="207">
        <f>'Level 3 - COCC Financial Data'!D284</f>
        <v>0</v>
      </c>
      <c r="I286" s="288"/>
      <c r="J286" s="141">
        <f t="shared" si="22"/>
        <v>0</v>
      </c>
    </row>
    <row r="287" spans="1:10" ht="12.75" outlineLevel="1">
      <c r="A287" s="60">
        <f>HYPERLINK(CONCATENATE("[FDS Tool Version 28.xls]Line_Definitions!","a",VLOOKUP(Data!D280,Line_Definitions!$A$2:$D$401,4,FALSE)),Data!D280)</f>
        <v>97800</v>
      </c>
      <c r="B287" s="108">
        <f t="shared" si="19"/>
        <v>287</v>
      </c>
      <c r="C287" s="87" t="str">
        <f>VLOOKUP(A287,'Level 3 - AMP Financial Data'!A$153:C$372,3,FALSE)</f>
        <v>Dwelling units rent expense</v>
      </c>
      <c r="D287" s="207">
        <f>'Level 3 - AMP Financial Data'!E287</f>
        <v>0</v>
      </c>
      <c r="E287" s="288"/>
      <c r="F287" s="287"/>
      <c r="G287" s="287"/>
      <c r="H287" s="207">
        <f>'Level 3 - COCC Financial Data'!D285</f>
        <v>0</v>
      </c>
      <c r="I287" s="288"/>
      <c r="J287" s="141">
        <f t="shared" si="22"/>
        <v>0</v>
      </c>
    </row>
    <row r="288" spans="1:10" ht="12.75">
      <c r="A288" s="60">
        <f>HYPERLINK(CONCATENATE("[FDS Tool Version 28.xls]Line_Definitions!","a",VLOOKUP(Data!D281,Line_Definitions!$A$2:$D$401,4,FALSE)),Data!D281)</f>
        <v>90000</v>
      </c>
      <c r="B288" s="109">
        <f t="shared" si="19"/>
        <v>288</v>
      </c>
      <c r="C288" s="88" t="str">
        <f>VLOOKUP(A288,'Level 3 - AMP Financial Data'!A$153:C$372,3,FALSE)</f>
        <v>Total Expenses</v>
      </c>
      <c r="D288" s="209">
        <f>'Level 3 - AMP Financial Data'!E288</f>
        <v>0</v>
      </c>
      <c r="E288" s="141">
        <f>E268+SUM(E272:E273)+SUM(E284:E287)</f>
        <v>0</v>
      </c>
      <c r="F288" s="141">
        <f>F268+SUM(F272:F273)+SUM(F284:F287)</f>
        <v>0</v>
      </c>
      <c r="G288" s="141">
        <f>G268+SUM(G272:G273)+SUM(G284:G287)</f>
        <v>0</v>
      </c>
      <c r="H288" s="141">
        <f>H268+SUM(H272:H273)+SUM(H284:H287)</f>
        <v>0</v>
      </c>
      <c r="I288" s="141">
        <f>I268+SUM(I272:I273)+SUM(I284:I287)</f>
        <v>0</v>
      </c>
      <c r="J288" s="141">
        <f t="shared" si="22"/>
        <v>0</v>
      </c>
    </row>
    <row r="289" spans="1:9" ht="12.75">
      <c r="A289" s="65"/>
      <c r="B289" s="65"/>
      <c r="E289" s="123"/>
      <c r="I289" s="123"/>
    </row>
    <row r="290" spans="1:10" ht="12.75" outlineLevel="1">
      <c r="A290" s="60">
        <f>HYPERLINK(CONCATENATE("[FDS Tool Version 28.xls]Line_Definitions!","a",VLOOKUP(Data!D283,Line_Definitions!$A$2:$D$401,4,FALSE)),Data!D283)</f>
        <v>10010</v>
      </c>
      <c r="B290" s="108">
        <f t="shared" si="19"/>
        <v>290</v>
      </c>
      <c r="C290" s="87" t="str">
        <f>VLOOKUP(A290,'Level 3 - AMP Financial Data'!A$153:C$372,3,FALSE)</f>
        <v>Operating transfer in</v>
      </c>
      <c r="D290" s="207">
        <f>'Level 3 - AMP Financial Data'!E290</f>
        <v>0</v>
      </c>
      <c r="E290" s="288"/>
      <c r="F290" s="287"/>
      <c r="G290" s="287"/>
      <c r="H290" s="207">
        <f>'Level 3 - COCC Financial Data'!D288</f>
        <v>0</v>
      </c>
      <c r="I290" s="288"/>
      <c r="J290" s="141">
        <f aca="true" t="shared" si="23" ref="J290:J306">SUM(D290:I290)</f>
        <v>0</v>
      </c>
    </row>
    <row r="291" spans="1:10" ht="12.75" outlineLevel="1">
      <c r="A291" s="60">
        <f>HYPERLINK(CONCATENATE("[FDS Tool Version 28.xls]Line_Definitions!","a",VLOOKUP(Data!D284,Line_Definitions!$A$2:$D$401,4,FALSE)),Data!D284)</f>
        <v>10020</v>
      </c>
      <c r="B291" s="108">
        <f t="shared" si="19"/>
        <v>291</v>
      </c>
      <c r="C291" s="87" t="str">
        <f>VLOOKUP(A291,'Level 3 - AMP Financial Data'!A$153:C$372,3,FALSE)</f>
        <v>Operating transfer out</v>
      </c>
      <c r="D291" s="207">
        <f>'Level 3 - AMP Financial Data'!E291</f>
        <v>0</v>
      </c>
      <c r="E291" s="288"/>
      <c r="F291" s="287"/>
      <c r="G291" s="287"/>
      <c r="H291" s="207">
        <f>'Level 3 - COCC Financial Data'!D289</f>
        <v>0</v>
      </c>
      <c r="I291" s="288"/>
      <c r="J291" s="141">
        <f t="shared" si="23"/>
        <v>0</v>
      </c>
    </row>
    <row r="292" spans="1:10" ht="12.75" outlineLevel="2">
      <c r="A292" s="328" t="s">
        <v>514</v>
      </c>
      <c r="B292" s="334">
        <f t="shared" si="19"/>
        <v>292</v>
      </c>
      <c r="C292" s="338" t="str">
        <f>VLOOKUP(A292,'Level 3 - AMP Financial Data'!A$153:C$372,3,FALSE)</f>
        <v>Not For Profit</v>
      </c>
      <c r="D292" s="207">
        <f>'Level 3 - AMP Financial Data'!E292</f>
        <v>0</v>
      </c>
      <c r="E292" s="193"/>
      <c r="F292" s="287"/>
      <c r="G292" s="287"/>
      <c r="H292" s="207">
        <f>'Level 3 - COCC Financial Data'!D290</f>
        <v>0</v>
      </c>
      <c r="I292" s="290"/>
      <c r="J292" s="141">
        <f t="shared" si="23"/>
        <v>0</v>
      </c>
    </row>
    <row r="293" spans="1:10" ht="12.75" outlineLevel="2">
      <c r="A293" s="328" t="s">
        <v>515</v>
      </c>
      <c r="B293" s="334">
        <f aca="true" t="shared" si="24" ref="B293:B357">ROW(A293)</f>
        <v>293</v>
      </c>
      <c r="C293" s="338" t="str">
        <f>VLOOKUP(A293,'Level 3 - AMP Financial Data'!A$153:C$372,3,FALSE)</f>
        <v>Partnership</v>
      </c>
      <c r="D293" s="207">
        <f>'Level 3 - AMP Financial Data'!E293</f>
        <v>0</v>
      </c>
      <c r="E293" s="193"/>
      <c r="F293" s="287"/>
      <c r="G293" s="287"/>
      <c r="H293" s="207">
        <f>'Level 3 - COCC Financial Data'!D291</f>
        <v>0</v>
      </c>
      <c r="I293" s="290"/>
      <c r="J293" s="141">
        <f t="shared" si="23"/>
        <v>0</v>
      </c>
    </row>
    <row r="294" spans="1:10" ht="12.75" outlineLevel="2">
      <c r="A294" s="328" t="s">
        <v>516</v>
      </c>
      <c r="B294" s="334">
        <f t="shared" si="24"/>
        <v>294</v>
      </c>
      <c r="C294" s="338" t="str">
        <f>VLOOKUP(A294,'Level 3 - AMP Financial Data'!A$153:C$372,3,FALSE)</f>
        <v>Joint Venture</v>
      </c>
      <c r="D294" s="207">
        <f>'Level 3 - AMP Financial Data'!E294</f>
        <v>0</v>
      </c>
      <c r="E294" s="193"/>
      <c r="F294" s="287"/>
      <c r="G294" s="287"/>
      <c r="H294" s="207">
        <f>'Level 3 - COCC Financial Data'!D292</f>
        <v>0</v>
      </c>
      <c r="I294" s="290"/>
      <c r="J294" s="141">
        <f t="shared" si="23"/>
        <v>0</v>
      </c>
    </row>
    <row r="295" spans="1:10" ht="12.75" outlineLevel="2">
      <c r="A295" s="328" t="s">
        <v>517</v>
      </c>
      <c r="B295" s="334">
        <f t="shared" si="24"/>
        <v>295</v>
      </c>
      <c r="C295" s="338" t="str">
        <f>VLOOKUP(A295,'Level 3 - AMP Financial Data'!A$153:C$372,3,FALSE)</f>
        <v>Tax Credit</v>
      </c>
      <c r="D295" s="207">
        <f>'Level 3 - AMP Financial Data'!E295</f>
        <v>0</v>
      </c>
      <c r="E295" s="193"/>
      <c r="F295" s="287"/>
      <c r="G295" s="287"/>
      <c r="H295" s="207">
        <f>'Level 3 - COCC Financial Data'!D293</f>
        <v>0</v>
      </c>
      <c r="I295" s="290"/>
      <c r="J295" s="141">
        <f t="shared" si="23"/>
        <v>0</v>
      </c>
    </row>
    <row r="296" spans="1:10" ht="12.75" outlineLevel="2">
      <c r="A296" s="328" t="s">
        <v>518</v>
      </c>
      <c r="B296" s="334">
        <f t="shared" si="24"/>
        <v>296</v>
      </c>
      <c r="C296" s="338" t="str">
        <f>VLOOKUP(A296,'Level 3 - AMP Financial Data'!A$153:C$372,3,FALSE)</f>
        <v>Other</v>
      </c>
      <c r="D296" s="207">
        <f>'Level 3 - AMP Financial Data'!E296</f>
        <v>0</v>
      </c>
      <c r="E296" s="193"/>
      <c r="F296" s="287"/>
      <c r="G296" s="287"/>
      <c r="H296" s="207">
        <f>'Level 3 - COCC Financial Data'!D294</f>
        <v>0</v>
      </c>
      <c r="I296" s="290"/>
      <c r="J296" s="141">
        <f t="shared" si="23"/>
        <v>0</v>
      </c>
    </row>
    <row r="297" spans="1:10" ht="12.75" outlineLevel="3">
      <c r="A297" s="325"/>
      <c r="B297" s="335"/>
      <c r="C297" s="347" t="s">
        <v>700</v>
      </c>
      <c r="D297" s="367"/>
      <c r="E297" s="368"/>
      <c r="F297" s="368"/>
      <c r="G297" s="368"/>
      <c r="H297" s="368"/>
      <c r="I297" s="368"/>
      <c r="J297" s="369"/>
    </row>
    <row r="298" spans="1:10" ht="12.75" outlineLevel="1">
      <c r="A298" s="60">
        <f>HYPERLINK(CONCATENATE("[FDS Tool Version 28.xls]Line_Definitions!","a",VLOOKUP(Data!D290,Line_Definitions!$A$2:$D$401,4,FALSE)),Data!D290)</f>
        <v>10030</v>
      </c>
      <c r="B298" s="109">
        <f t="shared" si="24"/>
        <v>298</v>
      </c>
      <c r="C298" s="88" t="str">
        <f>VLOOKUP(A298,'Level 3 - AMP Financial Data'!A$153:C$372,3,FALSE)</f>
        <v>Operating transfers from / to primary government</v>
      </c>
      <c r="D298" s="209">
        <f>'Level 3 - AMP Financial Data'!E298</f>
        <v>0</v>
      </c>
      <c r="E298" s="193"/>
      <c r="F298" s="191">
        <f>SUM(F292:F296)</f>
        <v>0</v>
      </c>
      <c r="G298" s="191">
        <f>SUM(G292:G296)</f>
        <v>0</v>
      </c>
      <c r="H298" s="191">
        <f>SUM(H292:H296)</f>
        <v>0</v>
      </c>
      <c r="I298" s="191">
        <f>SUM(I292:I296)</f>
        <v>0</v>
      </c>
      <c r="J298" s="141">
        <f t="shared" si="23"/>
        <v>0</v>
      </c>
    </row>
    <row r="299" spans="1:10" ht="12.75" outlineLevel="1">
      <c r="A299" s="60">
        <f>HYPERLINK(CONCATENATE("[FDS Tool Version 28.xls]Line_Definitions!","a",VLOOKUP(Data!D291,Line_Definitions!$A$2:$D$401,4,FALSE)),Data!D291)</f>
        <v>10040</v>
      </c>
      <c r="B299" s="108">
        <f t="shared" si="24"/>
        <v>299</v>
      </c>
      <c r="C299" s="87" t="str">
        <f>VLOOKUP(A299,'Level 3 - AMP Financial Data'!A$153:C$372,3,FALSE)</f>
        <v>Operating transfers from / to component unit</v>
      </c>
      <c r="D299" s="207">
        <f>'Level 3 - AMP Financial Data'!E299</f>
        <v>0</v>
      </c>
      <c r="E299" s="288"/>
      <c r="F299" s="287"/>
      <c r="G299" s="287"/>
      <c r="H299" s="207">
        <f>'Level 3 - COCC Financial Data'!D297</f>
        <v>0</v>
      </c>
      <c r="I299" s="288"/>
      <c r="J299" s="141">
        <f t="shared" si="23"/>
        <v>0</v>
      </c>
    </row>
    <row r="300" spans="1:10" ht="12.75" outlineLevel="1">
      <c r="A300" s="60">
        <f>HYPERLINK(CONCATENATE("[FDS Tool Version 28.xls]Line_Definitions!","a",VLOOKUP(Data!D292,Line_Definitions!$A$2:$D$401,4,FALSE)),Data!D292)</f>
        <v>10070</v>
      </c>
      <c r="B300" s="108">
        <f t="shared" si="24"/>
        <v>300</v>
      </c>
      <c r="C300" s="87" t="str">
        <f>VLOOKUP(A300,'Level 3 - AMP Financial Data'!A$153:C$372,3,FALSE)</f>
        <v>Extraordinary items, net gain/loss</v>
      </c>
      <c r="D300" s="207">
        <f>'Level 3 - AMP Financial Data'!E300</f>
        <v>0</v>
      </c>
      <c r="E300" s="288"/>
      <c r="F300" s="287"/>
      <c r="G300" s="287"/>
      <c r="H300" s="207">
        <f>'Level 3 - COCC Financial Data'!D298</f>
        <v>0</v>
      </c>
      <c r="I300" s="288"/>
      <c r="J300" s="141">
        <f t="shared" si="23"/>
        <v>0</v>
      </c>
    </row>
    <row r="301" spans="1:10" ht="12.75" outlineLevel="1">
      <c r="A301" s="60">
        <f>HYPERLINK(CONCATENATE("[FDS Tool Version 28.xls]Line_Definitions!","a",VLOOKUP(Data!D293,Line_Definitions!$A$2:$D$401,4,FALSE)),Data!D293)</f>
        <v>10080</v>
      </c>
      <c r="B301" s="108">
        <f t="shared" si="24"/>
        <v>301</v>
      </c>
      <c r="C301" s="87" t="str">
        <f>VLOOKUP(A301,'Level 3 - AMP Financial Data'!A$153:C$372,3,FALSE)</f>
        <v>Special items, net gain/loss</v>
      </c>
      <c r="D301" s="207">
        <f>'Level 3 - AMP Financial Data'!E301</f>
        <v>0</v>
      </c>
      <c r="E301" s="288"/>
      <c r="F301" s="287"/>
      <c r="G301" s="287"/>
      <c r="H301" s="207">
        <f>'Level 3 - COCC Financial Data'!D299</f>
        <v>0</v>
      </c>
      <c r="I301" s="288"/>
      <c r="J301" s="141">
        <f t="shared" si="23"/>
        <v>0</v>
      </c>
    </row>
    <row r="302" spans="1:10" ht="12.75" outlineLevel="1">
      <c r="A302" s="60">
        <f>HYPERLINK(CONCATENATE("[FDS Tool Version 28.xls]Line_Definitions!","a",VLOOKUP(Data!D294,Line_Definitions!$A$2:$D$401,4,FALSE)),Data!D294)</f>
        <v>10091</v>
      </c>
      <c r="B302" s="108">
        <f t="shared" si="24"/>
        <v>302</v>
      </c>
      <c r="C302" s="87" t="str">
        <f>VLOOKUP(A302,'Level 3 - AMP Financial Data'!A$153:C$372,3,FALSE)</f>
        <v>Inter AMP Excess Cash Transfer In</v>
      </c>
      <c r="D302" s="207">
        <f>'Level 3 - AMP Financial Data'!E302</f>
        <v>0</v>
      </c>
      <c r="E302" s="193"/>
      <c r="F302" s="193"/>
      <c r="G302" s="193"/>
      <c r="H302" s="193"/>
      <c r="I302" s="284"/>
      <c r="J302" s="141">
        <f t="shared" si="23"/>
        <v>0</v>
      </c>
    </row>
    <row r="303" spans="1:10" ht="12.75" outlineLevel="1">
      <c r="A303" s="60">
        <f>HYPERLINK(CONCATENATE("[FDS Tool Version 28.xls]Line_Definitions!","a",VLOOKUP(Data!D295,Line_Definitions!$A$2:$D$401,4,FALSE)),Data!D295)</f>
        <v>10092</v>
      </c>
      <c r="B303" s="108">
        <f t="shared" si="24"/>
        <v>303</v>
      </c>
      <c r="C303" s="87" t="str">
        <f>VLOOKUP(A303,'Level 3 - AMP Financial Data'!A$153:C$372,3,FALSE)</f>
        <v>Inter AMP Excess Cash Transfer Out</v>
      </c>
      <c r="D303" s="207">
        <f>'Level 3 - AMP Financial Data'!E303</f>
        <v>0</v>
      </c>
      <c r="E303" s="193"/>
      <c r="F303" s="193"/>
      <c r="G303" s="193"/>
      <c r="H303" s="193"/>
      <c r="I303" s="284"/>
      <c r="J303" s="141">
        <f t="shared" si="23"/>
        <v>0</v>
      </c>
    </row>
    <row r="304" spans="1:10" ht="12.75" outlineLevel="1">
      <c r="A304" s="60">
        <f>HYPERLINK(CONCATENATE("[FDS Tool Version 28.xls]Line_Definitions!","a",VLOOKUP(Data!D296,Line_Definitions!$A$2:$D$401,4,FALSE)),Data!D296)</f>
        <v>10093</v>
      </c>
      <c r="B304" s="108">
        <f t="shared" si="24"/>
        <v>304</v>
      </c>
      <c r="C304" s="87" t="str">
        <f>VLOOKUP(A304,'Level 3 - AMP Financial Data'!A$153:C$372,3,FALSE)</f>
        <v>Transfers from Program to AMP</v>
      </c>
      <c r="D304" s="207">
        <f>'Level 3 - AMP Financial Data'!E304</f>
        <v>0</v>
      </c>
      <c r="E304" s="288"/>
      <c r="F304" s="287"/>
      <c r="G304" s="287"/>
      <c r="H304" s="207">
        <f>'Level 3 - COCC Financial Data'!D302</f>
        <v>0</v>
      </c>
      <c r="I304" s="288"/>
      <c r="J304" s="141">
        <f t="shared" si="23"/>
        <v>0</v>
      </c>
    </row>
    <row r="305" spans="1:10" ht="12.75" outlineLevel="1">
      <c r="A305" s="60">
        <f>HYPERLINK(CONCATENATE("[FDS Tool Version 28.xls]Line_Definitions!","a",VLOOKUP(Data!D297,Line_Definitions!$A$2:$D$401,4,FALSE)),Data!D297)</f>
        <v>10094</v>
      </c>
      <c r="B305" s="108">
        <f t="shared" si="24"/>
        <v>305</v>
      </c>
      <c r="C305" s="87" t="str">
        <f>VLOOKUP(A305,'Level 3 - AMP Financial Data'!A$153:C$372,3,FALSE)</f>
        <v>Transfers from AMP to Program</v>
      </c>
      <c r="D305" s="207">
        <f>'Level 3 - AMP Financial Data'!E305</f>
        <v>0</v>
      </c>
      <c r="E305" s="287"/>
      <c r="F305" s="287"/>
      <c r="G305" s="287"/>
      <c r="H305" s="207">
        <f>'Level 3 - COCC Financial Data'!D303</f>
        <v>0</v>
      </c>
      <c r="I305" s="284"/>
      <c r="J305" s="141">
        <f t="shared" si="23"/>
        <v>0</v>
      </c>
    </row>
    <row r="306" spans="1:10" ht="12.75">
      <c r="A306" s="60">
        <f>HYPERLINK(CONCATENATE("[FDS Tool Version 28.xls]Line_Definitions!","a",VLOOKUP(Data!D298,Line_Definitions!$A$2:$D$401,4,FALSE)),Data!D298)</f>
        <v>10100</v>
      </c>
      <c r="B306" s="109">
        <f t="shared" si="24"/>
        <v>306</v>
      </c>
      <c r="C306" s="88" t="str">
        <f>VLOOKUP(A306,'Level 3 - AMP Financial Data'!A$153:C$372,3,FALSE)</f>
        <v>Total other financing sources (uses)</v>
      </c>
      <c r="D306" s="209">
        <f>'Level 3 - AMP Financial Data'!E306</f>
        <v>0</v>
      </c>
      <c r="E306" s="141">
        <f>SUM(E290:E291)+SUM(E298:E305)</f>
        <v>0</v>
      </c>
      <c r="F306" s="141">
        <f>SUM(F290:F291)+SUM(F298:F305)</f>
        <v>0</v>
      </c>
      <c r="G306" s="141">
        <f>SUM(G290:G291)+SUM(G298:G305)</f>
        <v>0</v>
      </c>
      <c r="H306" s="141">
        <f>SUM(H290:H291)+SUM(H298:H305)</f>
        <v>0</v>
      </c>
      <c r="I306" s="141">
        <f>SUM(I290:I291)+SUM(I298:I305)</f>
        <v>0</v>
      </c>
      <c r="J306" s="141">
        <f t="shared" si="23"/>
        <v>0</v>
      </c>
    </row>
    <row r="307" spans="1:9" ht="12.75">
      <c r="A307" s="65"/>
      <c r="B307" s="65"/>
      <c r="E307" s="123"/>
      <c r="I307" s="123"/>
    </row>
    <row r="308" spans="1:10" ht="12.75">
      <c r="A308" s="60">
        <f>HYPERLINK(CONCATENATE("[FDS Tool Version 28.xls]Line_Definitions!","a",VLOOKUP(Data!D300,Line_Definitions!$A$2:$D$401,4,FALSE)),Data!D300)</f>
        <v>10000</v>
      </c>
      <c r="B308" s="109">
        <f t="shared" si="24"/>
        <v>308</v>
      </c>
      <c r="C308" s="88" t="str">
        <f>VLOOKUP(A308,'Level 3 - AMP Financial Data'!A$153:C$372,3,FALSE)</f>
        <v>Excess (Deficiency) of Revenue Over (Under) Expenses</v>
      </c>
      <c r="D308" s="209">
        <f>'Level 3 - AMP Financial Data'!E308</f>
        <v>0</v>
      </c>
      <c r="E308" s="141">
        <f>E190+E306-E288</f>
        <v>0</v>
      </c>
      <c r="F308" s="141">
        <f>F190+F306-F288</f>
        <v>0</v>
      </c>
      <c r="G308" s="141">
        <f>G190+G306-G288</f>
        <v>0</v>
      </c>
      <c r="H308" s="141">
        <f>H190+H306-H288</f>
        <v>0</v>
      </c>
      <c r="I308" s="141">
        <f>I190+I306-I288</f>
        <v>0</v>
      </c>
      <c r="J308" s="141">
        <f>SUM(D308:I308)</f>
        <v>0</v>
      </c>
    </row>
    <row r="309" spans="1:9" ht="12.75">
      <c r="A309" s="65"/>
      <c r="B309" s="65"/>
      <c r="E309" s="123"/>
      <c r="I309" s="123"/>
    </row>
    <row r="310" spans="1:10" ht="12.75">
      <c r="A310" s="60">
        <f>HYPERLINK(CONCATENATE("[FDS Tool Version 28.xls]Line_Definitions!","a",VLOOKUP(Data!D302,Line_Definitions!$A$2:$D$401,4,FALSE)),Data!D302)</f>
        <v>11020</v>
      </c>
      <c r="B310" s="108">
        <f t="shared" si="24"/>
        <v>310</v>
      </c>
      <c r="C310" s="87" t="str">
        <f>VLOOKUP(A310,'Level 3 - AMP Financial Data'!A$153:C$372,3,FALSE)</f>
        <v>Required Annual Debt Principal Payments</v>
      </c>
      <c r="D310" s="207">
        <f>'Level 3 - AMP Financial Data'!E311</f>
        <v>0</v>
      </c>
      <c r="E310" s="292"/>
      <c r="F310" s="287"/>
      <c r="G310" s="287"/>
      <c r="H310" s="207">
        <f>'Level 3 - COCC Financial Data'!D309</f>
        <v>0</v>
      </c>
      <c r="I310" s="280"/>
      <c r="J310" s="141">
        <f>SUM(D310:I310)</f>
        <v>0</v>
      </c>
    </row>
    <row r="311" spans="1:9" ht="12.75">
      <c r="A311" s="65"/>
      <c r="B311" s="65"/>
      <c r="E311" s="123"/>
      <c r="I311" s="123"/>
    </row>
    <row r="312" spans="1:10" ht="12.75">
      <c r="A312" s="60">
        <f>HYPERLINK(CONCATENATE("[FDS Tool Version 28.xls]Line_Definitions!","a",VLOOKUP(Data!D304,Line_Definitions!$A$2:$D$401,4,FALSE)),Data!D304)</f>
        <v>11030</v>
      </c>
      <c r="B312" s="108">
        <f t="shared" si="24"/>
        <v>312</v>
      </c>
      <c r="C312" s="87" t="str">
        <f>VLOOKUP(A312,'Level 3 - AMP Financial Data'!A$153:C$372,3,FALSE)</f>
        <v>Beginning equity</v>
      </c>
      <c r="D312" s="207">
        <f>'Level 3 - AMP Financial Data'!E313</f>
        <v>0</v>
      </c>
      <c r="E312" s="288"/>
      <c r="F312" s="287"/>
      <c r="G312" s="287"/>
      <c r="H312" s="207">
        <f>'Level 3 - COCC Financial Data'!D311</f>
        <v>0</v>
      </c>
      <c r="I312" s="280"/>
      <c r="J312" s="141">
        <f>SUM(D312:I312)</f>
        <v>0</v>
      </c>
    </row>
    <row r="313" spans="1:9" ht="12.75">
      <c r="A313" s="65"/>
      <c r="B313" s="65"/>
      <c r="E313" s="123"/>
      <c r="I313" s="123"/>
    </row>
    <row r="314" spans="1:10" ht="12.75" outlineLevel="1">
      <c r="A314" s="328" t="s">
        <v>218</v>
      </c>
      <c r="B314" s="334">
        <f t="shared" si="24"/>
        <v>314</v>
      </c>
      <c r="C314" s="338" t="str">
        <f>VLOOKUP(A314,'Level 3 - AMP Financial Data'!A$153:C$372,3,FALSE)</f>
        <v>Prior period adjustments and correction of errors - Editable</v>
      </c>
      <c r="D314" s="207">
        <f>'Level 3 - AMP Financial Data'!E315</f>
        <v>0</v>
      </c>
      <c r="E314" s="288"/>
      <c r="F314" s="287"/>
      <c r="G314" s="344"/>
      <c r="H314" s="207">
        <f>'Level 3 - COCC Financial Data'!D313</f>
        <v>0</v>
      </c>
      <c r="I314" s="280"/>
      <c r="J314" s="141">
        <f aca="true" t="shared" si="25" ref="J314:J325">SUM(D314:I314)</f>
        <v>0</v>
      </c>
    </row>
    <row r="315" spans="1:10" ht="12.75" outlineLevel="1">
      <c r="A315" s="328" t="s">
        <v>219</v>
      </c>
      <c r="B315" s="334">
        <f t="shared" si="24"/>
        <v>315</v>
      </c>
      <c r="C315" s="338" t="str">
        <f>VLOOKUP(A315,'Level 3 - AMP Financial Data'!A$153:C$372,3,FALSE)</f>
        <v>Prior period adjustments and correction of errors - Editable</v>
      </c>
      <c r="D315" s="207">
        <f>'Level 3 - AMP Financial Data'!E316</f>
        <v>0</v>
      </c>
      <c r="E315" s="288"/>
      <c r="F315" s="287"/>
      <c r="G315" s="344"/>
      <c r="H315" s="207">
        <f>'Level 3 - COCC Financial Data'!D314</f>
        <v>0</v>
      </c>
      <c r="I315" s="280"/>
      <c r="J315" s="141">
        <f t="shared" si="25"/>
        <v>0</v>
      </c>
    </row>
    <row r="316" spans="1:10" ht="12.75" outlineLevel="1">
      <c r="A316" s="328" t="s">
        <v>220</v>
      </c>
      <c r="B316" s="334">
        <f t="shared" si="24"/>
        <v>316</v>
      </c>
      <c r="C316" s="338" t="str">
        <f>VLOOKUP(A316,'Level 3 - AMP Financial Data'!A$153:C$372,3,FALSE)</f>
        <v>Prior period adjustments and correction of errors - Editable</v>
      </c>
      <c r="D316" s="207">
        <f>'Level 3 - AMP Financial Data'!E317</f>
        <v>0</v>
      </c>
      <c r="E316" s="288"/>
      <c r="F316" s="287"/>
      <c r="G316" s="344"/>
      <c r="H316" s="207">
        <f>'Level 3 - COCC Financial Data'!D315</f>
        <v>0</v>
      </c>
      <c r="I316" s="280"/>
      <c r="J316" s="141">
        <f t="shared" si="25"/>
        <v>0</v>
      </c>
    </row>
    <row r="317" spans="1:10" ht="12.75" outlineLevel="1">
      <c r="A317" s="328" t="s">
        <v>221</v>
      </c>
      <c r="B317" s="334">
        <f t="shared" si="24"/>
        <v>317</v>
      </c>
      <c r="C317" s="338" t="str">
        <f>VLOOKUP(A317,'Level 3 - AMP Financial Data'!A$153:C$372,3,FALSE)</f>
        <v>Prior period adjustments and correction of errors - Editable</v>
      </c>
      <c r="D317" s="207">
        <f>'Level 3 - AMP Financial Data'!E318</f>
        <v>0</v>
      </c>
      <c r="E317" s="288"/>
      <c r="F317" s="287"/>
      <c r="G317" s="344"/>
      <c r="H317" s="207">
        <f>'Level 3 - COCC Financial Data'!D316</f>
        <v>0</v>
      </c>
      <c r="I317" s="280"/>
      <c r="J317" s="141">
        <f t="shared" si="25"/>
        <v>0</v>
      </c>
    </row>
    <row r="318" spans="1:10" ht="12.75" outlineLevel="1">
      <c r="A318" s="328" t="s">
        <v>222</v>
      </c>
      <c r="B318" s="334">
        <f t="shared" si="24"/>
        <v>318</v>
      </c>
      <c r="C318" s="338" t="str">
        <f>VLOOKUP(A318,'Level 3 - AMP Financial Data'!A$153:C$372,3,FALSE)</f>
        <v>Prior period adjustments and correction of errors - Editable</v>
      </c>
      <c r="D318" s="207">
        <f>'Level 3 - AMP Financial Data'!E319</f>
        <v>0</v>
      </c>
      <c r="E318" s="288"/>
      <c r="F318" s="287"/>
      <c r="G318" s="344"/>
      <c r="H318" s="207">
        <f>'Level 3 - COCC Financial Data'!D317</f>
        <v>0</v>
      </c>
      <c r="I318" s="280"/>
      <c r="J318" s="141">
        <f t="shared" si="25"/>
        <v>0</v>
      </c>
    </row>
    <row r="319" spans="1:10" ht="12.75" outlineLevel="1">
      <c r="A319" s="328" t="s">
        <v>223</v>
      </c>
      <c r="B319" s="334">
        <f t="shared" si="24"/>
        <v>319</v>
      </c>
      <c r="C319" s="338" t="str">
        <f>VLOOKUP(A319,'Level 3 - AMP Financial Data'!A$153:C$372,3,FALSE)</f>
        <v>Prior period adjustments and correction of errors - Editable</v>
      </c>
      <c r="D319" s="207">
        <f>'Level 3 - AMP Financial Data'!E320</f>
        <v>0</v>
      </c>
      <c r="E319" s="288"/>
      <c r="F319" s="287"/>
      <c r="G319" s="344"/>
      <c r="H319" s="207">
        <f>'Level 3 - COCC Financial Data'!D318</f>
        <v>0</v>
      </c>
      <c r="I319" s="280"/>
      <c r="J319" s="141">
        <f t="shared" si="25"/>
        <v>0</v>
      </c>
    </row>
    <row r="320" spans="1:10" ht="12.75" outlineLevel="1">
      <c r="A320" s="328" t="s">
        <v>224</v>
      </c>
      <c r="B320" s="334">
        <f t="shared" si="24"/>
        <v>320</v>
      </c>
      <c r="C320" s="338" t="str">
        <f>VLOOKUP(A320,'Level 3 - AMP Financial Data'!A$153:C$372,3,FALSE)</f>
        <v>Equity Transfers</v>
      </c>
      <c r="D320" s="207">
        <f>'Level 3 - AMP Financial Data'!E321</f>
        <v>0</v>
      </c>
      <c r="E320" s="288"/>
      <c r="F320" s="287"/>
      <c r="G320" s="344"/>
      <c r="H320" s="207">
        <f>'Level 3 - COCC Financial Data'!D319</f>
        <v>0</v>
      </c>
      <c r="I320" s="280"/>
      <c r="J320" s="141">
        <f t="shared" si="25"/>
        <v>0</v>
      </c>
    </row>
    <row r="321" spans="1:10" ht="12.75" outlineLevel="1">
      <c r="A321" s="328" t="s">
        <v>225</v>
      </c>
      <c r="B321" s="334">
        <f t="shared" si="24"/>
        <v>321</v>
      </c>
      <c r="C321" s="338" t="str">
        <f>VLOOKUP(A321,'Level 3 - AMP Financial Data'!A$153:C$372,3,FALSE)</f>
        <v>Equity Transfers</v>
      </c>
      <c r="D321" s="207">
        <f>'Level 3 - AMP Financial Data'!E322</f>
        <v>0</v>
      </c>
      <c r="E321" s="288"/>
      <c r="F321" s="287"/>
      <c r="G321" s="344"/>
      <c r="H321" s="207">
        <f>'Level 3 - COCC Financial Data'!D320</f>
        <v>0</v>
      </c>
      <c r="I321" s="280"/>
      <c r="J321" s="141">
        <f t="shared" si="25"/>
        <v>0</v>
      </c>
    </row>
    <row r="322" spans="1:10" ht="12.75" outlineLevel="1">
      <c r="A322" s="328" t="s">
        <v>226</v>
      </c>
      <c r="B322" s="334">
        <f t="shared" si="24"/>
        <v>322</v>
      </c>
      <c r="C322" s="338" t="str">
        <f>VLOOKUP(A322,'Level 3 - AMP Financial Data'!A$153:C$372,3,FALSE)</f>
        <v>Equity Transfers</v>
      </c>
      <c r="D322" s="207">
        <f>'Level 3 - AMP Financial Data'!E323</f>
        <v>0</v>
      </c>
      <c r="E322" s="288"/>
      <c r="F322" s="287"/>
      <c r="G322" s="344"/>
      <c r="H322" s="207">
        <f>'Level 3 - COCC Financial Data'!D321</f>
        <v>0</v>
      </c>
      <c r="I322" s="280"/>
      <c r="J322" s="141">
        <f t="shared" si="25"/>
        <v>0</v>
      </c>
    </row>
    <row r="323" spans="1:10" ht="12.75" outlineLevel="1">
      <c r="A323" s="328" t="s">
        <v>227</v>
      </c>
      <c r="B323" s="334">
        <f t="shared" si="24"/>
        <v>323</v>
      </c>
      <c r="C323" s="338" t="str">
        <f>VLOOKUP(A323,'Level 3 - AMP Financial Data'!A$153:C$372,3,FALSE)</f>
        <v>Equity Transfers</v>
      </c>
      <c r="D323" s="207">
        <f>'Level 3 - AMP Financial Data'!E324</f>
        <v>0</v>
      </c>
      <c r="E323" s="288"/>
      <c r="F323" s="287"/>
      <c r="G323" s="344"/>
      <c r="H323" s="207">
        <f>'Level 3 - COCC Financial Data'!D322</f>
        <v>0</v>
      </c>
      <c r="I323" s="280"/>
      <c r="J323" s="141">
        <f t="shared" si="25"/>
        <v>0</v>
      </c>
    </row>
    <row r="324" spans="1:10" ht="12.75" outlineLevel="1">
      <c r="A324" s="328" t="s">
        <v>228</v>
      </c>
      <c r="B324" s="334">
        <f t="shared" si="24"/>
        <v>324</v>
      </c>
      <c r="C324" s="338" t="str">
        <f>VLOOKUP(A324,'Level 3 - AMP Financial Data'!A$153:C$372,3,FALSE)</f>
        <v>Equity Transfers</v>
      </c>
      <c r="D324" s="207">
        <f>'Level 3 - AMP Financial Data'!E325</f>
        <v>0</v>
      </c>
      <c r="E324" s="288"/>
      <c r="F324" s="287"/>
      <c r="G324" s="344"/>
      <c r="H324" s="207">
        <f>'Level 3 - COCC Financial Data'!D323</f>
        <v>0</v>
      </c>
      <c r="I324" s="280"/>
      <c r="J324" s="141">
        <f t="shared" si="25"/>
        <v>0</v>
      </c>
    </row>
    <row r="325" spans="1:10" ht="12.75">
      <c r="A325" s="60">
        <f>HYPERLINK(CONCATENATE("[FDS Tool Version 28.xls]Line_Definitions!","a",VLOOKUP(Data!D317,Line_Definitions!$A$2:$D$401,4,FALSE)),Data!D317)</f>
        <v>11040</v>
      </c>
      <c r="B325" s="109">
        <f t="shared" si="24"/>
        <v>325</v>
      </c>
      <c r="C325" s="88" t="str">
        <f>VLOOKUP(A325,'Level 3 - AMP Financial Data'!A$153:C$372,3,FALSE)</f>
        <v>Prior period adjustments, equity transfers, and correction of errors</v>
      </c>
      <c r="D325" s="209">
        <f>'Level 3 - AMP Financial Data'!E326</f>
        <v>0</v>
      </c>
      <c r="E325" s="191">
        <f>SUM(E314:E324)</f>
        <v>0</v>
      </c>
      <c r="F325" s="191">
        <f>SUM(F314:F324)</f>
        <v>0</v>
      </c>
      <c r="G325" s="191">
        <f>SUM(G314:G324)</f>
        <v>0</v>
      </c>
      <c r="H325" s="191">
        <f>SUM(H314:H324)</f>
        <v>0</v>
      </c>
      <c r="I325" s="191">
        <f>SUM(I314:I324)</f>
        <v>0</v>
      </c>
      <c r="J325" s="141">
        <f t="shared" si="25"/>
        <v>0</v>
      </c>
    </row>
    <row r="326" spans="1:9" ht="12.75">
      <c r="A326" s="65"/>
      <c r="B326" s="65"/>
      <c r="E326" s="123"/>
      <c r="I326" s="123"/>
    </row>
    <row r="327" spans="1:10" ht="12.75" outlineLevel="1">
      <c r="A327" s="328" t="s">
        <v>521</v>
      </c>
      <c r="B327" s="334">
        <f t="shared" si="24"/>
        <v>327</v>
      </c>
      <c r="C327" s="338" t="str">
        <f>VLOOKUP(A327,'Level 3 - AMP Financial Data'!A$153:C$372,3,FALSE)</f>
        <v>Administrative Fee Equity- Beginning Balance</v>
      </c>
      <c r="D327" s="193"/>
      <c r="E327" s="284"/>
      <c r="F327" s="193"/>
      <c r="G327" s="193"/>
      <c r="H327" s="193"/>
      <c r="I327" s="284"/>
      <c r="J327" s="141">
        <f aca="true" t="shared" si="26" ref="J327:J343">SUM(D327:I327)</f>
        <v>0</v>
      </c>
    </row>
    <row r="328" spans="1:10" ht="12.75" outlineLevel="1">
      <c r="A328" s="328" t="s">
        <v>522</v>
      </c>
      <c r="B328" s="334">
        <f t="shared" si="24"/>
        <v>328</v>
      </c>
      <c r="C328" s="338" t="str">
        <f>VLOOKUP(A328,'Level 3 - AMP Financial Data'!A$153:C$372,3,FALSE)</f>
        <v>Administrative Fee Revenue</v>
      </c>
      <c r="D328" s="193"/>
      <c r="E328" s="284"/>
      <c r="F328" s="193"/>
      <c r="G328" s="193"/>
      <c r="H328" s="193"/>
      <c r="I328" s="284"/>
      <c r="J328" s="141">
        <f t="shared" si="26"/>
        <v>0</v>
      </c>
    </row>
    <row r="329" spans="1:10" ht="12.75" outlineLevel="1">
      <c r="A329" s="328" t="s">
        <v>523</v>
      </c>
      <c r="B329" s="334">
        <f t="shared" si="24"/>
        <v>329</v>
      </c>
      <c r="C329" s="338" t="str">
        <f>VLOOKUP(A329,'Level 3 - AMP Financial Data'!A$153:C$372,3,FALSE)</f>
        <v>Hard to House Fee Revenue</v>
      </c>
      <c r="D329" s="193"/>
      <c r="E329" s="284"/>
      <c r="F329" s="193"/>
      <c r="G329" s="193"/>
      <c r="H329" s="193"/>
      <c r="I329" s="284"/>
      <c r="J329" s="141">
        <f t="shared" si="26"/>
        <v>0</v>
      </c>
    </row>
    <row r="330" spans="1:10" ht="12.75" outlineLevel="1">
      <c r="A330" s="328" t="s">
        <v>524</v>
      </c>
      <c r="B330" s="334">
        <f t="shared" si="24"/>
        <v>330</v>
      </c>
      <c r="C330" s="338" t="str">
        <f>VLOOKUP(A330,'Level 3 - AMP Financial Data'!A$153:C$372,3,FALSE)</f>
        <v>Audit Costs</v>
      </c>
      <c r="D330" s="193"/>
      <c r="E330" s="284"/>
      <c r="F330" s="193"/>
      <c r="G330" s="193"/>
      <c r="H330" s="193"/>
      <c r="I330" s="284"/>
      <c r="J330" s="141">
        <f t="shared" si="26"/>
        <v>0</v>
      </c>
    </row>
    <row r="331" spans="1:10" ht="12.75" outlineLevel="1">
      <c r="A331" s="328" t="s">
        <v>525</v>
      </c>
      <c r="B331" s="334">
        <f t="shared" si="24"/>
        <v>331</v>
      </c>
      <c r="C331" s="338" t="str">
        <f>VLOOKUP(A331,'Level 3 - AMP Financial Data'!A$153:C$372,3,FALSE)</f>
        <v>Investment Income</v>
      </c>
      <c r="D331" s="193"/>
      <c r="E331" s="284"/>
      <c r="F331" s="193"/>
      <c r="G331" s="193"/>
      <c r="H331" s="193"/>
      <c r="I331" s="284"/>
      <c r="J331" s="141">
        <f t="shared" si="26"/>
        <v>0</v>
      </c>
    </row>
    <row r="332" spans="1:10" ht="12.75" outlineLevel="1">
      <c r="A332" s="328" t="s">
        <v>526</v>
      </c>
      <c r="B332" s="334">
        <f t="shared" si="24"/>
        <v>332</v>
      </c>
      <c r="C332" s="338" t="str">
        <f>VLOOKUP(A332,'Level 3 - AMP Financial Data'!A$153:C$372,3,FALSE)</f>
        <v>Fraud Recovery Revenue</v>
      </c>
      <c r="D332" s="193"/>
      <c r="E332" s="284"/>
      <c r="F332" s="193"/>
      <c r="G332" s="193"/>
      <c r="H332" s="193"/>
      <c r="I332" s="284"/>
      <c r="J332" s="141">
        <f t="shared" si="26"/>
        <v>0</v>
      </c>
    </row>
    <row r="333" spans="1:10" ht="12.75" outlineLevel="1">
      <c r="A333" s="328" t="s">
        <v>527</v>
      </c>
      <c r="B333" s="334">
        <f t="shared" si="24"/>
        <v>333</v>
      </c>
      <c r="C333" s="338" t="str">
        <f>VLOOKUP(A333,'Level 3 - AMP Financial Data'!A$153:C$372,3,FALSE)</f>
        <v>Other Revenue</v>
      </c>
      <c r="D333" s="193"/>
      <c r="E333" s="284"/>
      <c r="F333" s="193"/>
      <c r="G333" s="193"/>
      <c r="H333" s="193"/>
      <c r="I333" s="284"/>
      <c r="J333" s="141">
        <f t="shared" si="26"/>
        <v>0</v>
      </c>
    </row>
    <row r="334" spans="1:10" ht="12.75" outlineLevel="1">
      <c r="A334" s="328" t="s">
        <v>528</v>
      </c>
      <c r="B334" s="334">
        <f t="shared" si="24"/>
        <v>334</v>
      </c>
      <c r="C334" s="338" t="str">
        <f>VLOOKUP(A334,'Level 3 - AMP Financial Data'!A$153:C$372,3,FALSE)</f>
        <v>Comment for Other Revenue</v>
      </c>
      <c r="D334" s="193"/>
      <c r="E334" s="284"/>
      <c r="F334" s="193"/>
      <c r="G334" s="193"/>
      <c r="H334" s="193"/>
      <c r="I334" s="284"/>
      <c r="J334" s="141">
        <f t="shared" si="26"/>
        <v>0</v>
      </c>
    </row>
    <row r="335" spans="1:10" ht="12.75" outlineLevel="1">
      <c r="A335" s="328" t="s">
        <v>529</v>
      </c>
      <c r="B335" s="334">
        <f t="shared" si="24"/>
        <v>335</v>
      </c>
      <c r="C335" s="338" t="str">
        <f>VLOOKUP(A335,'Level 3 - AMP Financial Data'!A$153:C$372,3,FALSE)</f>
        <v>Total Admin Fee Revenues</v>
      </c>
      <c r="D335" s="193"/>
      <c r="E335" s="284"/>
      <c r="F335" s="193"/>
      <c r="G335" s="193"/>
      <c r="H335" s="193"/>
      <c r="I335" s="284"/>
      <c r="J335" s="141">
        <f t="shared" si="26"/>
        <v>0</v>
      </c>
    </row>
    <row r="336" spans="1:10" ht="12.75" outlineLevel="1">
      <c r="A336" s="328" t="s">
        <v>530</v>
      </c>
      <c r="B336" s="334">
        <f t="shared" si="24"/>
        <v>336</v>
      </c>
      <c r="C336" s="338" t="str">
        <f>VLOOKUP(A336,'Level 3 - AMP Financial Data'!A$153:C$372,3,FALSE)</f>
        <v>Total Operating Expenses</v>
      </c>
      <c r="D336" s="193"/>
      <c r="E336" s="284"/>
      <c r="F336" s="193"/>
      <c r="G336" s="193"/>
      <c r="H336" s="193"/>
      <c r="I336" s="284"/>
      <c r="J336" s="141">
        <f t="shared" si="26"/>
        <v>0</v>
      </c>
    </row>
    <row r="337" spans="1:10" ht="12.75" outlineLevel="1">
      <c r="A337" s="328" t="s">
        <v>531</v>
      </c>
      <c r="B337" s="334">
        <f t="shared" si="24"/>
        <v>337</v>
      </c>
      <c r="C337" s="338" t="str">
        <f>VLOOKUP(A337,'Level 3 - AMP Financial Data'!A$153:C$372,3,FALSE)</f>
        <v>Depreciation</v>
      </c>
      <c r="D337" s="193"/>
      <c r="E337" s="284"/>
      <c r="F337" s="193"/>
      <c r="G337" s="193"/>
      <c r="H337" s="193"/>
      <c r="I337" s="284"/>
      <c r="J337" s="141">
        <f t="shared" si="26"/>
        <v>0</v>
      </c>
    </row>
    <row r="338" spans="1:10" ht="12.75" outlineLevel="1">
      <c r="A338" s="328" t="s">
        <v>532</v>
      </c>
      <c r="B338" s="334">
        <f t="shared" si="24"/>
        <v>338</v>
      </c>
      <c r="C338" s="338" t="str">
        <f>VLOOKUP(A338,'Level 3 - AMP Financial Data'!A$153:C$372,3,FALSE)</f>
        <v>Other Expenses</v>
      </c>
      <c r="D338" s="193"/>
      <c r="E338" s="284"/>
      <c r="F338" s="193"/>
      <c r="G338" s="193"/>
      <c r="H338" s="193"/>
      <c r="I338" s="284"/>
      <c r="J338" s="141">
        <f t="shared" si="26"/>
        <v>0</v>
      </c>
    </row>
    <row r="339" spans="1:10" ht="12.75" outlineLevel="1">
      <c r="A339" s="328" t="s">
        <v>533</v>
      </c>
      <c r="B339" s="334">
        <f t="shared" si="24"/>
        <v>339</v>
      </c>
      <c r="C339" s="338" t="str">
        <f>VLOOKUP(A339,'Level 3 - AMP Financial Data'!A$153:C$372,3,FALSE)</f>
        <v>Comment for Other Expense</v>
      </c>
      <c r="D339" s="193"/>
      <c r="E339" s="284"/>
      <c r="F339" s="193"/>
      <c r="G339" s="193"/>
      <c r="H339" s="193"/>
      <c r="I339" s="284"/>
      <c r="J339" s="141">
        <f t="shared" si="26"/>
        <v>0</v>
      </c>
    </row>
    <row r="340" spans="1:10" ht="12.75" outlineLevel="1">
      <c r="A340" s="328" t="s">
        <v>535</v>
      </c>
      <c r="B340" s="334">
        <f t="shared" si="24"/>
        <v>340</v>
      </c>
      <c r="C340" s="338" t="str">
        <f>VLOOKUP(A340,'Level 3 - AMP Financial Data'!A$153:C$372,3,FALSE)</f>
        <v>Total Expenses</v>
      </c>
      <c r="D340" s="193"/>
      <c r="E340" s="284"/>
      <c r="F340" s="193"/>
      <c r="G340" s="193"/>
      <c r="H340" s="193"/>
      <c r="I340" s="284"/>
      <c r="J340" s="141">
        <f t="shared" si="26"/>
        <v>0</v>
      </c>
    </row>
    <row r="341" spans="1:10" ht="12.75" outlineLevel="1">
      <c r="A341" s="328" t="s">
        <v>536</v>
      </c>
      <c r="B341" s="334">
        <f t="shared" si="24"/>
        <v>341</v>
      </c>
      <c r="C341" s="338" t="str">
        <f>VLOOKUP(A341,'Level 3 - AMP Financial Data'!A$153:C$372,3,FALSE)</f>
        <v>Net Administrative Fee</v>
      </c>
      <c r="D341" s="193"/>
      <c r="E341" s="284"/>
      <c r="F341" s="193"/>
      <c r="G341" s="193"/>
      <c r="H341" s="193"/>
      <c r="I341" s="284"/>
      <c r="J341" s="141">
        <f t="shared" si="26"/>
        <v>0</v>
      </c>
    </row>
    <row r="342" spans="1:10" ht="12.75" outlineLevel="1">
      <c r="A342" s="328" t="s">
        <v>537</v>
      </c>
      <c r="B342" s="334">
        <f t="shared" si="24"/>
        <v>342</v>
      </c>
      <c r="C342" s="338" t="str">
        <f>VLOOKUP(A342,'Level 3 - AMP Financial Data'!A$153:C$372,3,FALSE)</f>
        <v>Administrative Fee Equity- Ending Balance</v>
      </c>
      <c r="D342" s="193"/>
      <c r="E342" s="284"/>
      <c r="F342" s="193"/>
      <c r="G342" s="193"/>
      <c r="H342" s="193"/>
      <c r="I342" s="284"/>
      <c r="J342" s="141">
        <f t="shared" si="26"/>
        <v>0</v>
      </c>
    </row>
    <row r="343" spans="1:10" ht="12.75">
      <c r="A343" s="60">
        <f>HYPERLINK(CONCATENATE("[FDS Tool Version 28.xls]Line_Definitions!","a",VLOOKUP(Data!D335,Line_Definitions!$A$2:$D$401,4,FALSE)),Data!D335)</f>
        <v>11170</v>
      </c>
      <c r="B343" s="109">
        <f t="shared" si="24"/>
        <v>343</v>
      </c>
      <c r="C343" s="88" t="str">
        <f>VLOOKUP(A343,'Level 3 - AMP Financial Data'!A$153:C$372,3,FALSE)</f>
        <v>Administrative Fee Equity</v>
      </c>
      <c r="D343" s="211"/>
      <c r="E343" s="191">
        <f>SUM(E327:E342)</f>
        <v>0</v>
      </c>
      <c r="F343" s="211"/>
      <c r="G343" s="211"/>
      <c r="H343" s="211"/>
      <c r="I343" s="191">
        <f>SUM(I327:I342)</f>
        <v>0</v>
      </c>
      <c r="J343" s="141">
        <f t="shared" si="26"/>
        <v>0</v>
      </c>
    </row>
    <row r="344" spans="1:9" ht="12.75">
      <c r="A344" s="65"/>
      <c r="B344" s="65"/>
      <c r="E344" s="123"/>
      <c r="I344" s="123"/>
    </row>
    <row r="345" spans="1:10" ht="12.75" outlineLevel="1">
      <c r="A345" s="328" t="s">
        <v>542</v>
      </c>
      <c r="B345" s="334">
        <f t="shared" si="24"/>
        <v>345</v>
      </c>
      <c r="C345" s="338" t="str">
        <f>VLOOKUP(A345,'Level 3 - AMP Financial Data'!A$153:C$372,3,FALSE)</f>
        <v>Housing Assistance Payments Equity - Begining Balance</v>
      </c>
      <c r="D345" s="193"/>
      <c r="E345" s="284"/>
      <c r="F345" s="193"/>
      <c r="G345" s="193"/>
      <c r="H345" s="193"/>
      <c r="I345" s="284"/>
      <c r="J345" s="141">
        <f aca="true" t="shared" si="27" ref="J345:J358">SUM(D345:I345)</f>
        <v>0</v>
      </c>
    </row>
    <row r="346" spans="1:10" ht="12.75" outlineLevel="1">
      <c r="A346" s="328" t="s">
        <v>543</v>
      </c>
      <c r="B346" s="334">
        <f t="shared" si="24"/>
        <v>346</v>
      </c>
      <c r="C346" s="338" t="str">
        <f>VLOOKUP(A346,'Level 3 - AMP Financial Data'!A$153:C$372,3,FALSE)</f>
        <v>Net Housing Assistance Payments</v>
      </c>
      <c r="D346" s="193"/>
      <c r="E346" s="284"/>
      <c r="F346" s="193"/>
      <c r="G346" s="193"/>
      <c r="H346" s="193"/>
      <c r="I346" s="284"/>
      <c r="J346" s="141">
        <f t="shared" si="27"/>
        <v>0</v>
      </c>
    </row>
    <row r="347" spans="1:10" ht="12.75" outlineLevel="1">
      <c r="A347" s="328" t="s">
        <v>544</v>
      </c>
      <c r="B347" s="334">
        <f t="shared" si="24"/>
        <v>347</v>
      </c>
      <c r="C347" s="338" t="str">
        <f>VLOOKUP(A347,'Level 3 - AMP Financial Data'!A$153:C$372,3,FALSE)</f>
        <v> Housing Assistance Payments Equity – Ending Balance</v>
      </c>
      <c r="D347" s="193"/>
      <c r="E347" s="284"/>
      <c r="F347" s="193"/>
      <c r="G347" s="193"/>
      <c r="H347" s="193"/>
      <c r="I347" s="284"/>
      <c r="J347" s="141">
        <f t="shared" si="27"/>
        <v>0</v>
      </c>
    </row>
    <row r="348" spans="1:10" ht="12.75" outlineLevel="1">
      <c r="A348" s="334" t="s">
        <v>426</v>
      </c>
      <c r="B348" s="334">
        <f t="shared" si="24"/>
        <v>348</v>
      </c>
      <c r="C348" s="338" t="str">
        <f>VLOOKUP(A348,'Level 3 - AMP Financial Data'!A$153:C$372,3,FALSE)</f>
        <v>Housing Assistance Payment Revenues</v>
      </c>
      <c r="D348" s="193"/>
      <c r="E348" s="284"/>
      <c r="F348" s="193"/>
      <c r="G348" s="193"/>
      <c r="H348" s="193"/>
      <c r="I348" s="284"/>
      <c r="J348" s="141">
        <f t="shared" si="27"/>
        <v>0</v>
      </c>
    </row>
    <row r="349" spans="1:10" ht="12.75" outlineLevel="1">
      <c r="A349" s="334" t="s">
        <v>427</v>
      </c>
      <c r="B349" s="334">
        <f t="shared" si="24"/>
        <v>349</v>
      </c>
      <c r="C349" s="338" t="str">
        <f>VLOOKUP(A349,'Level 3 - AMP Financial Data'!A$153:C$372,3,FALSE)</f>
        <v>Fraud Recovery Revenue</v>
      </c>
      <c r="D349" s="193"/>
      <c r="E349" s="284"/>
      <c r="F349" s="193"/>
      <c r="G349" s="193"/>
      <c r="H349" s="193"/>
      <c r="I349" s="284"/>
      <c r="J349" s="141">
        <f t="shared" si="27"/>
        <v>0</v>
      </c>
    </row>
    <row r="350" spans="1:10" ht="12.75" outlineLevel="1">
      <c r="A350" s="334" t="s">
        <v>428</v>
      </c>
      <c r="B350" s="334">
        <f t="shared" si="24"/>
        <v>350</v>
      </c>
      <c r="C350" s="338" t="str">
        <f>VLOOKUP(A350,'Level 3 - AMP Financial Data'!A$153:C$372,3,FALSE)</f>
        <v>Other Revenue</v>
      </c>
      <c r="D350" s="193"/>
      <c r="E350" s="284"/>
      <c r="F350" s="193"/>
      <c r="G350" s="193"/>
      <c r="H350" s="193"/>
      <c r="I350" s="284"/>
      <c r="J350" s="141">
        <f t="shared" si="27"/>
        <v>0</v>
      </c>
    </row>
    <row r="351" spans="1:10" ht="12.75" outlineLevel="1">
      <c r="A351" s="334" t="s">
        <v>429</v>
      </c>
      <c r="B351" s="334">
        <f t="shared" si="24"/>
        <v>351</v>
      </c>
      <c r="C351" s="338" t="str">
        <f>VLOOKUP(A351,'Level 3 - AMP Financial Data'!A$153:C$372,3,FALSE)</f>
        <v>Other Comments </v>
      </c>
      <c r="D351" s="193"/>
      <c r="E351" s="284"/>
      <c r="F351" s="193"/>
      <c r="G351" s="193"/>
      <c r="H351" s="193"/>
      <c r="I351" s="284"/>
      <c r="J351" s="141">
        <f t="shared" si="27"/>
        <v>0</v>
      </c>
    </row>
    <row r="352" spans="1:10" ht="12.75" outlineLevel="1">
      <c r="A352" s="328" t="s">
        <v>545</v>
      </c>
      <c r="B352" s="334">
        <f t="shared" si="24"/>
        <v>352</v>
      </c>
      <c r="C352" s="338" t="str">
        <f>VLOOKUP(A352,'Level 3 - AMP Financial Data'!A$153:C$372,3,FALSE)</f>
        <v>Investment Income</v>
      </c>
      <c r="D352" s="193"/>
      <c r="E352" s="284"/>
      <c r="F352" s="193"/>
      <c r="G352" s="193"/>
      <c r="H352" s="193"/>
      <c r="I352" s="284"/>
      <c r="J352" s="141">
        <f t="shared" si="27"/>
        <v>0</v>
      </c>
    </row>
    <row r="353" spans="1:10" ht="12.75" outlineLevel="1">
      <c r="A353" s="328" t="s">
        <v>546</v>
      </c>
      <c r="B353" s="334">
        <f t="shared" si="24"/>
        <v>353</v>
      </c>
      <c r="C353" s="338" t="str">
        <f>VLOOKUP(A353,'Level 3 - AMP Financial Data'!A$153:C$372,3,FALSE)</f>
        <v>Total Housing Assistance Payments Revenues</v>
      </c>
      <c r="D353" s="193"/>
      <c r="E353" s="284"/>
      <c r="F353" s="193"/>
      <c r="G353" s="193"/>
      <c r="H353" s="193"/>
      <c r="I353" s="284"/>
      <c r="J353" s="141">
        <f t="shared" si="27"/>
        <v>0</v>
      </c>
    </row>
    <row r="354" spans="1:10" ht="12.75" outlineLevel="1">
      <c r="A354" s="328" t="s">
        <v>547</v>
      </c>
      <c r="B354" s="334">
        <f t="shared" si="24"/>
        <v>354</v>
      </c>
      <c r="C354" s="338" t="str">
        <f>VLOOKUP(A354,'Level 3 - AMP Financial Data'!A$153:C$372,3,FALSE)</f>
        <v>Housing Assistance Payments</v>
      </c>
      <c r="D354" s="193"/>
      <c r="E354" s="284"/>
      <c r="F354" s="193"/>
      <c r="G354" s="193"/>
      <c r="H354" s="193"/>
      <c r="I354" s="284"/>
      <c r="J354" s="141">
        <f t="shared" si="27"/>
        <v>0</v>
      </c>
    </row>
    <row r="355" spans="1:10" ht="12.75" outlineLevel="1">
      <c r="A355" s="334" t="s">
        <v>430</v>
      </c>
      <c r="B355" s="334">
        <f t="shared" si="24"/>
        <v>355</v>
      </c>
      <c r="C355" s="338" t="str">
        <f>VLOOKUP(A355,'Level 3 - AMP Financial Data'!A$153:C$372,3,FALSE)</f>
        <v>Other Expenses</v>
      </c>
      <c r="D355" s="193"/>
      <c r="E355" s="284"/>
      <c r="F355" s="193"/>
      <c r="G355" s="193"/>
      <c r="H355" s="193"/>
      <c r="I355" s="284"/>
      <c r="J355" s="141">
        <f t="shared" si="27"/>
        <v>0</v>
      </c>
    </row>
    <row r="356" spans="1:10" ht="12.75" outlineLevel="1">
      <c r="A356" s="334" t="s">
        <v>431</v>
      </c>
      <c r="B356" s="334">
        <f t="shared" si="24"/>
        <v>356</v>
      </c>
      <c r="C356" s="338" t="str">
        <f>VLOOKUP(A356,'Level 3 - AMP Financial Data'!A$153:C$372,3,FALSE)</f>
        <v>Other Comments </v>
      </c>
      <c r="D356" s="193"/>
      <c r="E356" s="284"/>
      <c r="F356" s="193"/>
      <c r="G356" s="193"/>
      <c r="H356" s="193"/>
      <c r="I356" s="284"/>
      <c r="J356" s="141">
        <f t="shared" si="27"/>
        <v>0</v>
      </c>
    </row>
    <row r="357" spans="1:10" ht="12.75" outlineLevel="1">
      <c r="A357" s="334" t="s">
        <v>432</v>
      </c>
      <c r="B357" s="334">
        <f t="shared" si="24"/>
        <v>357</v>
      </c>
      <c r="C357" s="338" t="str">
        <f>VLOOKUP(A357,'Level 3 - AMP Financial Data'!A$153:C$372,3,FALSE)</f>
        <v>Total Housing Assistance Payments Expenses</v>
      </c>
      <c r="D357" s="193"/>
      <c r="E357" s="284"/>
      <c r="F357" s="193"/>
      <c r="G357" s="193"/>
      <c r="H357" s="193"/>
      <c r="I357" s="284"/>
      <c r="J357" s="141">
        <f t="shared" si="27"/>
        <v>0</v>
      </c>
    </row>
    <row r="358" spans="1:10" ht="12.75">
      <c r="A358" s="60">
        <f>HYPERLINK(CONCATENATE("[FDS Tool Version 28.xls]Line_Definitions!","a",VLOOKUP(Data!D350,Line_Definitions!$A$2:$D$401,4,FALSE)),Data!D350)</f>
        <v>11180</v>
      </c>
      <c r="B358" s="109">
        <f aca="true" t="shared" si="28" ref="B358:B372">ROW(A358)</f>
        <v>358</v>
      </c>
      <c r="C358" s="88" t="str">
        <f>VLOOKUP(A358,'Level 3 - AMP Financial Data'!A$153:C$372,3,FALSE)</f>
        <v>Housing Assistance Payments</v>
      </c>
      <c r="D358" s="211"/>
      <c r="E358" s="191">
        <f>SUM(E345:E357)</f>
        <v>0</v>
      </c>
      <c r="F358" s="211"/>
      <c r="G358" s="211"/>
      <c r="H358" s="211"/>
      <c r="I358" s="191">
        <f>SUM(I345:I357)</f>
        <v>0</v>
      </c>
      <c r="J358" s="141">
        <f t="shared" si="27"/>
        <v>0</v>
      </c>
    </row>
    <row r="359" spans="1:9" ht="12.75">
      <c r="A359" s="65"/>
      <c r="B359" s="65"/>
      <c r="E359" s="123"/>
      <c r="I359" s="123"/>
    </row>
    <row r="360" spans="1:10" ht="12.75">
      <c r="A360" s="60">
        <f>HYPERLINK(CONCATENATE("[FDS Tool Version 28.xls]Line_Definitions!","a",VLOOKUP(Data!D352,Line_Definitions!$A$2:$D$401,4,FALSE)),Data!D352)</f>
        <v>11190</v>
      </c>
      <c r="B360" s="109">
        <f t="shared" si="28"/>
        <v>360</v>
      </c>
      <c r="C360" s="88" t="str">
        <f>VLOOKUP(A360,'Level 3 - AMP Financial Data'!A$153:C$372,3,FALSE)</f>
        <v>Unit Months Available</v>
      </c>
      <c r="D360" s="295">
        <f>'Level 3 - AMP Financial Data'!E362</f>
        <v>0</v>
      </c>
      <c r="E360" s="296"/>
      <c r="F360" s="297"/>
      <c r="G360" s="297"/>
      <c r="H360" s="298"/>
      <c r="I360" s="297"/>
      <c r="J360" s="299">
        <f>SUM(D360:I360)</f>
        <v>0</v>
      </c>
    </row>
    <row r="361" spans="1:10" ht="12.75">
      <c r="A361" s="60">
        <f>HYPERLINK(CONCATENATE("[FDS Tool Version 28.xls]Line_Definitions!","a",VLOOKUP(Data!D353,Line_Definitions!$A$2:$D$401,4,FALSE)),Data!D353)</f>
        <v>11210</v>
      </c>
      <c r="B361" s="109">
        <f>ROW(A361)</f>
        <v>361</v>
      </c>
      <c r="C361" s="88" t="s">
        <v>642</v>
      </c>
      <c r="D361" s="295">
        <f>'Level 3 - AMP Financial Data'!D361</f>
        <v>0</v>
      </c>
      <c r="E361" s="296"/>
      <c r="F361" s="297"/>
      <c r="G361" s="297"/>
      <c r="H361" s="298"/>
      <c r="I361" s="297"/>
      <c r="J361" s="299">
        <f>SUM(D361:I361)</f>
        <v>0</v>
      </c>
    </row>
    <row r="362" spans="1:9" ht="12.75">
      <c r="A362" s="65"/>
      <c r="B362" s="65"/>
      <c r="E362" s="123"/>
      <c r="I362" s="123"/>
    </row>
    <row r="363" spans="1:10" ht="12.75">
      <c r="A363" s="60">
        <f>HYPERLINK(CONCATENATE("[FDS Tool Version 28.xls]Line_Definitions!","a",VLOOKUP(Data!D355,Line_Definitions!$A$2:$D$401,4,FALSE)),Data!D355)</f>
        <v>11270</v>
      </c>
      <c r="B363" s="119">
        <f t="shared" si="28"/>
        <v>363</v>
      </c>
      <c r="C363" s="88" t="str">
        <f>VLOOKUP(A363,'Level 3 - AMP Financial Data'!A$153:C$372,3,FALSE)</f>
        <v>Excess Cash</v>
      </c>
      <c r="D363" s="209">
        <f>'Level 3 - AMP Financial Data'!D363</f>
        <v>0</v>
      </c>
      <c r="E363" s="193"/>
      <c r="F363" s="194"/>
      <c r="G363" s="194"/>
      <c r="H363" s="194"/>
      <c r="I363" s="194"/>
      <c r="J363" s="141">
        <f>SUM(D363:I363)</f>
        <v>0</v>
      </c>
    </row>
    <row r="364" spans="1:9" ht="12.75">
      <c r="A364" s="65"/>
      <c r="B364" s="65"/>
      <c r="E364" s="123"/>
      <c r="I364" s="123"/>
    </row>
    <row r="365" spans="1:10" ht="12.75">
      <c r="A365" s="60">
        <f>HYPERLINK(CONCATENATE("[FDS Tool Version 28.xls]Line_Definitions!","a",VLOOKUP(Data!D357,Line_Definitions!$A$2:$D$401,4,FALSE)),Data!D357)</f>
        <v>11610</v>
      </c>
      <c r="B365" s="112">
        <f t="shared" si="28"/>
        <v>365</v>
      </c>
      <c r="C365" s="87" t="str">
        <f>VLOOKUP(A365,'Level 3 - AMP Financial Data'!A$153:C$372,3,FALSE)</f>
        <v>Land Purchases</v>
      </c>
      <c r="D365" s="207">
        <f>'Level 3 - AMP Financial Data'!E366</f>
        <v>0</v>
      </c>
      <c r="E365" s="284"/>
      <c r="F365" s="287"/>
      <c r="G365" s="287"/>
      <c r="H365" s="207">
        <f>'Level 3 - COCC Financial Data'!D364</f>
        <v>0</v>
      </c>
      <c r="I365" s="287"/>
      <c r="J365" s="141">
        <f aca="true" t="shared" si="29" ref="J365:J372">SUM(D365:I365)</f>
        <v>0</v>
      </c>
    </row>
    <row r="366" spans="1:10" ht="12.75">
      <c r="A366" s="60">
        <f>HYPERLINK(CONCATENATE("[FDS Tool Version 28.xls]Line_Definitions!","a",VLOOKUP(Data!D358,Line_Definitions!$A$2:$D$401,4,FALSE)),Data!D358)</f>
        <v>11620</v>
      </c>
      <c r="B366" s="112">
        <f t="shared" si="28"/>
        <v>366</v>
      </c>
      <c r="C366" s="87" t="str">
        <f>VLOOKUP(A366,'Level 3 - AMP Financial Data'!A$153:C$372,3,FALSE)</f>
        <v>Building Purchases</v>
      </c>
      <c r="D366" s="207">
        <f>'Level 3 - AMP Financial Data'!E367</f>
        <v>0</v>
      </c>
      <c r="E366" s="284"/>
      <c r="F366" s="287"/>
      <c r="G366" s="287"/>
      <c r="H366" s="207">
        <f>'Level 3 - COCC Financial Data'!D365</f>
        <v>0</v>
      </c>
      <c r="I366" s="287"/>
      <c r="J366" s="141">
        <f t="shared" si="29"/>
        <v>0</v>
      </c>
    </row>
    <row r="367" spans="1:10" ht="12.75">
      <c r="A367" s="60">
        <f>HYPERLINK(CONCATENATE("[FDS Tool Version 28.xls]Line_Definitions!","a",VLOOKUP(Data!D359,Line_Definitions!$A$2:$D$401,4,FALSE)),Data!D359)</f>
        <v>11630</v>
      </c>
      <c r="B367" s="112">
        <f t="shared" si="28"/>
        <v>367</v>
      </c>
      <c r="C367" s="87" t="str">
        <f>VLOOKUP(A367,'Level 3 - AMP Financial Data'!A$153:C$372,3,FALSE)</f>
        <v>Furniture &amp; Equipment-Dwelling Purchases</v>
      </c>
      <c r="D367" s="207">
        <f>'Level 3 - AMP Financial Data'!E368</f>
        <v>0</v>
      </c>
      <c r="E367" s="284"/>
      <c r="F367" s="287"/>
      <c r="G367" s="287"/>
      <c r="H367" s="207">
        <f>'Level 3 - COCC Financial Data'!D366</f>
        <v>0</v>
      </c>
      <c r="I367" s="287"/>
      <c r="J367" s="141">
        <f t="shared" si="29"/>
        <v>0</v>
      </c>
    </row>
    <row r="368" spans="1:10" ht="12.75">
      <c r="A368" s="60">
        <f>HYPERLINK(CONCATENATE("[FDS Tool Version 28.xls]Line_Definitions!","a",VLOOKUP(Data!D360,Line_Definitions!$A$2:$D$401,4,FALSE)),Data!D360)</f>
        <v>11640</v>
      </c>
      <c r="B368" s="112">
        <f t="shared" si="28"/>
        <v>368</v>
      </c>
      <c r="C368" s="87" t="str">
        <f>VLOOKUP(A368,'Level 3 - AMP Financial Data'!A$153:C$372,3,FALSE)</f>
        <v>Furniture &amp; Equipment-Administrative Purchases</v>
      </c>
      <c r="D368" s="207">
        <f>'Level 3 - AMP Financial Data'!E369</f>
        <v>0</v>
      </c>
      <c r="E368" s="284"/>
      <c r="F368" s="287"/>
      <c r="G368" s="287"/>
      <c r="H368" s="207">
        <f>'Level 3 - COCC Financial Data'!D367</f>
        <v>0</v>
      </c>
      <c r="I368" s="287"/>
      <c r="J368" s="141">
        <f t="shared" si="29"/>
        <v>0</v>
      </c>
    </row>
    <row r="369" spans="1:10" ht="12.75">
      <c r="A369" s="60">
        <f>HYPERLINK(CONCATENATE("[FDS Tool Version 28.xls]Line_Definitions!","a",VLOOKUP(Data!D361,Line_Definitions!$A$2:$D$401,4,FALSE)),Data!D361)</f>
        <v>11650</v>
      </c>
      <c r="B369" s="112">
        <f t="shared" si="28"/>
        <v>369</v>
      </c>
      <c r="C369" s="87" t="str">
        <f>VLOOKUP(A369,'Level 3 - AMP Financial Data'!A$153:C$372,3,FALSE)</f>
        <v>Leasehold Improvements Purchases</v>
      </c>
      <c r="D369" s="207">
        <f>'Level 3 - AMP Financial Data'!E370</f>
        <v>0</v>
      </c>
      <c r="E369" s="284"/>
      <c r="F369" s="287"/>
      <c r="G369" s="287"/>
      <c r="H369" s="207">
        <f>'Level 3 - COCC Financial Data'!D368</f>
        <v>0</v>
      </c>
      <c r="I369" s="287"/>
      <c r="J369" s="141">
        <f t="shared" si="29"/>
        <v>0</v>
      </c>
    </row>
    <row r="370" spans="1:10" ht="12.75">
      <c r="A370" s="60">
        <f>HYPERLINK(CONCATENATE("[FDS Tool Version 28.xls]Line_Definitions!","a",VLOOKUP(Data!D362,Line_Definitions!$A$2:$D$401,4,FALSE)),Data!D362)</f>
        <v>11660</v>
      </c>
      <c r="B370" s="112">
        <f t="shared" si="28"/>
        <v>370</v>
      </c>
      <c r="C370" s="87" t="str">
        <f>VLOOKUP(A370,'Level 3 - AMP Financial Data'!A$153:C$372,3,FALSE)</f>
        <v>Infrastructure Purchases</v>
      </c>
      <c r="D370" s="207">
        <f>'Level 3 - AMP Financial Data'!E371</f>
        <v>0</v>
      </c>
      <c r="E370" s="284"/>
      <c r="F370" s="287"/>
      <c r="G370" s="287"/>
      <c r="H370" s="207">
        <f>'Level 3 - COCC Financial Data'!D369</f>
        <v>0</v>
      </c>
      <c r="I370" s="287"/>
      <c r="J370" s="141">
        <f t="shared" si="29"/>
        <v>0</v>
      </c>
    </row>
    <row r="371" spans="1:10" ht="12.75">
      <c r="A371" s="60">
        <f>HYPERLINK(CONCATENATE("[FDS Tool Version 28.xls]Line_Definitions!","a",VLOOKUP(Data!D363,Line_Definitions!$A$2:$D$401,4,FALSE)),Data!D363)</f>
        <v>13510</v>
      </c>
      <c r="B371" s="112">
        <f t="shared" si="28"/>
        <v>371</v>
      </c>
      <c r="C371" s="87" t="str">
        <f>VLOOKUP(A371,'Level 3 - AMP Financial Data'!A$153:C$372,3,FALSE)</f>
        <v>CFFP Debt Service Payments</v>
      </c>
      <c r="D371" s="207">
        <f>'Level 3 - AMP Financial Data'!E372</f>
        <v>0</v>
      </c>
      <c r="E371" s="212"/>
      <c r="F371" s="287"/>
      <c r="G371" s="287"/>
      <c r="H371" s="207">
        <f>'Level 3 - COCC Financial Data'!D370</f>
        <v>0</v>
      </c>
      <c r="I371" s="287"/>
      <c r="J371" s="141">
        <f t="shared" si="29"/>
        <v>0</v>
      </c>
    </row>
    <row r="372" spans="1:10" ht="12.75">
      <c r="A372" s="60">
        <f>HYPERLINK(CONCATENATE("[FDS Tool Version 28.xls]Line_Definitions!","a",VLOOKUP(Data!D364,Line_Definitions!$A$2:$D$401,4,FALSE)),Data!D364)</f>
        <v>13901</v>
      </c>
      <c r="B372" s="112">
        <f t="shared" si="28"/>
        <v>372</v>
      </c>
      <c r="C372" s="87" t="str">
        <f>VLOOKUP(A372,'Level 3 - AMP Financial Data'!A$153:C$372,3,FALSE)</f>
        <v>Replacement Housing Factor Funds</v>
      </c>
      <c r="D372" s="207">
        <f>'Level 3 - AMP Financial Data'!D373</f>
        <v>0</v>
      </c>
      <c r="E372" s="212"/>
      <c r="F372" s="287"/>
      <c r="G372" s="287"/>
      <c r="H372" s="207">
        <f>'Level 3 - COCC Financial Data'!D371</f>
        <v>0</v>
      </c>
      <c r="I372" s="287"/>
      <c r="J372" s="141">
        <f t="shared" si="29"/>
        <v>0</v>
      </c>
    </row>
  </sheetData>
  <sheetProtection sheet="1" formatCells="0" formatRows="0" insertColumns="0" insertRows="0" insertHyperlinks="0" deleteColumns="0" deleteRows="0" sort="0" autoFilter="0" pivotTables="0"/>
  <mergeCells count="8">
    <mergeCell ref="D134:J134"/>
    <mergeCell ref="D297:J297"/>
    <mergeCell ref="D25:J25"/>
    <mergeCell ref="D61:J61"/>
    <mergeCell ref="D68:J68"/>
    <mergeCell ref="D76:J76"/>
    <mergeCell ref="D83:J83"/>
    <mergeCell ref="D119:J119"/>
  </mergeCells>
  <conditionalFormatting sqref="E314:F325 I299:I306 F325:I325 I285:I288 I272:I273 D274:D283 F274:H283 I205:I211 I213:I222 I224:I240 I242:I246 I248:I252 I254:I261 I270 I263:I266 I268 I185:I186 I192:I203 I153:I155 I157:I163 I166:I167 I189 I175:I177 I179:I183 D327:D343 D345:D358 F327:H343 F345:H358 H360:H361 I290:I296">
    <cfRule type="cellIs" priority="18" dxfId="1" operator="notEqual" stopIfTrue="1">
      <formula>0</formula>
    </cfRule>
  </conditionalFormatting>
  <dataValidations count="9">
    <dataValidation type="decimal" operator="lessThanOrEqual" allowBlank="1" showInputMessage="1" showErrorMessage="1" error="Cannot be a positive value" sqref="D345:D358 D274:D283 F327:H343 D327:D343 F345:H358 H360:H361 F274:H283 E325:H325">
      <formula1>0</formula1>
    </dataValidation>
    <dataValidation type="decimal" operator="greaterThanOrEqual" allowBlank="1" showInputMessage="1" showErrorMessage="1" error="Please enter positive values only" sqref="E179:E180 H142:H144 H120 H89:H98 H123:H124 H28:H33 E106:G106 H100:H109 H135:H137 H42 E100:G102 E43:H43 E153:E154 E27:H27 D12:G12 E164:H164 E33:G33 E30:G31 E89:G95 E110:H113 E126:H128 E175:G175 G46:H50 E157:E162 E166 E290 E36:F41 G36:H40 E46:F54 G52:H54 E70:H70 E109:G109 H7:H24 H26">
      <formula1>0</formula1>
    </dataValidation>
    <dataValidation type="decimal" operator="lessThanOrEqual" allowBlank="1" showInputMessage="1" showErrorMessage="1" error="Please enter negative values only" sqref="E181 E32:G32 E28:G29 E42:G42">
      <formula1>0</formula1>
    </dataValidation>
    <dataValidation type="decimal" operator="lessThanOrEqual" allowBlank="1" showInputMessage="1" showErrorMessage="1" error="Elimination values should always be negative!!" sqref="E145:G145 F120:G120">
      <formula1>0</formula1>
    </dataValidation>
    <dataValidation type="decimal" operator="greaterThanOrEqual" allowBlank="1" showInputMessage="1" showErrorMessage="1" error="Please enter positive values only!!" sqref="E7:G11 E14:G17">
      <formula1>0</formula1>
    </dataValidation>
    <dataValidation operator="greaterThanOrEqual" allowBlank="1" showInputMessage="1" showErrorMessage="1" promptTitle="Negative Check" error="Please enter positive values only" sqref="G41:H41"/>
    <dataValidation operator="greaterThanOrEqual" allowBlank="1" showInputMessage="1" showErrorMessage="1" error="Please enter positive values only" sqref="G51:H51"/>
    <dataValidation operator="lessThanOrEqual" allowBlank="1" showInputMessage="1" showErrorMessage="1" error="Cannot be a positive value" sqref="E314:E324"/>
    <dataValidation type="whole" operator="lessThanOrEqual" allowBlank="1" showInputMessage="1" showErrorMessage="1" sqref="I42:I43">
      <formula1>0</formula1>
    </dataValidation>
  </dataValidations>
  <hyperlinks>
    <hyperlink ref="A15" location="'Business Requirements'!A14" display="'Business Requirements'!A14"/>
    <hyperlink ref="A16" location="'Business Requirements'!A15" display="'Business Requirements'!A15"/>
    <hyperlink ref="A17" location="'Business Requirements'!A16" display="'Business Requirements'!A16"/>
    <hyperlink ref="A20" location="'Business Requirements'!A19" display="'Business Requirements'!A19"/>
    <hyperlink ref="A21" location="'Business Requirements'!A20" display="'Business Requirements'!A20"/>
    <hyperlink ref="A22" location="'Business Requirements'!A21" display="'Business Requirements'!A21"/>
    <hyperlink ref="A23" location="'Business Requirements'!A22" display="'Business Requirements'!A22"/>
    <hyperlink ref="A24" location="'Business Requirements'!A23" display="'Business Requirements'!A23"/>
    <hyperlink ref="A56" location="'Business Requirements'!A51" display="'Business Requirements'!A51"/>
    <hyperlink ref="A57" location="'Business Requirements'!A52" display="'Business Requirements'!A52"/>
    <hyperlink ref="A58" location="'Business Requirements'!A53" display="'Business Requirements'!A53"/>
    <hyperlink ref="A59" location="'Business Requirements'!A54" display="'Business Requirements'!A54"/>
    <hyperlink ref="A60" location="'Business Requirements'!A55" display="'Business Requirements'!A55"/>
    <hyperlink ref="A63" location="'Business Requirements'!A57" display="'Business Requirements'!A57"/>
    <hyperlink ref="A64" location="'Business Requirements'!A58" display="'Business Requirements'!A58"/>
    <hyperlink ref="A65" location="'Business Requirements'!A59" display="'Business Requirements'!A59"/>
    <hyperlink ref="A66" location="'Business Requirements'!A60" display="'Business Requirements'!A60"/>
    <hyperlink ref="A67" location="'Business Requirements'!A61" display="'Business Requirements'!A61"/>
    <hyperlink ref="A71" location="'Business Requirements'!A64" display="'Business Requirements'!A64"/>
    <hyperlink ref="A72" location="'Business Requirements'!A65" display="'Business Requirements'!A65"/>
    <hyperlink ref="A73" location="'Business Requirements'!A66" display="'Business Requirements'!A66"/>
    <hyperlink ref="A74" location="'Business Requirements'!A67" display="'Business Requirements'!A67"/>
    <hyperlink ref="A75" location="'Business Requirements'!A68" display="'Business Requirements'!A68"/>
    <hyperlink ref="A78" location="'Business Requirements'!A70" display="'Business Requirements'!A70"/>
    <hyperlink ref="A79" location="'Business Requirements'!A71" display="'Business Requirements'!A71"/>
    <hyperlink ref="A80" location="'Business Requirements'!A72" display="'Business Requirements'!A72"/>
    <hyperlink ref="A81" location="'Business Requirements'!A73" display="'Business Requirements'!A73"/>
    <hyperlink ref="A82" location="'Business Requirements'!A74" display="'Business Requirements'!A74"/>
    <hyperlink ref="A96" location="'Business Requirements'!A86" display="'Business Requirements'!A86"/>
    <hyperlink ref="A97" location="'Business Requirements'!A87" display="'Business Requirements'!A87"/>
    <hyperlink ref="A98" location="'Business Requirements'!A88" display="'Business Requirements'!A88"/>
    <hyperlink ref="A103" location="'Business Requirements'!A93" display="'Business Requirements'!A93"/>
    <hyperlink ref="A104" location="'Business Requirements'!A94" display="'Business Requirements'!A94"/>
    <hyperlink ref="A105" location="'Business Requirements'!A95" display="'Business Requirements'!A95"/>
    <hyperlink ref="A107" location="'Business Requirements'!A97" display="'Business Requirements'!A97"/>
    <hyperlink ref="A108" location="'Business Requirements'!A98" display="'Business Requirements'!A98"/>
    <hyperlink ref="A114" location="'Business Requirements'!A104" display="'Business Requirements'!A104"/>
    <hyperlink ref="A115" location="'Business Requirements'!A105" display="'Business Requirements'!A105"/>
    <hyperlink ref="A116" location="'Business Requirements'!A106" display="'Business Requirements'!A106"/>
    <hyperlink ref="A117" location="'Business Requirements'!A107" display="'Business Requirements'!A107"/>
    <hyperlink ref="A118" location="'Business Requirements'!A108" display="'Business Requirements'!A108"/>
    <hyperlink ref="A123" location="'Business Requirements'!A111" display="'Business Requirements'!A111"/>
    <hyperlink ref="A124" location="'Business Requirements'!A112" display="'Business Requirements'!A112"/>
    <hyperlink ref="A129" location="'Business Requirements'!A117" display="'Business Requirements'!A117"/>
    <hyperlink ref="A130" location="'Business Requirements'!A118" display="'Business Requirements'!A118"/>
    <hyperlink ref="A131" location="'Business Requirements'!A119" display="'Business Requirements'!A119"/>
    <hyperlink ref="A132" location="'Business Requirements'!A120" display="'Business Requirements'!A120"/>
    <hyperlink ref="A133" location="'Business Requirements'!A121" display="'Business Requirements'!A121"/>
    <hyperlink ref="A157" location="'Business Requirements'!B147" display="'Business Requirements'!B147"/>
    <hyperlink ref="A158" location="'Business Requirements'!B148" display="'Business Requirements'!B148"/>
    <hyperlink ref="A159" location="'Business Requirements'!B149" display="'Business Requirements'!B149"/>
    <hyperlink ref="A160" location="'Business Requirements'!B150" display="'Business Requirements'!B150"/>
    <hyperlink ref="A161" location="'Business Requirements'!B151" display="'Business Requirements'!B151"/>
    <hyperlink ref="A163" location="'Business Requirements'!B154" display="'Business Requirements'!B154"/>
    <hyperlink ref="A176" location="'Business Requirements'!B164" display="'Business Requirements'!B164"/>
    <hyperlink ref="A177" location="'Business Requirements'!B165" display="'Business Requirements'!B165"/>
    <hyperlink ref="A182" location="'Business Requirements'!B170" display="'Business Requirements'!B170"/>
    <hyperlink ref="A183" location="'Business Requirements'!B171" display="'Business Requirements'!B171"/>
    <hyperlink ref="A187" location="'Business Requirements'!B175" display="'Business Requirements'!B175"/>
    <hyperlink ref="A188" location="'Business Requirements'!B176" display="'Business Requirements'!B176"/>
    <hyperlink ref="A226" location="'Business Requirements'!B208" display="'Business Requirements'!B208"/>
    <hyperlink ref="A227" location="'Business Requirements'!B209" display="'Business Requirements'!B209"/>
    <hyperlink ref="A228" location="'Business Requirements'!B210" display="'Business Requirements'!B210"/>
    <hyperlink ref="A229" location="'Business Requirements'!B211" display="'Business Requirements'!B211"/>
    <hyperlink ref="A230" location="'Business Requirements'!B212" display="'Business Requirements'!B212"/>
    <hyperlink ref="A231" location="'Business Requirements'!B213" display="'Business Requirements'!B213"/>
    <hyperlink ref="A232" location="'Business Requirements'!B214" display="'Business Requirements'!B214"/>
    <hyperlink ref="A233" location="'Business Requirements'!B215" display="'Business Requirements'!B215"/>
    <hyperlink ref="A234" location="'Business Requirements'!B216" display="'Business Requirements'!B216"/>
    <hyperlink ref="A235" location="'Business Requirements'!B217" display="'Business Requirements'!B217"/>
    <hyperlink ref="A236" location="'Business Requirements'!B218" display="'Business Requirements'!B218"/>
    <hyperlink ref="A237" location="'Business Requirements'!B219" display="'Business Requirements'!B219"/>
    <hyperlink ref="A274" location="'Business Requirements'!B249" display="'Business Requirements'!B249"/>
    <hyperlink ref="A275" location="'Business Requirements'!B250" display="'Business Requirements'!B250"/>
    <hyperlink ref="A276" location="'Business Requirements'!B251" display="'Business Requirements'!B251"/>
    <hyperlink ref="A277" location="'Business Requirements'!B252" display="'Business Requirements'!B252"/>
    <hyperlink ref="A278" location="'Business Requirements'!B253" display="'Business Requirements'!B253"/>
    <hyperlink ref="A279" location="'Business Requirements'!B254" display="'Business Requirements'!B254"/>
    <hyperlink ref="A280" location="'Business Requirements'!B255" display="'Business Requirements'!B255"/>
    <hyperlink ref="A281" location="'Business Requirements'!B256" display="'Business Requirements'!B256"/>
    <hyperlink ref="A282" location="'Business Requirements'!B257" display="'Business Requirements'!B257"/>
    <hyperlink ref="A283" location="'Business Requirements'!B258" display="'Business Requirements'!B258"/>
    <hyperlink ref="A292" location="'Business Requirements'!B268" display="'Business Requirements'!B268"/>
    <hyperlink ref="A293" location="'Business Requirements'!B269" display="'Business Requirements'!B269"/>
    <hyperlink ref="A294" location="'Business Requirements'!B270" display="'Business Requirements'!B270"/>
    <hyperlink ref="A295" location="'Business Requirements'!B271" display="'Business Requirements'!B271"/>
    <hyperlink ref="A296" location="'Business Requirements'!B272" display="'Business Requirements'!B272"/>
    <hyperlink ref="A314" location="'Business Requirements'!B289" display="'Business Requirements'!B289"/>
    <hyperlink ref="A315" location="'Business Requirements'!B290" display="'Business Requirements'!B290"/>
    <hyperlink ref="A316" location="'Business Requirements'!B291" display="'Business Requirements'!B291"/>
    <hyperlink ref="A317" location="'Business Requirements'!B292" display="'Business Requirements'!B292"/>
    <hyperlink ref="A318" location="'Business Requirements'!B293" display="'Business Requirements'!B293"/>
    <hyperlink ref="A319" location="'Business Requirements'!B294" display="'Business Requirements'!B294"/>
    <hyperlink ref="A320" location="'Business Requirements'!B295" display="'Business Requirements'!B295"/>
    <hyperlink ref="A321" location="'Business Requirements'!B296" display="'Business Requirements'!B296"/>
    <hyperlink ref="A322" location="'Business Requirements'!B297" display="'Business Requirements'!B297"/>
    <hyperlink ref="A323" location="'Business Requirements'!B298" display="'Business Requirements'!B298"/>
    <hyperlink ref="A324" location="'Business Requirements'!B299" display="'Business Requirements'!B299"/>
    <hyperlink ref="A327" location="'Business Requirements'!B308" display="'Business Requirements'!B308"/>
    <hyperlink ref="A329" location="'Business Requirements'!B310" display="'Business Requirements'!B310"/>
    <hyperlink ref="A334" location="'Business Requirements'!B315" display="'Business Requirements'!B315"/>
    <hyperlink ref="A335" location="'Business Requirements'!B316" display="'Business Requirements'!B316"/>
    <hyperlink ref="A336" location="'Business Requirements'!B317" display="'Business Requirements'!B317"/>
    <hyperlink ref="A162" location="'Business Requirements'!B153" display="'Business Requirements'!B153"/>
    <hyperlink ref="A342" location="'Business Requirements'!B323" display="'Business Requirements'!B323"/>
    <hyperlink ref="A340" location="'Business Requirements'!B321" display="'Business Requirements'!B321"/>
    <hyperlink ref="A328" location="'Business Requirements'!B309" display="'Business Requirements'!B309"/>
    <hyperlink ref="A341" location="'Business Requirements'!B322" display="'Business Requirements'!B322"/>
    <hyperlink ref="A339" location="'Business Requirements'!B320" display="'Business Requirements'!B320"/>
    <hyperlink ref="A338" location="'Business Requirements'!B319" display="'Business Requirements'!B319"/>
    <hyperlink ref="A333" location="'Business Requirements'!B314" display="'Business Requirements'!B314"/>
    <hyperlink ref="A337" location="'Business Requirements'!B318" display="'Business Requirements'!B318"/>
    <hyperlink ref="A332" location="'Business Requirements'!B313" display="'Business Requirements'!B313"/>
    <hyperlink ref="A331" location="'Business Requirements'!B312" display="'Business Requirements'!B312"/>
    <hyperlink ref="A330" location="'Business Requirements'!B311" display="'Business Requirements'!B311"/>
  </hyperlinks>
  <printOptions horizontalCentered="1"/>
  <pageMargins left="0.3" right="0.28" top="0.47" bottom="0.51" header="0.5" footer="0.34"/>
  <pageSetup firstPageNumber="9" useFirstPageNumber="1" fitToHeight="6" fitToWidth="1" horizontalDpi="600" verticalDpi="600" orientation="landscape" scale="84"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1:J21"/>
  <sheetViews>
    <sheetView showGridLines="0" zoomScalePageLayoutView="0" workbookViewId="0" topLeftCell="A1">
      <pane xSplit="2" ySplit="4" topLeftCell="C5" activePane="bottomRight" state="frozen"/>
      <selection pane="topLeft" activeCell="E366" sqref="E366"/>
      <selection pane="topRight" activeCell="E366" sqref="E366"/>
      <selection pane="bottomLeft" activeCell="E366" sqref="E366"/>
      <selection pane="bottomRight" activeCell="E366" sqref="E366"/>
    </sheetView>
  </sheetViews>
  <sheetFormatPr defaultColWidth="15.33203125" defaultRowHeight="12.75"/>
  <cols>
    <col min="1" max="1" width="11.5" style="61" customWidth="1"/>
    <col min="2" max="2" width="60.66015625" style="65" customWidth="1"/>
    <col min="3" max="6" width="13.83203125" style="65" customWidth="1"/>
    <col min="7" max="9" width="6.5" style="65" customWidth="1"/>
    <col min="10" max="16384" width="15.33203125" style="65" customWidth="1"/>
  </cols>
  <sheetData>
    <row r="1" spans="2:6" ht="21.75" customHeight="1">
      <c r="B1" s="256" t="s">
        <v>183</v>
      </c>
      <c r="C1" s="257"/>
      <c r="D1" s="258"/>
      <c r="E1" s="258"/>
      <c r="F1" s="258"/>
    </row>
    <row r="2" spans="1:10" ht="21" customHeight="1">
      <c r="A2" s="67"/>
      <c r="B2" s="69" t="s">
        <v>173</v>
      </c>
      <c r="G2" s="64"/>
      <c r="H2" s="64"/>
      <c r="I2" s="64"/>
      <c r="J2" s="105"/>
    </row>
    <row r="3" spans="3:6" ht="17.25" customHeight="1">
      <c r="C3" s="259"/>
      <c r="D3" s="259"/>
      <c r="E3" s="259"/>
      <c r="F3" s="259"/>
    </row>
    <row r="4" spans="1:6" ht="28.5">
      <c r="A4" s="74" t="s">
        <v>167</v>
      </c>
      <c r="B4" s="74" t="s">
        <v>771</v>
      </c>
      <c r="C4" s="74" t="s">
        <v>483</v>
      </c>
      <c r="D4" s="74" t="s">
        <v>571</v>
      </c>
      <c r="E4" s="74" t="s">
        <v>572</v>
      </c>
      <c r="F4" s="74" t="s">
        <v>181</v>
      </c>
    </row>
    <row r="5" spans="1:6" s="64" customFormat="1" ht="12.75">
      <c r="A5" s="301">
        <f>HYPERLINK(CONCATENATE("[FDS Tool Version 28.xlsx]Line_Definitions!","a",VLOOKUP(Data!E5,Line_Definitions!$A$2:$D$401,4,FALSE)),Data!E5)</f>
        <v>111</v>
      </c>
      <c r="B5" s="261" t="s">
        <v>639</v>
      </c>
      <c r="C5" s="107">
        <f>VLOOKUP($A5,'Level 3 - AMP Financial Data'!$A$6:$H$146,COLUMN('Excess Cash Calc'!C$4)+2,FALSE)</f>
        <v>0</v>
      </c>
      <c r="D5" s="107">
        <f>VLOOKUP($A5,'Level 3 - AMP Financial Data'!$A$6:$H$146,COLUMN('Excess Cash Calc'!D$4)+2,FALSE)</f>
        <v>0</v>
      </c>
      <c r="E5" s="107">
        <f>VLOOKUP($A5,'Level 3 - AMP Financial Data'!$A$6:$H$146,COLUMN('Excess Cash Calc'!E$4)+2,FALSE)</f>
        <v>0</v>
      </c>
      <c r="F5" s="107">
        <f>VLOOKUP($A5,'Level 3 - AMP Financial Data'!$A$6:$H$146,COLUMN('Excess Cash Calc'!F$4)+2,FALSE)</f>
        <v>0</v>
      </c>
    </row>
    <row r="6" spans="1:6" s="64" customFormat="1" ht="12.75">
      <c r="A6" s="301">
        <f>HYPERLINK(CONCATENATE("[FDS Tool Version 28.xlsx]Line_Definitions!","a",VLOOKUP(Data!E6,Line_Definitions!$A$2:$D$401,4,FALSE)),Data!E6)</f>
        <v>114</v>
      </c>
      <c r="B6" s="261" t="s">
        <v>640</v>
      </c>
      <c r="C6" s="107">
        <f>VLOOKUP($A6,'Level 3 - AMP Financial Data'!$A$6:$H$146,COLUMN('Excess Cash Calc'!C$4)+2,FALSE)</f>
        <v>0</v>
      </c>
      <c r="D6" s="107">
        <f>VLOOKUP($A6,'Level 3 - AMP Financial Data'!$A$6:$H$146,COLUMN('Excess Cash Calc'!D$4)+2,FALSE)</f>
        <v>0</v>
      </c>
      <c r="E6" s="107">
        <f>VLOOKUP($A6,'Level 3 - AMP Financial Data'!$A$6:$H$146,COLUMN('Excess Cash Calc'!E$4)+2,FALSE)</f>
        <v>0</v>
      </c>
      <c r="F6" s="107">
        <f>VLOOKUP($A6,'Level 3 - AMP Financial Data'!$A$6:$H$146,COLUMN('Excess Cash Calc'!F$4)+2,FALSE)</f>
        <v>0</v>
      </c>
    </row>
    <row r="7" spans="1:6" s="64" customFormat="1" ht="12.75">
      <c r="A7" s="301">
        <f>HYPERLINK(CONCATENATE("[FDS Tool Version 28.xlsx]Line_Definitions!","a",VLOOKUP(Data!E7,Line_Definitions!$A$2:$D$401,4,FALSE)),Data!E7)</f>
        <v>115</v>
      </c>
      <c r="B7" s="262" t="s">
        <v>144</v>
      </c>
      <c r="C7" s="107">
        <f>VLOOKUP($A7,'Level 3 - AMP Financial Data'!$A$6:$H$146,COLUMN('Excess Cash Calc'!C$4)+2,FALSE)</f>
        <v>0</v>
      </c>
      <c r="D7" s="107">
        <f>VLOOKUP($A7,'Level 3 - AMP Financial Data'!$A$6:$H$146,COLUMN('Excess Cash Calc'!D$4)+2,FALSE)</f>
        <v>0</v>
      </c>
      <c r="E7" s="107">
        <f>VLOOKUP($A7,'Level 3 - AMP Financial Data'!$A$6:$H$146,COLUMN('Excess Cash Calc'!E$4)+2,FALSE)</f>
        <v>0</v>
      </c>
      <c r="F7" s="107">
        <f>VLOOKUP($A7,'Level 3 - AMP Financial Data'!$A$6:$H$146,COLUMN('Excess Cash Calc'!F$4)+2,FALSE)</f>
        <v>0</v>
      </c>
    </row>
    <row r="8" spans="1:6" s="81" customFormat="1" ht="12.75">
      <c r="A8" s="263"/>
      <c r="B8" s="100"/>
      <c r="C8" s="264"/>
      <c r="D8" s="265"/>
      <c r="E8" s="265"/>
      <c r="F8" s="265"/>
    </row>
    <row r="9" spans="1:6" s="64" customFormat="1" ht="12.75">
      <c r="A9" s="300">
        <f>HYPERLINK(CONCATENATE("[FDS Tool Version 28.xlsx]Line_Definitions!","a",VLOOKUP(Data!E9,Line_Definitions!$A$2:$D$401,4,FALSE)),Data!E9)</f>
        <v>120</v>
      </c>
      <c r="B9" s="267" t="s">
        <v>170</v>
      </c>
      <c r="C9" s="95">
        <f>VLOOKUP($A9,'Level 3 - AMP Financial Data'!$A$6:$H$146,COLUMN('Excess Cash Calc'!C$4)+2,FALSE)</f>
        <v>0</v>
      </c>
      <c r="D9" s="95">
        <f>VLOOKUP($A9,'Level 3 - AMP Financial Data'!$A$6:$H$146,COLUMN('Excess Cash Calc'!D$4)+2,FALSE)</f>
        <v>0</v>
      </c>
      <c r="E9" s="95">
        <f>VLOOKUP($A9,'Level 3 - AMP Financial Data'!$A$6:$H$146,COLUMN('Excess Cash Calc'!E$4)+2,FALSE)</f>
        <v>0</v>
      </c>
      <c r="F9" s="95">
        <f>VLOOKUP($A9,'Level 3 - AMP Financial Data'!$A$6:$H$146,COLUMN('Excess Cash Calc'!F$4)+2,FALSE)</f>
        <v>0</v>
      </c>
    </row>
    <row r="10" spans="1:6" ht="12.75">
      <c r="A10" s="77"/>
      <c r="B10" s="268"/>
      <c r="C10" s="116"/>
      <c r="D10" s="265"/>
      <c r="E10" s="265"/>
      <c r="F10" s="265"/>
    </row>
    <row r="11" spans="1:6" s="64" customFormat="1" ht="12.75">
      <c r="A11" s="301">
        <f>HYPERLINK(CONCATENATE("[FDS Tool Version 28.xlsx]Line_Definitions!","a",VLOOKUP(Data!E11,Line_Definitions!$A$2:$D$401,4,FALSE)),Data!E11)</f>
        <v>131</v>
      </c>
      <c r="B11" s="261" t="s">
        <v>641</v>
      </c>
      <c r="C11" s="107">
        <f>VLOOKUP($A11,'Level 3 - AMP Financial Data'!$A$6:$H$146,COLUMN('Excess Cash Calc'!C$4)+2,FALSE)</f>
        <v>0</v>
      </c>
      <c r="D11" s="107">
        <f>VLOOKUP($A11,'Level 3 - AMP Financial Data'!$A$6:$H$146,COLUMN('Excess Cash Calc'!D$4)+2,FALSE)</f>
        <v>0</v>
      </c>
      <c r="E11" s="107">
        <f>VLOOKUP($A11,'Level 3 - AMP Financial Data'!$A$6:$H$146,COLUMN('Excess Cash Calc'!E$4)+2,FALSE)</f>
        <v>0</v>
      </c>
      <c r="F11" s="107">
        <f>VLOOKUP($A11,'Level 3 - AMP Financial Data'!$A$6:$H$146,COLUMN('Excess Cash Calc'!F$4)+2,FALSE)</f>
        <v>0</v>
      </c>
    </row>
    <row r="12" spans="1:6" s="64" customFormat="1" ht="12.75">
      <c r="A12" s="301">
        <f>HYPERLINK(CONCATENATE("[FDS Tool Version 28.xlsx]Line_Definitions!","a",VLOOKUP(Data!E12,Line_Definitions!$A$2:$D$401,4,FALSE)),Data!E12)</f>
        <v>144</v>
      </c>
      <c r="B12" s="262" t="s">
        <v>178</v>
      </c>
      <c r="C12" s="107">
        <f>VLOOKUP($A12,'Level 3 - AMP Financial Data'!$A$6:$H$146,COLUMN('Excess Cash Calc'!C$4)+2,FALSE)</f>
        <v>0</v>
      </c>
      <c r="D12" s="107">
        <f>VLOOKUP($A12,'Level 3 - AMP Financial Data'!$A$6:$H$146,COLUMN('Excess Cash Calc'!D$4)+2,FALSE)</f>
        <v>0</v>
      </c>
      <c r="E12" s="107">
        <f>VLOOKUP($A12,'Level 3 - AMP Financial Data'!$A$6:$H$146,COLUMN('Excess Cash Calc'!E$4)+2,FALSE)</f>
        <v>0</v>
      </c>
      <c r="F12" s="107">
        <f>VLOOKUP($A12,'Level 3 - AMP Financial Data'!$A$6:$H$146,COLUMN('Excess Cash Calc'!F$4)+2,FALSE)</f>
        <v>0</v>
      </c>
    </row>
    <row r="13" spans="1:6" ht="12.75">
      <c r="A13" s="269"/>
      <c r="B13" s="270"/>
      <c r="C13" s="271"/>
      <c r="D13" s="271"/>
      <c r="E13" s="271"/>
      <c r="F13" s="271"/>
    </row>
    <row r="14" spans="1:6" s="105" customFormat="1" ht="12.75">
      <c r="A14" s="300">
        <f>HYPERLINK(CONCATENATE("[FDS Tool Version 28.xlsx]Line_Definitions!","a",VLOOKUP(Data!E14,Line_Definitions!$A$2:$D$401,4,FALSE)),Data!E14)</f>
        <v>310</v>
      </c>
      <c r="B14" s="267" t="s">
        <v>147</v>
      </c>
      <c r="C14" s="95">
        <f>VLOOKUP($A14,'Level 3 - AMP Financial Data'!$A$6:$H$146,COLUMN('Excess Cash Calc'!C$4)+2,FALSE)</f>
        <v>0</v>
      </c>
      <c r="D14" s="95">
        <f>VLOOKUP($A14,'Level 3 - AMP Financial Data'!$A$6:$H$146,COLUMN('Excess Cash Calc'!D$4)+2,FALSE)</f>
        <v>0</v>
      </c>
      <c r="E14" s="95">
        <f>VLOOKUP($A14,'Level 3 - AMP Financial Data'!$A$6:$H$146,COLUMN('Excess Cash Calc'!E$4)+2,FALSE)</f>
        <v>0</v>
      </c>
      <c r="F14" s="95">
        <f>VLOOKUP($A14,'Level 3 - AMP Financial Data'!$A$6:$H$146,COLUMN('Excess Cash Calc'!F$4)+2,FALSE)</f>
        <v>0</v>
      </c>
    </row>
    <row r="15" spans="1:6" ht="12.75">
      <c r="A15" s="272"/>
      <c r="B15" s="273"/>
      <c r="C15" s="265"/>
      <c r="D15" s="265"/>
      <c r="E15" s="265"/>
      <c r="F15" s="265"/>
    </row>
    <row r="16" spans="1:6" ht="12.75">
      <c r="A16" s="300">
        <f>HYPERLINK(CONCATENATE("[FDS Tool Version 28.xlsx]Line_Definitions!","a",VLOOKUP(Data!E16,Line_Definitions!$A$2:$D$401,4,FALSE)),Data!E16)</f>
        <v>96900</v>
      </c>
      <c r="B16" s="267" t="s">
        <v>638</v>
      </c>
      <c r="C16" s="95">
        <f>'Level 3 - AMP Financial Data'!F268</f>
        <v>0</v>
      </c>
      <c r="D16" s="95">
        <f>'Level 3 - AMP Financial Data'!G268</f>
        <v>0</v>
      </c>
      <c r="E16" s="95">
        <f>'Level 3 - AMP Financial Data'!H268</f>
        <v>0</v>
      </c>
      <c r="F16" s="95">
        <f>'Level 3 - AMP Financial Data'!I268</f>
        <v>0</v>
      </c>
    </row>
    <row r="17" spans="1:6" ht="12.75">
      <c r="A17" s="104"/>
      <c r="B17" s="274"/>
      <c r="C17" s="111"/>
      <c r="D17" s="111"/>
      <c r="E17" s="111"/>
      <c r="F17" s="111"/>
    </row>
    <row r="18" spans="3:6" ht="12.75">
      <c r="C18" s="110"/>
      <c r="D18" s="110"/>
      <c r="E18" s="110"/>
      <c r="F18" s="110"/>
    </row>
    <row r="19" spans="2:6" ht="14.25">
      <c r="B19" s="275" t="s">
        <v>184</v>
      </c>
      <c r="C19" s="276">
        <f>C5+C6+C7+C9+C11+C12-C14-(C16)</f>
        <v>0</v>
      </c>
      <c r="D19" s="276">
        <f>D5+D6+D7+D9+D11+D12-D14-(D16)</f>
        <v>0</v>
      </c>
      <c r="E19" s="276">
        <f>E5+E6+E7+E9+E11+E12-E14-(E16)</f>
        <v>0</v>
      </c>
      <c r="F19" s="276">
        <f>F5+F6+F7+F9+F11+F12-F14-(F16)</f>
        <v>0</v>
      </c>
    </row>
    <row r="21" ht="12.75">
      <c r="A21" s="277" t="s">
        <v>644</v>
      </c>
    </row>
  </sheetData>
  <sheetProtection sheet="1" formatRows="0" insertColumns="0" insertRows="0" insertHyperlinks="0" deleteColumns="0" deleteRows="0" sort="0" autoFilter="0" pivotTables="0"/>
  <printOptions/>
  <pageMargins left="0.75" right="0.75" top="1" bottom="1" header="0.5" footer="0.5"/>
  <pageSetup fitToHeight="1" fitToWidth="1" horizontalDpi="600" verticalDpi="600" orientation="portrait" scale="66" r:id="rId1"/>
</worksheet>
</file>

<file path=xl/worksheets/sheet6.xml><?xml version="1.0" encoding="utf-8"?>
<worksheet xmlns="http://schemas.openxmlformats.org/spreadsheetml/2006/main" xmlns:r="http://schemas.openxmlformats.org/officeDocument/2006/relationships">
  <sheetPr>
    <tabColor indexed="46"/>
  </sheetPr>
  <dimension ref="A3:K41"/>
  <sheetViews>
    <sheetView zoomScalePageLayoutView="0" workbookViewId="0" topLeftCell="A1">
      <pane ySplit="4" topLeftCell="A5" activePane="bottomLeft" state="frozen"/>
      <selection pane="topLeft" activeCell="A1" sqref="A1"/>
      <selection pane="bottomLeft" activeCell="D1" sqref="D1"/>
    </sheetView>
  </sheetViews>
  <sheetFormatPr defaultColWidth="9.33203125" defaultRowHeight="12.75"/>
  <cols>
    <col min="1" max="1" width="15.66015625" style="2" customWidth="1"/>
    <col min="2" max="2" width="53.16015625" style="2" customWidth="1"/>
    <col min="3" max="3" width="15" style="2" hidden="1" customWidth="1"/>
    <col min="4" max="5" width="14.83203125" style="2" customWidth="1"/>
    <col min="6" max="10" width="9.33203125" style="2" customWidth="1"/>
    <col min="11" max="11" width="8.66015625" style="2" customWidth="1"/>
    <col min="12" max="14" width="9.33203125" style="2" hidden="1" customWidth="1"/>
    <col min="15" max="16384" width="9.33203125" style="2" customWidth="1"/>
  </cols>
  <sheetData>
    <row r="2" ht="13.5" thickBot="1"/>
    <row r="3" spans="1:11" ht="16.5" thickBot="1">
      <c r="A3"/>
      <c r="B3" s="54" t="e">
        <f>CONCATENATE(#REF!," Consolidated PHA FASS Score: ")</f>
        <v>#REF!</v>
      </c>
      <c r="D3" s="55" t="e">
        <f>SUMPRODUCT($D41:E41,$D30:E30)/SUM($D30:E30)</f>
        <v>#DIV/0!</v>
      </c>
      <c r="E3" s="56"/>
      <c r="F3"/>
      <c r="G3"/>
      <c r="H3"/>
      <c r="I3"/>
      <c r="J3"/>
      <c r="K3"/>
    </row>
    <row r="4" spans="1:5" s="1" customFormat="1" ht="67.5" customHeight="1" thickBot="1">
      <c r="A4" s="57" t="s">
        <v>167</v>
      </c>
      <c r="B4" s="58" t="s">
        <v>771</v>
      </c>
      <c r="C4" s="58" t="s">
        <v>752</v>
      </c>
      <c r="D4" s="59" t="e">
        <f>#REF!</f>
        <v>#REF!</v>
      </c>
      <c r="E4" s="59" t="e">
        <f>#REF!</f>
        <v>#REF!</v>
      </c>
    </row>
    <row r="5" spans="1:7" s="1" customFormat="1" ht="16.5" thickBot="1">
      <c r="A5" s="18" t="s">
        <v>560</v>
      </c>
      <c r="B5"/>
      <c r="C5"/>
      <c r="D5"/>
      <c r="E5"/>
      <c r="G5" s="1" t="s">
        <v>571</v>
      </c>
    </row>
    <row r="6" spans="1:5" s="1" customFormat="1" ht="12.75">
      <c r="A6" s="19">
        <v>111</v>
      </c>
      <c r="B6" s="20" t="s">
        <v>140</v>
      </c>
      <c r="C6" s="20">
        <f>VLOOKUP(A6,'Level 1 - PHA Financial Data'!$A$7:$B$147,2,FALSE)</f>
        <v>7</v>
      </c>
      <c r="D6" s="43">
        <v>10</v>
      </c>
      <c r="E6" s="44">
        <v>140</v>
      </c>
    </row>
    <row r="7" spans="1:5" s="1" customFormat="1" ht="12.75">
      <c r="A7" s="21">
        <v>114</v>
      </c>
      <c r="B7" s="3" t="s">
        <v>143</v>
      </c>
      <c r="C7" s="3">
        <f>VLOOKUP(A7,'Level 1 - PHA Financial Data'!$A$7:$B$147,2,FALSE)</f>
        <v>10</v>
      </c>
      <c r="D7" s="7">
        <v>210</v>
      </c>
      <c r="E7" s="45">
        <v>250</v>
      </c>
    </row>
    <row r="8" spans="1:5" s="1" customFormat="1" ht="12.75">
      <c r="A8" s="21">
        <v>115</v>
      </c>
      <c r="B8" s="3" t="s">
        <v>144</v>
      </c>
      <c r="C8" s="3">
        <f>VLOOKUP(A8,'Level 1 - PHA Financial Data'!$A$7:$B$147,2,FALSE)</f>
        <v>11</v>
      </c>
      <c r="D8" s="7">
        <v>310</v>
      </c>
      <c r="E8" s="45">
        <v>390</v>
      </c>
    </row>
    <row r="9" spans="1:5" ht="15" customHeight="1">
      <c r="A9" s="21">
        <v>120</v>
      </c>
      <c r="B9" s="9" t="s">
        <v>170</v>
      </c>
      <c r="C9" s="3">
        <f>VLOOKUP(A9,'Level 1 - PHA Financial Data'!$A$7:$B$147,2,FALSE)</f>
        <v>34</v>
      </c>
      <c r="D9" s="7">
        <v>40</v>
      </c>
      <c r="E9" s="45">
        <v>80</v>
      </c>
    </row>
    <row r="10" spans="1:5" s="1" customFormat="1" ht="12.75">
      <c r="A10" s="21">
        <v>131</v>
      </c>
      <c r="B10" s="3" t="s">
        <v>136</v>
      </c>
      <c r="C10" s="3">
        <f>VLOOKUP(A10,'Level 1 - PHA Financial Data'!$A$7:$B$147,2,FALSE)</f>
        <v>36</v>
      </c>
      <c r="D10" s="7">
        <v>1000</v>
      </c>
      <c r="E10" s="45">
        <v>1400</v>
      </c>
    </row>
    <row r="11" spans="1:5" ht="12.75">
      <c r="A11" s="21">
        <v>135</v>
      </c>
      <c r="B11" s="3" t="s">
        <v>146</v>
      </c>
      <c r="C11" s="3">
        <f>VLOOKUP(A11,'Level 1 - PHA Financial Data'!$A$7:$B$147,2,FALSE)</f>
        <v>38</v>
      </c>
      <c r="D11" s="7">
        <v>2100</v>
      </c>
      <c r="E11" s="45">
        <v>3000</v>
      </c>
    </row>
    <row r="12" spans="1:5" ht="12.75">
      <c r="A12" s="21">
        <v>142</v>
      </c>
      <c r="B12" s="3" t="s">
        <v>137</v>
      </c>
      <c r="C12" s="3">
        <f>VLOOKUP(A12,'Level 1 - PHA Financial Data'!$A$7:$B$147,2,FALSE)</f>
        <v>39</v>
      </c>
      <c r="D12" s="7">
        <v>300</v>
      </c>
      <c r="E12" s="45">
        <v>700</v>
      </c>
    </row>
    <row r="13" spans="1:5" ht="12.75">
      <c r="A13" s="21">
        <v>144</v>
      </c>
      <c r="B13" s="3" t="s">
        <v>178</v>
      </c>
      <c r="C13" s="3">
        <f>VLOOKUP(A13,'Level 1 - PHA Financial Data'!$A$7:$B$147,2,FALSE)</f>
        <v>42</v>
      </c>
      <c r="D13" s="7">
        <v>44</v>
      </c>
      <c r="E13" s="45">
        <v>88</v>
      </c>
    </row>
    <row r="14" spans="1:5" ht="13.5" thickBot="1">
      <c r="A14" s="22">
        <v>310</v>
      </c>
      <c r="B14" s="23" t="s">
        <v>147</v>
      </c>
      <c r="C14" s="23">
        <f>VLOOKUP(A14,'Level 1 - PHA Financial Data'!$A$7:$B$147,2,FALSE)</f>
        <v>121</v>
      </c>
      <c r="D14" s="46"/>
      <c r="E14" s="47">
        <v>555</v>
      </c>
    </row>
    <row r="15" spans="1:5" ht="12.75">
      <c r="A15"/>
      <c r="B15"/>
      <c r="C15"/>
      <c r="D15"/>
      <c r="E15"/>
    </row>
    <row r="16" spans="1:5" ht="16.5" thickBot="1">
      <c r="A16" s="18" t="s">
        <v>561</v>
      </c>
      <c r="B16"/>
      <c r="C16"/>
      <c r="D16"/>
      <c r="E16"/>
    </row>
    <row r="17" spans="1:5" ht="12.75">
      <c r="A17" s="19">
        <v>96900</v>
      </c>
      <c r="B17" s="20" t="e">
        <f>VLOOKUP(A17,#REF!,3,FALSE)</f>
        <v>#REF!</v>
      </c>
      <c r="C17" s="20" t="e">
        <f>VLOOKUP(A17,#REF!,2,FALSE)</f>
        <v>#REF!</v>
      </c>
      <c r="D17" s="43">
        <v>130</v>
      </c>
      <c r="E17" s="44">
        <v>130</v>
      </c>
    </row>
    <row r="18" spans="1:5" ht="12.75">
      <c r="A18" s="21">
        <v>97100</v>
      </c>
      <c r="B18" s="3" t="e">
        <f>VLOOKUP(A18,#REF!,3,FALSE)</f>
        <v>#REF!</v>
      </c>
      <c r="C18" s="3" t="e">
        <f>VLOOKUP(A18,#REF!,2,FALSE)</f>
        <v>#REF!</v>
      </c>
      <c r="D18" s="7">
        <v>20</v>
      </c>
      <c r="E18" s="45">
        <v>20</v>
      </c>
    </row>
    <row r="19" spans="1:5" ht="12.75">
      <c r="A19" s="21">
        <v>97200</v>
      </c>
      <c r="B19" s="3" t="e">
        <f>VLOOKUP(A19,#REF!,3,FALSE)</f>
        <v>#REF!</v>
      </c>
      <c r="C19" s="3" t="e">
        <f>VLOOKUP(A19,#REF!,2,FALSE)</f>
        <v>#REF!</v>
      </c>
      <c r="D19" s="7">
        <v>200</v>
      </c>
      <c r="E19" s="45">
        <v>200</v>
      </c>
    </row>
    <row r="20" spans="1:5" ht="13.5" thickBot="1">
      <c r="A20" s="22">
        <v>97800</v>
      </c>
      <c r="B20" s="23" t="e">
        <f>VLOOKUP(A20,#REF!,3,FALSE)</f>
        <v>#REF!</v>
      </c>
      <c r="C20" s="23" t="e">
        <f>VLOOKUP(A20,#REF!,2,FALSE)</f>
        <v>#REF!</v>
      </c>
      <c r="D20" s="46">
        <v>20</v>
      </c>
      <c r="E20" s="47">
        <v>20</v>
      </c>
    </row>
    <row r="21" spans="1:5" ht="12.75">
      <c r="A21"/>
      <c r="B21"/>
      <c r="C21"/>
      <c r="D21" s="8"/>
      <c r="E21" s="8"/>
    </row>
    <row r="22" spans="1:5" ht="16.5" thickBot="1">
      <c r="A22" s="18" t="s">
        <v>562</v>
      </c>
      <c r="B22"/>
      <c r="C22"/>
      <c r="D22" s="8"/>
      <c r="E22" s="8"/>
    </row>
    <row r="23" spans="1:5" ht="12.75">
      <c r="A23" s="19">
        <v>97000</v>
      </c>
      <c r="B23" s="20" t="e">
        <f>VLOOKUP(A23,#REF!,3,FALSE)</f>
        <v>#REF!</v>
      </c>
      <c r="C23" s="20" t="e">
        <f>VLOOKUP(A23,#REF!,2,FALSE)</f>
        <v>#REF!</v>
      </c>
      <c r="D23" s="43">
        <v>870</v>
      </c>
      <c r="E23" s="44">
        <v>870</v>
      </c>
    </row>
    <row r="24" spans="1:5" ht="12.75">
      <c r="A24" s="21">
        <v>96700</v>
      </c>
      <c r="B24" s="3" t="e">
        <f>VLOOKUP(A24,#REF!,3,FALSE)</f>
        <v>#REF!</v>
      </c>
      <c r="C24" s="3" t="e">
        <f>VLOOKUP(A24,#REF!,2,FALSE)</f>
        <v>#REF!</v>
      </c>
      <c r="D24" s="7">
        <v>130</v>
      </c>
      <c r="E24" s="45">
        <v>130</v>
      </c>
    </row>
    <row r="25" spans="1:5" ht="12.75">
      <c r="A25" s="21">
        <v>96710</v>
      </c>
      <c r="B25" s="3" t="e">
        <f>VLOOKUP(A25,#REF!,3,FALSE)</f>
        <v>#REF!</v>
      </c>
      <c r="C25" s="3" t="e">
        <f>VLOOKUP(A25,#REF!,2,FALSE)</f>
        <v>#REF!</v>
      </c>
      <c r="D25" s="7">
        <v>30</v>
      </c>
      <c r="E25" s="45">
        <v>30</v>
      </c>
    </row>
    <row r="26" spans="1:5" ht="12.75">
      <c r="A26" s="21">
        <v>96720</v>
      </c>
      <c r="B26" s="3" t="e">
        <f>VLOOKUP(A26,#REF!,3,FALSE)</f>
        <v>#REF!</v>
      </c>
      <c r="C26" s="3" t="e">
        <f>VLOOKUP(A26,#REF!,2,FALSE)</f>
        <v>#REF!</v>
      </c>
      <c r="D26" s="7">
        <v>100</v>
      </c>
      <c r="E26" s="45">
        <v>100</v>
      </c>
    </row>
    <row r="27" spans="1:5" ht="13.5" thickBot="1">
      <c r="A27" s="22">
        <v>11020</v>
      </c>
      <c r="B27" s="23" t="e">
        <f>VLOOKUP(A27,#REF!,3,FALSE)</f>
        <v>#REF!</v>
      </c>
      <c r="C27" s="23" t="e">
        <f>VLOOKUP(A27,#REF!,2,FALSE)</f>
        <v>#REF!</v>
      </c>
      <c r="D27" s="46"/>
      <c r="E27" s="47">
        <v>1000</v>
      </c>
    </row>
    <row r="28" spans="1:5" ht="12.75">
      <c r="A28" s="13"/>
      <c r="B28" s="14"/>
      <c r="C28" s="14"/>
      <c r="D28"/>
      <c r="E28"/>
    </row>
    <row r="29" spans="1:5" ht="16.5" thickBot="1">
      <c r="A29" s="18" t="s">
        <v>559</v>
      </c>
      <c r="B29"/>
      <c r="C29"/>
      <c r="D29"/>
      <c r="E29"/>
    </row>
    <row r="30" spans="1:5" ht="13.5" thickBot="1">
      <c r="A30" s="24">
        <v>11190</v>
      </c>
      <c r="B30" s="25" t="s">
        <v>559</v>
      </c>
      <c r="C30" s="26" t="e">
        <f>VLOOKUP(A30,#REF!,2,FALSE)</f>
        <v>#REF!</v>
      </c>
      <c r="D30" s="41"/>
      <c r="E30" s="42">
        <v>90</v>
      </c>
    </row>
    <row r="31" spans="1:5" ht="12.75">
      <c r="A31" s="10"/>
      <c r="B31" s="11"/>
      <c r="C31" s="12"/>
      <c r="D31"/>
      <c r="E31"/>
    </row>
    <row r="32" spans="1:5" ht="16.5" thickBot="1">
      <c r="A32" s="18" t="s">
        <v>567</v>
      </c>
      <c r="B32"/>
      <c r="C32"/>
      <c r="D32"/>
      <c r="E32"/>
    </row>
    <row r="33" spans="1:5" ht="12.75">
      <c r="A33" s="30"/>
      <c r="B33" s="27" t="s">
        <v>563</v>
      </c>
      <c r="C33" s="5"/>
      <c r="D33" s="35" t="e">
        <f>ROUND(SUM(D6:D13)/D14,2)</f>
        <v>#DIV/0!</v>
      </c>
      <c r="E33" s="36">
        <f>ROUND(SUM(E6:E13)/E14,2)</f>
        <v>10.9</v>
      </c>
    </row>
    <row r="34" spans="1:5" ht="12.75">
      <c r="A34" s="31"/>
      <c r="B34" s="28" t="s">
        <v>564</v>
      </c>
      <c r="C34" s="4"/>
      <c r="D34" s="37">
        <f>ROUND((SUM(D6:D13)-D14)/(SUM(D17:D20)/12),2)</f>
        <v>130.18</v>
      </c>
      <c r="E34" s="38">
        <f>ROUND((SUM(E6:E13)-E14)/(SUM(E17:E20)/12),2)</f>
        <v>178.15</v>
      </c>
    </row>
    <row r="35" spans="1:5" ht="13.5" thickBot="1">
      <c r="A35" s="32"/>
      <c r="B35" s="29" t="s">
        <v>565</v>
      </c>
      <c r="C35" s="6"/>
      <c r="D35" s="39" t="str">
        <f>IF(D27&lt;&gt;0,ROUND((D23+D24)/SUM(D25:D27),2),"No Debt")</f>
        <v>No Debt</v>
      </c>
      <c r="E35" s="40">
        <f>IF(E27&lt;&gt;0,ROUND((E23+E24)/SUM(E25:E27),2),"No Debt")</f>
        <v>0.88</v>
      </c>
    </row>
    <row r="36" spans="1:5" ht="12.75">
      <c r="A36"/>
      <c r="B36"/>
      <c r="C36"/>
      <c r="D36"/>
      <c r="E36"/>
    </row>
    <row r="37" spans="1:5" ht="16.5" thickBot="1">
      <c r="A37" s="17" t="s">
        <v>566</v>
      </c>
      <c r="B37" s="15"/>
      <c r="C37"/>
      <c r="D37"/>
      <c r="E37"/>
    </row>
    <row r="38" spans="1:5" ht="12.75">
      <c r="A38" s="30"/>
      <c r="B38" s="27" t="s">
        <v>563</v>
      </c>
      <c r="C38" s="5"/>
      <c r="D38" s="48" t="e">
        <f>ROUND(IF(D33&lt;1,0,IF(D33=1,5.4,IF(D33&gt;1&amp;D33&lt;2,3.6*D33+5.4,9))),9)</f>
        <v>#DIV/0!</v>
      </c>
      <c r="E38" s="49">
        <f>ROUND(IF(E33&lt;1,0,IF(E33=1,5.4,IF(E33&gt;1&amp;E33&lt;2,3.6*E33+5.4,9))),9)</f>
        <v>9</v>
      </c>
    </row>
    <row r="39" spans="1:5" ht="12.75">
      <c r="A39" s="31"/>
      <c r="B39" s="28" t="s">
        <v>564</v>
      </c>
      <c r="C39" s="4"/>
      <c r="D39" s="50">
        <f>ROUND(IF(D34&lt;1,0,IF(D34=1,5.4,IF(D34&gt;1&amp;D34&lt;4,1.2*D34+5.4,9))),9)</f>
        <v>9</v>
      </c>
      <c r="E39" s="51">
        <f>ROUND(IF(E34&lt;1,0,IF(E34=1,5.4,IF(E34&gt;1&amp;E34&lt;4,1.2*E34+5.4,9))),9)</f>
        <v>9</v>
      </c>
    </row>
    <row r="40" spans="1:5" ht="13.5" thickBot="1">
      <c r="A40" s="32"/>
      <c r="B40" s="29" t="s">
        <v>565</v>
      </c>
      <c r="C40" s="6"/>
      <c r="D40" s="52">
        <f>IF(D35&lt;1,0,IF(D35&gt;=1&amp;D35&lt;2,1,2))</f>
        <v>2</v>
      </c>
      <c r="E40" s="53">
        <f>IF(E35&lt;1,0,IF(E35&gt;=1&amp;E35&lt;2,1,2))</f>
        <v>0</v>
      </c>
    </row>
    <row r="41" spans="1:5" ht="15.75">
      <c r="A41" s="16"/>
      <c r="B41" s="33" t="s">
        <v>568</v>
      </c>
      <c r="C41" s="33"/>
      <c r="D41" s="34" t="e">
        <f>SUM(D38:D40)</f>
        <v>#DIV/0!</v>
      </c>
      <c r="E41" s="34">
        <f>SUM(E38:E40)</f>
        <v>18</v>
      </c>
    </row>
  </sheetData>
  <sheetProtection/>
  <printOptions/>
  <pageMargins left="0.75" right="0.75" top="1" bottom="1" header="0.5" footer="0.5"/>
  <pageSetup horizontalDpi="300" verticalDpi="300" orientation="portrait" scale="84" r:id="rId2"/>
  <colBreaks count="1" manualBreakCount="1">
    <brk id="5" max="65535" man="1"/>
  </colBreaks>
  <drawing r:id="rId1"/>
</worksheet>
</file>

<file path=xl/worksheets/sheet7.xml><?xml version="1.0" encoding="utf-8"?>
<worksheet xmlns="http://schemas.openxmlformats.org/spreadsheetml/2006/main" xmlns:r="http://schemas.openxmlformats.org/officeDocument/2006/relationships">
  <dimension ref="A2:J364"/>
  <sheetViews>
    <sheetView zoomScalePageLayoutView="0" workbookViewId="0" topLeftCell="A199">
      <selection activeCell="J220" sqref="J220"/>
    </sheetView>
  </sheetViews>
  <sheetFormatPr defaultColWidth="9.33203125" defaultRowHeight="12.75"/>
  <cols>
    <col min="5" max="5" width="11.5" style="61" customWidth="1"/>
  </cols>
  <sheetData>
    <row r="2" ht="12.75">
      <c r="E2" s="67"/>
    </row>
    <row r="4" ht="28.5">
      <c r="E4" s="74" t="s">
        <v>167</v>
      </c>
    </row>
    <row r="5" spans="1:5" ht="12.75">
      <c r="A5" t="s">
        <v>167</v>
      </c>
      <c r="C5" t="s">
        <v>167</v>
      </c>
      <c r="E5" s="260">
        <v>111</v>
      </c>
    </row>
    <row r="6" spans="1:5" ht="12.75">
      <c r="A6">
        <v>111</v>
      </c>
      <c r="B6" t="s">
        <v>167</v>
      </c>
      <c r="C6">
        <v>111</v>
      </c>
      <c r="D6" t="s">
        <v>167</v>
      </c>
      <c r="E6" s="75">
        <v>114</v>
      </c>
    </row>
    <row r="7" spans="1:5" ht="12.75">
      <c r="A7">
        <v>112</v>
      </c>
      <c r="B7">
        <v>111</v>
      </c>
      <c r="C7">
        <v>112</v>
      </c>
      <c r="D7">
        <v>111</v>
      </c>
      <c r="E7" s="75">
        <v>115</v>
      </c>
    </row>
    <row r="8" spans="1:5" ht="12.75">
      <c r="A8">
        <v>113</v>
      </c>
      <c r="B8">
        <v>112</v>
      </c>
      <c r="C8">
        <v>113</v>
      </c>
      <c r="D8">
        <v>112</v>
      </c>
      <c r="E8" s="263"/>
    </row>
    <row r="9" spans="1:5" ht="12.75">
      <c r="A9">
        <v>114</v>
      </c>
      <c r="B9">
        <v>113</v>
      </c>
      <c r="C9">
        <v>114</v>
      </c>
      <c r="D9">
        <v>113</v>
      </c>
      <c r="E9" s="266">
        <v>120</v>
      </c>
    </row>
    <row r="10" spans="1:5" ht="12.75">
      <c r="A10">
        <v>115</v>
      </c>
      <c r="B10">
        <v>114</v>
      </c>
      <c r="C10">
        <v>115</v>
      </c>
      <c r="D10">
        <v>114</v>
      </c>
      <c r="E10" s="77"/>
    </row>
    <row r="11" spans="1:5" ht="12.75">
      <c r="A11">
        <v>100</v>
      </c>
      <c r="B11">
        <v>115</v>
      </c>
      <c r="C11">
        <v>100</v>
      </c>
      <c r="D11">
        <v>115</v>
      </c>
      <c r="E11" s="75">
        <v>131</v>
      </c>
    </row>
    <row r="12" spans="2:5" ht="12.75">
      <c r="B12">
        <v>100</v>
      </c>
      <c r="D12">
        <v>100</v>
      </c>
      <c r="E12" s="75">
        <v>144</v>
      </c>
    </row>
    <row r="13" spans="1:5" ht="12.75">
      <c r="A13">
        <v>121</v>
      </c>
      <c r="C13">
        <v>121</v>
      </c>
      <c r="E13" s="269"/>
    </row>
    <row r="14" spans="1:5" ht="12.75">
      <c r="A14" t="s">
        <v>433</v>
      </c>
      <c r="B14">
        <v>121</v>
      </c>
      <c r="C14" t="s">
        <v>433</v>
      </c>
      <c r="D14">
        <v>121</v>
      </c>
      <c r="E14" s="266">
        <v>310</v>
      </c>
    </row>
    <row r="15" spans="1:5" ht="12.75">
      <c r="A15" t="s">
        <v>434</v>
      </c>
      <c r="B15" t="s">
        <v>433</v>
      </c>
      <c r="C15" t="s">
        <v>434</v>
      </c>
      <c r="D15" t="s">
        <v>433</v>
      </c>
      <c r="E15" s="272"/>
    </row>
    <row r="16" spans="1:10" ht="12.75">
      <c r="A16" t="s">
        <v>435</v>
      </c>
      <c r="B16" t="s">
        <v>434</v>
      </c>
      <c r="C16" t="s">
        <v>435</v>
      </c>
      <c r="D16" t="s">
        <v>434</v>
      </c>
      <c r="E16" s="266">
        <v>96900</v>
      </c>
      <c r="G16" t="s">
        <v>642</v>
      </c>
      <c r="J16">
        <v>11210</v>
      </c>
    </row>
    <row r="17" spans="1:5" ht="12.75">
      <c r="A17">
        <v>122</v>
      </c>
      <c r="B17" t="s">
        <v>435</v>
      </c>
      <c r="C17">
        <v>122</v>
      </c>
      <c r="D17" t="s">
        <v>435</v>
      </c>
      <c r="E17" s="104"/>
    </row>
    <row r="18" spans="1:4" ht="12.75">
      <c r="A18">
        <v>124</v>
      </c>
      <c r="B18">
        <v>122</v>
      </c>
      <c r="C18">
        <v>124</v>
      </c>
      <c r="D18">
        <v>122</v>
      </c>
    </row>
    <row r="19" spans="1:4" ht="12.75">
      <c r="A19" t="s">
        <v>436</v>
      </c>
      <c r="B19">
        <v>124</v>
      </c>
      <c r="C19" t="s">
        <v>436</v>
      </c>
      <c r="D19">
        <v>124</v>
      </c>
    </row>
    <row r="20" spans="1:4" ht="12.75">
      <c r="A20" t="s">
        <v>437</v>
      </c>
      <c r="B20" t="s">
        <v>436</v>
      </c>
      <c r="C20" t="s">
        <v>437</v>
      </c>
      <c r="D20" t="s">
        <v>436</v>
      </c>
    </row>
    <row r="21" spans="1:5" ht="12.75">
      <c r="A21" t="s">
        <v>438</v>
      </c>
      <c r="B21" t="s">
        <v>437</v>
      </c>
      <c r="C21" t="s">
        <v>438</v>
      </c>
      <c r="D21" t="s">
        <v>437</v>
      </c>
      <c r="E21" s="277"/>
    </row>
    <row r="22" spans="1:4" ht="12.75">
      <c r="A22" t="s">
        <v>439</v>
      </c>
      <c r="B22" t="s">
        <v>438</v>
      </c>
      <c r="C22" t="s">
        <v>439</v>
      </c>
      <c r="D22" t="s">
        <v>438</v>
      </c>
    </row>
    <row r="23" spans="1:4" ht="12.75">
      <c r="A23" t="s">
        <v>440</v>
      </c>
      <c r="B23" t="s">
        <v>439</v>
      </c>
      <c r="C23" t="s">
        <v>440</v>
      </c>
      <c r="D23" t="s">
        <v>439</v>
      </c>
    </row>
    <row r="24" spans="1:4" ht="12.75">
      <c r="A24">
        <v>125</v>
      </c>
      <c r="B24" t="s">
        <v>440</v>
      </c>
      <c r="C24">
        <v>125</v>
      </c>
      <c r="D24" t="s">
        <v>440</v>
      </c>
    </row>
    <row r="25" spans="1:4" ht="12.75">
      <c r="A25">
        <v>126</v>
      </c>
      <c r="B25">
        <v>125</v>
      </c>
      <c r="C25">
        <v>126</v>
      </c>
      <c r="D25">
        <v>125</v>
      </c>
    </row>
    <row r="26" spans="1:4" ht="12.75">
      <c r="A26">
        <v>126.1</v>
      </c>
      <c r="B26">
        <v>126</v>
      </c>
      <c r="C26">
        <v>126.1</v>
      </c>
      <c r="D26">
        <v>126</v>
      </c>
    </row>
    <row r="27" spans="1:4" ht="12.75">
      <c r="A27">
        <v>126.2</v>
      </c>
      <c r="B27">
        <v>126.1</v>
      </c>
      <c r="C27">
        <v>126.2</v>
      </c>
      <c r="D27">
        <v>126.1</v>
      </c>
    </row>
    <row r="28" spans="1:4" ht="12.75">
      <c r="A28">
        <v>127</v>
      </c>
      <c r="B28">
        <v>126.2</v>
      </c>
      <c r="C28">
        <v>127</v>
      </c>
      <c r="D28">
        <v>126.2</v>
      </c>
    </row>
    <row r="29" spans="1:4" ht="12.75">
      <c r="A29">
        <v>128</v>
      </c>
      <c r="B29">
        <v>127</v>
      </c>
      <c r="C29">
        <v>128</v>
      </c>
      <c r="D29">
        <v>127</v>
      </c>
    </row>
    <row r="30" spans="1:4" ht="12.75">
      <c r="A30">
        <v>128.1</v>
      </c>
      <c r="B30">
        <v>128</v>
      </c>
      <c r="C30">
        <v>128.1</v>
      </c>
      <c r="D30">
        <v>128</v>
      </c>
    </row>
    <row r="31" spans="1:4" ht="12.75">
      <c r="A31">
        <v>129</v>
      </c>
      <c r="B31">
        <v>128.1</v>
      </c>
      <c r="C31">
        <v>129</v>
      </c>
      <c r="D31">
        <v>128.1</v>
      </c>
    </row>
    <row r="32" spans="1:4" ht="12.75">
      <c r="A32">
        <v>120</v>
      </c>
      <c r="B32">
        <v>129</v>
      </c>
      <c r="C32">
        <v>120</v>
      </c>
      <c r="D32">
        <v>129</v>
      </c>
    </row>
    <row r="33" spans="2:4" ht="12.75">
      <c r="B33">
        <v>120</v>
      </c>
      <c r="D33">
        <v>120</v>
      </c>
    </row>
    <row r="34" spans="1:3" ht="12.75">
      <c r="A34">
        <v>131</v>
      </c>
      <c r="C34">
        <v>131</v>
      </c>
    </row>
    <row r="35" spans="1:4" ht="12.75">
      <c r="A35">
        <v>132</v>
      </c>
      <c r="B35">
        <v>131</v>
      </c>
      <c r="C35">
        <v>132</v>
      </c>
      <c r="D35">
        <v>131</v>
      </c>
    </row>
    <row r="36" spans="1:4" ht="12.75">
      <c r="A36">
        <v>135</v>
      </c>
      <c r="B36">
        <v>132</v>
      </c>
      <c r="C36">
        <v>135</v>
      </c>
      <c r="D36">
        <v>132</v>
      </c>
    </row>
    <row r="37" spans="1:4" ht="12.75">
      <c r="A37">
        <v>142</v>
      </c>
      <c r="B37">
        <v>135</v>
      </c>
      <c r="C37">
        <v>142</v>
      </c>
      <c r="D37">
        <v>135</v>
      </c>
    </row>
    <row r="38" spans="1:4" ht="12.75">
      <c r="A38">
        <v>143</v>
      </c>
      <c r="B38">
        <v>142</v>
      </c>
      <c r="C38">
        <v>143</v>
      </c>
      <c r="D38">
        <v>142</v>
      </c>
    </row>
    <row r="39" spans="1:4" ht="12.75">
      <c r="A39">
        <v>143.1</v>
      </c>
      <c r="B39">
        <v>143</v>
      </c>
      <c r="C39">
        <v>143.1</v>
      </c>
      <c r="D39">
        <v>143</v>
      </c>
    </row>
    <row r="40" spans="1:4" ht="12.75">
      <c r="A40">
        <v>144</v>
      </c>
      <c r="B40">
        <v>143.1</v>
      </c>
      <c r="C40">
        <v>144</v>
      </c>
      <c r="D40">
        <v>143.1</v>
      </c>
    </row>
    <row r="41" spans="1:4" ht="12.75">
      <c r="A41">
        <v>145</v>
      </c>
      <c r="B41">
        <v>144</v>
      </c>
      <c r="C41">
        <v>145</v>
      </c>
      <c r="D41">
        <v>144</v>
      </c>
    </row>
    <row r="42" spans="1:4" ht="12.75">
      <c r="A42">
        <v>150</v>
      </c>
      <c r="B42">
        <v>145</v>
      </c>
      <c r="C42">
        <v>150</v>
      </c>
      <c r="D42">
        <v>145</v>
      </c>
    </row>
    <row r="43" spans="2:4" ht="12.75">
      <c r="B43">
        <v>150</v>
      </c>
      <c r="D43">
        <v>150</v>
      </c>
    </row>
    <row r="44" spans="1:3" ht="12.75">
      <c r="A44">
        <v>161</v>
      </c>
      <c r="C44">
        <v>161</v>
      </c>
    </row>
    <row r="45" spans="1:4" ht="12.75">
      <c r="A45">
        <v>162</v>
      </c>
      <c r="B45">
        <v>161</v>
      </c>
      <c r="C45">
        <v>162</v>
      </c>
      <c r="D45">
        <v>161</v>
      </c>
    </row>
    <row r="46" spans="1:4" ht="12.75">
      <c r="A46">
        <v>163</v>
      </c>
      <c r="B46">
        <v>162</v>
      </c>
      <c r="C46">
        <v>163</v>
      </c>
      <c r="D46">
        <v>162</v>
      </c>
    </row>
    <row r="47" spans="1:4" ht="12.75">
      <c r="A47">
        <v>164</v>
      </c>
      <c r="B47">
        <v>163</v>
      </c>
      <c r="C47">
        <v>164</v>
      </c>
      <c r="D47">
        <v>163</v>
      </c>
    </row>
    <row r="48" spans="1:4" ht="12.75">
      <c r="A48">
        <v>165</v>
      </c>
      <c r="B48">
        <v>164</v>
      </c>
      <c r="C48">
        <v>165</v>
      </c>
      <c r="D48">
        <v>164</v>
      </c>
    </row>
    <row r="49" spans="1:4" ht="12.75">
      <c r="A49">
        <v>166</v>
      </c>
      <c r="B49">
        <v>165</v>
      </c>
      <c r="C49">
        <v>166</v>
      </c>
      <c r="D49">
        <v>165</v>
      </c>
    </row>
    <row r="50" spans="1:4" ht="12.75">
      <c r="A50">
        <v>167</v>
      </c>
      <c r="B50">
        <v>166</v>
      </c>
      <c r="C50">
        <v>167</v>
      </c>
      <c r="D50">
        <v>166</v>
      </c>
    </row>
    <row r="51" spans="1:4" ht="12.75">
      <c r="A51">
        <v>168</v>
      </c>
      <c r="B51">
        <v>167</v>
      </c>
      <c r="C51">
        <v>168</v>
      </c>
      <c r="D51">
        <v>167</v>
      </c>
    </row>
    <row r="52" spans="1:4" ht="12.75">
      <c r="A52">
        <v>160</v>
      </c>
      <c r="B52">
        <v>168</v>
      </c>
      <c r="C52">
        <v>160</v>
      </c>
      <c r="D52">
        <v>168</v>
      </c>
    </row>
    <row r="53" spans="2:4" ht="12.75">
      <c r="B53">
        <v>160</v>
      </c>
      <c r="D53">
        <v>160</v>
      </c>
    </row>
    <row r="54" spans="1:3" ht="12.75">
      <c r="A54" t="s">
        <v>441</v>
      </c>
      <c r="C54" t="s">
        <v>441</v>
      </c>
    </row>
    <row r="55" spans="1:4" ht="12.75">
      <c r="A55" t="s">
        <v>442</v>
      </c>
      <c r="B55" t="s">
        <v>441</v>
      </c>
      <c r="C55" t="s">
        <v>442</v>
      </c>
      <c r="D55" t="s">
        <v>441</v>
      </c>
    </row>
    <row r="56" spans="1:4" ht="12.75">
      <c r="A56" t="s">
        <v>443</v>
      </c>
      <c r="B56" t="s">
        <v>442</v>
      </c>
      <c r="C56" t="s">
        <v>443</v>
      </c>
      <c r="D56" t="s">
        <v>442</v>
      </c>
    </row>
    <row r="57" spans="1:4" ht="12.75">
      <c r="A57" t="s">
        <v>444</v>
      </c>
      <c r="B57" t="s">
        <v>443</v>
      </c>
      <c r="C57" t="s">
        <v>444</v>
      </c>
      <c r="D57" t="s">
        <v>443</v>
      </c>
    </row>
    <row r="58" spans="1:4" ht="12.75">
      <c r="A58" t="s">
        <v>445</v>
      </c>
      <c r="B58" t="s">
        <v>444</v>
      </c>
      <c r="C58" t="s">
        <v>445</v>
      </c>
      <c r="D58" t="s">
        <v>444</v>
      </c>
    </row>
    <row r="59" spans="1:4" ht="12.75">
      <c r="A59">
        <v>171</v>
      </c>
      <c r="B59" t="s">
        <v>445</v>
      </c>
      <c r="C59">
        <v>171</v>
      </c>
      <c r="D59" t="s">
        <v>445</v>
      </c>
    </row>
    <row r="60" spans="1:4" ht="12.75">
      <c r="A60" t="s">
        <v>446</v>
      </c>
      <c r="B60">
        <v>171</v>
      </c>
      <c r="C60" t="s">
        <v>446</v>
      </c>
      <c r="D60">
        <v>171</v>
      </c>
    </row>
    <row r="61" spans="1:4" ht="12.75">
      <c r="A61" t="s">
        <v>447</v>
      </c>
      <c r="B61" t="s">
        <v>446</v>
      </c>
      <c r="C61" t="s">
        <v>447</v>
      </c>
      <c r="D61" t="s">
        <v>446</v>
      </c>
    </row>
    <row r="62" spans="1:4" ht="12.75">
      <c r="A62" t="s">
        <v>448</v>
      </c>
      <c r="B62" t="s">
        <v>447</v>
      </c>
      <c r="C62" t="s">
        <v>448</v>
      </c>
      <c r="D62" t="s">
        <v>447</v>
      </c>
    </row>
    <row r="63" spans="1:4" ht="12.75">
      <c r="A63" t="s">
        <v>449</v>
      </c>
      <c r="B63" t="s">
        <v>448</v>
      </c>
      <c r="C63" t="s">
        <v>449</v>
      </c>
      <c r="D63" t="s">
        <v>448</v>
      </c>
    </row>
    <row r="64" spans="1:4" ht="12.75">
      <c r="A64" t="s">
        <v>450</v>
      </c>
      <c r="B64" t="s">
        <v>449</v>
      </c>
      <c r="C64" t="s">
        <v>450</v>
      </c>
      <c r="D64" t="s">
        <v>449</v>
      </c>
    </row>
    <row r="65" spans="1:4" ht="12.75">
      <c r="A65">
        <v>172</v>
      </c>
      <c r="B65" t="s">
        <v>450</v>
      </c>
      <c r="C65">
        <v>172</v>
      </c>
      <c r="D65" t="s">
        <v>450</v>
      </c>
    </row>
    <row r="66" spans="1:4" ht="12.75">
      <c r="A66">
        <v>173</v>
      </c>
      <c r="B66">
        <v>172</v>
      </c>
      <c r="C66">
        <v>173</v>
      </c>
      <c r="D66">
        <v>172</v>
      </c>
    </row>
    <row r="67" spans="1:4" ht="12.75">
      <c r="A67" t="s">
        <v>451</v>
      </c>
      <c r="B67">
        <v>173</v>
      </c>
      <c r="C67" t="s">
        <v>451</v>
      </c>
      <c r="D67">
        <v>173</v>
      </c>
    </row>
    <row r="68" spans="1:4" ht="12.75">
      <c r="A68" t="s">
        <v>452</v>
      </c>
      <c r="B68" t="s">
        <v>451</v>
      </c>
      <c r="C68" t="s">
        <v>452</v>
      </c>
      <c r="D68" t="s">
        <v>451</v>
      </c>
    </row>
    <row r="69" spans="1:4" ht="12.75">
      <c r="A69" t="s">
        <v>453</v>
      </c>
      <c r="B69" t="s">
        <v>452</v>
      </c>
      <c r="C69" t="s">
        <v>453</v>
      </c>
      <c r="D69" t="s">
        <v>452</v>
      </c>
    </row>
    <row r="70" spans="1:4" ht="12.75">
      <c r="A70" t="s">
        <v>454</v>
      </c>
      <c r="B70" t="s">
        <v>453</v>
      </c>
      <c r="C70" t="s">
        <v>454</v>
      </c>
      <c r="D70" t="s">
        <v>453</v>
      </c>
    </row>
    <row r="71" spans="1:4" ht="12.75">
      <c r="A71" t="s">
        <v>455</v>
      </c>
      <c r="B71" t="s">
        <v>454</v>
      </c>
      <c r="C71" t="s">
        <v>455</v>
      </c>
      <c r="D71" t="s">
        <v>454</v>
      </c>
    </row>
    <row r="72" spans="1:4" ht="12.75">
      <c r="A72">
        <v>174</v>
      </c>
      <c r="B72" t="s">
        <v>455</v>
      </c>
      <c r="C72">
        <v>174</v>
      </c>
      <c r="D72" t="s">
        <v>455</v>
      </c>
    </row>
    <row r="73" spans="1:4" ht="12.75">
      <c r="A73" t="s">
        <v>456</v>
      </c>
      <c r="B73">
        <v>174</v>
      </c>
      <c r="C73" t="s">
        <v>456</v>
      </c>
      <c r="D73">
        <v>174</v>
      </c>
    </row>
    <row r="74" spans="1:4" ht="12.75">
      <c r="A74" t="s">
        <v>457</v>
      </c>
      <c r="B74" t="s">
        <v>456</v>
      </c>
      <c r="C74" t="s">
        <v>457</v>
      </c>
      <c r="D74" t="s">
        <v>456</v>
      </c>
    </row>
    <row r="75" spans="1:4" ht="12.75">
      <c r="A75" t="s">
        <v>458</v>
      </c>
      <c r="B75" t="s">
        <v>457</v>
      </c>
      <c r="C75" t="s">
        <v>458</v>
      </c>
      <c r="D75" t="s">
        <v>457</v>
      </c>
    </row>
    <row r="76" spans="1:4" ht="12.75">
      <c r="A76" t="s">
        <v>459</v>
      </c>
      <c r="B76" t="s">
        <v>458</v>
      </c>
      <c r="C76" t="s">
        <v>459</v>
      </c>
      <c r="D76" t="s">
        <v>458</v>
      </c>
    </row>
    <row r="77" spans="1:4" ht="12.75">
      <c r="A77" t="s">
        <v>460</v>
      </c>
      <c r="B77" t="s">
        <v>459</v>
      </c>
      <c r="C77" t="s">
        <v>460</v>
      </c>
      <c r="D77" t="s">
        <v>459</v>
      </c>
    </row>
    <row r="78" spans="1:4" ht="12.75">
      <c r="A78">
        <v>176</v>
      </c>
      <c r="B78" t="s">
        <v>460</v>
      </c>
      <c r="C78">
        <v>176</v>
      </c>
      <c r="D78" t="s">
        <v>460</v>
      </c>
    </row>
    <row r="79" spans="1:4" ht="12.75">
      <c r="A79">
        <v>180</v>
      </c>
      <c r="B79">
        <v>176</v>
      </c>
      <c r="C79">
        <v>180</v>
      </c>
      <c r="D79">
        <v>176</v>
      </c>
    </row>
    <row r="80" spans="2:4" ht="12.75">
      <c r="B80">
        <v>180</v>
      </c>
      <c r="D80">
        <v>180</v>
      </c>
    </row>
    <row r="81" spans="1:3" ht="12.75">
      <c r="A81">
        <v>190</v>
      </c>
      <c r="C81">
        <v>190</v>
      </c>
    </row>
    <row r="82" spans="2:4" ht="12.75">
      <c r="B82">
        <v>190</v>
      </c>
      <c r="D82">
        <v>190</v>
      </c>
    </row>
    <row r="83" spans="1:3" ht="12.75">
      <c r="A83">
        <v>311</v>
      </c>
      <c r="C83">
        <v>311</v>
      </c>
    </row>
    <row r="84" spans="1:4" ht="12.75">
      <c r="A84">
        <v>312</v>
      </c>
      <c r="B84">
        <v>311</v>
      </c>
      <c r="C84">
        <v>312</v>
      </c>
      <c r="D84">
        <v>311</v>
      </c>
    </row>
    <row r="85" spans="1:4" ht="12.75">
      <c r="A85">
        <v>313</v>
      </c>
      <c r="B85">
        <v>312</v>
      </c>
      <c r="C85">
        <v>313</v>
      </c>
      <c r="D85">
        <v>312</v>
      </c>
    </row>
    <row r="86" spans="1:4" ht="12.75">
      <c r="A86">
        <v>321</v>
      </c>
      <c r="B86">
        <v>313</v>
      </c>
      <c r="C86">
        <v>321</v>
      </c>
      <c r="D86">
        <v>313</v>
      </c>
    </row>
    <row r="87" spans="1:4" ht="12.75">
      <c r="A87">
        <v>322</v>
      </c>
      <c r="B87">
        <v>321</v>
      </c>
      <c r="C87">
        <v>322</v>
      </c>
      <c r="D87">
        <v>321</v>
      </c>
    </row>
    <row r="88" spans="1:4" ht="12.75">
      <c r="A88">
        <v>324</v>
      </c>
      <c r="B88">
        <v>322</v>
      </c>
      <c r="C88">
        <v>324</v>
      </c>
      <c r="D88">
        <v>322</v>
      </c>
    </row>
    <row r="89" spans="1:4" ht="12.75">
      <c r="A89">
        <v>325</v>
      </c>
      <c r="B89">
        <v>324</v>
      </c>
      <c r="C89">
        <v>325</v>
      </c>
      <c r="D89">
        <v>324</v>
      </c>
    </row>
    <row r="90" spans="1:4" ht="12.75">
      <c r="A90" t="s">
        <v>461</v>
      </c>
      <c r="B90">
        <v>325</v>
      </c>
      <c r="C90" t="s">
        <v>461</v>
      </c>
      <c r="D90">
        <v>325</v>
      </c>
    </row>
    <row r="91" spans="1:4" ht="12.75">
      <c r="A91" t="s">
        <v>462</v>
      </c>
      <c r="B91" t="s">
        <v>461</v>
      </c>
      <c r="C91" t="s">
        <v>462</v>
      </c>
      <c r="D91" t="s">
        <v>461</v>
      </c>
    </row>
    <row r="92" spans="1:4" ht="12.75">
      <c r="A92" t="s">
        <v>464</v>
      </c>
      <c r="B92" t="s">
        <v>462</v>
      </c>
      <c r="C92">
        <v>331</v>
      </c>
      <c r="D92" t="s">
        <v>462</v>
      </c>
    </row>
    <row r="93" spans="1:4" ht="12.75">
      <c r="A93">
        <v>331</v>
      </c>
      <c r="B93" t="s">
        <v>464</v>
      </c>
      <c r="C93">
        <v>332</v>
      </c>
      <c r="D93" t="s">
        <v>464</v>
      </c>
    </row>
    <row r="94" spans="1:4" ht="12.75">
      <c r="A94">
        <v>332</v>
      </c>
      <c r="B94">
        <v>331</v>
      </c>
      <c r="C94">
        <v>333</v>
      </c>
      <c r="D94">
        <v>331</v>
      </c>
    </row>
    <row r="95" spans="1:4" ht="12.75">
      <c r="A95">
        <v>333</v>
      </c>
      <c r="B95">
        <v>332</v>
      </c>
      <c r="C95">
        <v>341</v>
      </c>
      <c r="D95">
        <v>332</v>
      </c>
    </row>
    <row r="96" spans="1:4" ht="12.75">
      <c r="A96">
        <v>341</v>
      </c>
      <c r="B96">
        <v>333</v>
      </c>
      <c r="C96" t="s">
        <v>465</v>
      </c>
      <c r="D96">
        <v>333</v>
      </c>
    </row>
    <row r="97" spans="1:4" ht="12.75">
      <c r="A97" t="s">
        <v>465</v>
      </c>
      <c r="B97">
        <v>341</v>
      </c>
      <c r="C97" t="s">
        <v>466</v>
      </c>
      <c r="D97">
        <v>341</v>
      </c>
    </row>
    <row r="98" spans="1:4" ht="12.75">
      <c r="A98" t="s">
        <v>466</v>
      </c>
      <c r="B98" t="s">
        <v>465</v>
      </c>
      <c r="C98" t="s">
        <v>467</v>
      </c>
      <c r="D98" t="s">
        <v>465</v>
      </c>
    </row>
    <row r="99" spans="1:4" ht="12.75">
      <c r="A99" t="s">
        <v>467</v>
      </c>
      <c r="B99" t="s">
        <v>466</v>
      </c>
      <c r="C99">
        <v>342</v>
      </c>
      <c r="D99" t="s">
        <v>466</v>
      </c>
    </row>
    <row r="100" spans="1:4" ht="12.75">
      <c r="A100">
        <v>342</v>
      </c>
      <c r="B100" t="s">
        <v>467</v>
      </c>
      <c r="C100" t="s">
        <v>468</v>
      </c>
      <c r="D100" t="s">
        <v>467</v>
      </c>
    </row>
    <row r="101" spans="1:4" ht="12.75">
      <c r="A101" t="s">
        <v>468</v>
      </c>
      <c r="B101">
        <v>342</v>
      </c>
      <c r="C101" t="s">
        <v>469</v>
      </c>
      <c r="D101">
        <v>342</v>
      </c>
    </row>
    <row r="102" spans="1:4" ht="12.75">
      <c r="A102" t="s">
        <v>469</v>
      </c>
      <c r="B102" t="s">
        <v>468</v>
      </c>
      <c r="C102">
        <v>343</v>
      </c>
      <c r="D102" t="s">
        <v>468</v>
      </c>
    </row>
    <row r="103" spans="1:4" ht="12.75">
      <c r="A103">
        <v>343</v>
      </c>
      <c r="B103" t="s">
        <v>469</v>
      </c>
      <c r="C103">
        <v>344</v>
      </c>
      <c r="D103" t="s">
        <v>469</v>
      </c>
    </row>
    <row r="104" spans="1:4" ht="12.75">
      <c r="A104">
        <v>344</v>
      </c>
      <c r="B104">
        <v>343</v>
      </c>
      <c r="C104">
        <v>345</v>
      </c>
      <c r="D104">
        <v>343</v>
      </c>
    </row>
    <row r="105" spans="1:4" ht="12.75">
      <c r="A105">
        <v>345</v>
      </c>
      <c r="B105">
        <v>344</v>
      </c>
      <c r="C105">
        <v>346</v>
      </c>
      <c r="D105">
        <v>344</v>
      </c>
    </row>
    <row r="106" spans="1:4" ht="12.75">
      <c r="A106">
        <v>346</v>
      </c>
      <c r="B106">
        <v>345</v>
      </c>
      <c r="C106">
        <v>347</v>
      </c>
      <c r="D106">
        <v>345</v>
      </c>
    </row>
    <row r="107" spans="1:4" ht="12.75">
      <c r="A107">
        <v>347</v>
      </c>
      <c r="B107">
        <v>346</v>
      </c>
      <c r="C107" t="s">
        <v>470</v>
      </c>
      <c r="D107">
        <v>346</v>
      </c>
    </row>
    <row r="108" spans="1:4" ht="12.75">
      <c r="A108" t="s">
        <v>470</v>
      </c>
      <c r="B108">
        <v>347</v>
      </c>
      <c r="C108" t="s">
        <v>471</v>
      </c>
      <c r="D108">
        <v>347</v>
      </c>
    </row>
    <row r="109" spans="1:4" ht="12.75">
      <c r="A109" t="s">
        <v>471</v>
      </c>
      <c r="B109" t="s">
        <v>470</v>
      </c>
      <c r="C109" t="s">
        <v>472</v>
      </c>
      <c r="D109" t="s">
        <v>470</v>
      </c>
    </row>
    <row r="110" spans="1:4" ht="12.75">
      <c r="A110" t="s">
        <v>472</v>
      </c>
      <c r="B110" t="s">
        <v>471</v>
      </c>
      <c r="C110" t="s">
        <v>473</v>
      </c>
      <c r="D110" t="s">
        <v>471</v>
      </c>
    </row>
    <row r="111" spans="1:4" ht="12.75">
      <c r="A111" t="s">
        <v>473</v>
      </c>
      <c r="B111" t="s">
        <v>472</v>
      </c>
      <c r="C111" t="s">
        <v>474</v>
      </c>
      <c r="D111" t="s">
        <v>472</v>
      </c>
    </row>
    <row r="112" spans="1:4" ht="12.75">
      <c r="A112" t="s">
        <v>474</v>
      </c>
      <c r="B112" t="s">
        <v>473</v>
      </c>
      <c r="C112">
        <v>348</v>
      </c>
      <c r="D112" t="s">
        <v>473</v>
      </c>
    </row>
    <row r="113" spans="1:4" ht="12.75">
      <c r="A113">
        <v>348</v>
      </c>
      <c r="B113" t="s">
        <v>474</v>
      </c>
      <c r="C113">
        <v>310</v>
      </c>
      <c r="D113" t="s">
        <v>474</v>
      </c>
    </row>
    <row r="114" spans="1:4" ht="12.75">
      <c r="A114">
        <v>310</v>
      </c>
      <c r="B114">
        <v>348</v>
      </c>
      <c r="D114">
        <v>348</v>
      </c>
    </row>
    <row r="115" spans="2:4" ht="12.75">
      <c r="B115">
        <v>310</v>
      </c>
      <c r="C115" t="s">
        <v>475</v>
      </c>
      <c r="D115">
        <v>310</v>
      </c>
    </row>
    <row r="116" spans="1:3" ht="12.75">
      <c r="A116" t="s">
        <v>475</v>
      </c>
      <c r="C116" t="s">
        <v>476</v>
      </c>
    </row>
    <row r="117" spans="1:4" ht="12.75">
      <c r="A117" t="s">
        <v>476</v>
      </c>
      <c r="B117" t="s">
        <v>475</v>
      </c>
      <c r="C117">
        <v>351</v>
      </c>
      <c r="D117" t="s">
        <v>475</v>
      </c>
    </row>
    <row r="118" spans="1:4" ht="12.75">
      <c r="A118">
        <v>351</v>
      </c>
      <c r="B118" t="s">
        <v>476</v>
      </c>
      <c r="C118">
        <v>352</v>
      </c>
      <c r="D118" t="s">
        <v>476</v>
      </c>
    </row>
    <row r="119" spans="1:4" ht="12.75">
      <c r="A119">
        <v>352</v>
      </c>
      <c r="B119">
        <v>351</v>
      </c>
      <c r="C119">
        <v>353</v>
      </c>
      <c r="D119">
        <v>351</v>
      </c>
    </row>
    <row r="120" spans="1:4" ht="12.75">
      <c r="A120">
        <v>353</v>
      </c>
      <c r="B120">
        <v>352</v>
      </c>
      <c r="C120">
        <v>354</v>
      </c>
      <c r="D120">
        <v>352</v>
      </c>
    </row>
    <row r="121" spans="1:4" ht="12.75">
      <c r="A121">
        <v>354</v>
      </c>
      <c r="B121">
        <v>353</v>
      </c>
      <c r="C121" t="s">
        <v>477</v>
      </c>
      <c r="D121">
        <v>353</v>
      </c>
    </row>
    <row r="122" spans="1:4" ht="12.75">
      <c r="A122" t="s">
        <v>477</v>
      </c>
      <c r="B122">
        <v>354</v>
      </c>
      <c r="C122" t="s">
        <v>478</v>
      </c>
      <c r="D122">
        <v>354</v>
      </c>
    </row>
    <row r="123" spans="1:4" ht="12.75">
      <c r="A123" t="s">
        <v>478</v>
      </c>
      <c r="B123" t="s">
        <v>477</v>
      </c>
      <c r="C123" t="s">
        <v>479</v>
      </c>
      <c r="D123" t="s">
        <v>477</v>
      </c>
    </row>
    <row r="124" spans="1:4" ht="12.75">
      <c r="A124" t="s">
        <v>479</v>
      </c>
      <c r="B124" t="s">
        <v>478</v>
      </c>
      <c r="C124" t="s">
        <v>480</v>
      </c>
      <c r="D124" t="s">
        <v>478</v>
      </c>
    </row>
    <row r="125" spans="1:4" ht="12.75">
      <c r="A125" t="s">
        <v>480</v>
      </c>
      <c r="B125" t="s">
        <v>479</v>
      </c>
      <c r="C125" t="s">
        <v>481</v>
      </c>
      <c r="D125" t="s">
        <v>479</v>
      </c>
    </row>
    <row r="126" spans="1:4" ht="12.75">
      <c r="A126" t="s">
        <v>481</v>
      </c>
      <c r="B126" t="s">
        <v>480</v>
      </c>
      <c r="C126">
        <v>355</v>
      </c>
      <c r="D126" t="s">
        <v>480</v>
      </c>
    </row>
    <row r="127" spans="1:4" ht="12.75">
      <c r="A127">
        <v>355</v>
      </c>
      <c r="B127" t="s">
        <v>481</v>
      </c>
      <c r="C127">
        <v>356</v>
      </c>
      <c r="D127" t="s">
        <v>481</v>
      </c>
    </row>
    <row r="128" spans="1:4" ht="12.75">
      <c r="A128">
        <v>356</v>
      </c>
      <c r="B128">
        <v>355</v>
      </c>
      <c r="C128">
        <v>357</v>
      </c>
      <c r="D128">
        <v>355</v>
      </c>
    </row>
    <row r="129" spans="1:4" ht="12.75">
      <c r="A129">
        <v>357</v>
      </c>
      <c r="B129">
        <v>356</v>
      </c>
      <c r="C129">
        <v>350</v>
      </c>
      <c r="D129">
        <v>356</v>
      </c>
    </row>
    <row r="130" spans="1:4" ht="12.75">
      <c r="A130">
        <v>350</v>
      </c>
      <c r="B130">
        <v>357</v>
      </c>
      <c r="D130">
        <v>357</v>
      </c>
    </row>
    <row r="131" spans="2:4" ht="12.75">
      <c r="B131">
        <v>350</v>
      </c>
      <c r="C131">
        <v>300</v>
      </c>
      <c r="D131">
        <v>350</v>
      </c>
    </row>
    <row r="132" ht="12.75">
      <c r="A132">
        <v>300</v>
      </c>
    </row>
    <row r="133" spans="2:4" ht="12.75">
      <c r="B133">
        <v>300</v>
      </c>
      <c r="C133">
        <v>508.1</v>
      </c>
      <c r="D133">
        <v>300</v>
      </c>
    </row>
    <row r="134" spans="1:3" ht="12.75">
      <c r="A134">
        <v>508.1</v>
      </c>
      <c r="C134">
        <v>511.1</v>
      </c>
    </row>
    <row r="135" spans="1:4" ht="12.75">
      <c r="A135">
        <v>511.1</v>
      </c>
      <c r="B135">
        <v>508.1</v>
      </c>
      <c r="C135">
        <v>512.1</v>
      </c>
      <c r="D135">
        <v>508.1</v>
      </c>
    </row>
    <row r="136" spans="1:4" ht="12.75">
      <c r="A136">
        <v>512.1</v>
      </c>
      <c r="B136">
        <v>511.1</v>
      </c>
      <c r="C136">
        <v>513</v>
      </c>
      <c r="D136">
        <v>511.1</v>
      </c>
    </row>
    <row r="137" spans="1:4" ht="12.75">
      <c r="A137">
        <v>513</v>
      </c>
      <c r="B137">
        <v>512.1</v>
      </c>
      <c r="D137">
        <v>512.1</v>
      </c>
    </row>
    <row r="138" spans="2:4" ht="12.75">
      <c r="B138">
        <v>513</v>
      </c>
      <c r="C138">
        <v>600</v>
      </c>
      <c r="D138">
        <v>513</v>
      </c>
    </row>
    <row r="139" ht="12.75">
      <c r="A139">
        <v>600</v>
      </c>
    </row>
    <row r="140" spans="2:4" ht="12.75">
      <c r="B140">
        <v>600</v>
      </c>
      <c r="D140">
        <v>600</v>
      </c>
    </row>
    <row r="144" spans="2:3" ht="12.75">
      <c r="B144" t="s">
        <v>167</v>
      </c>
      <c r="C144" t="s">
        <v>167</v>
      </c>
    </row>
    <row r="145" spans="1:4" ht="12.75">
      <c r="A145" t="s">
        <v>167</v>
      </c>
      <c r="B145">
        <v>70300</v>
      </c>
      <c r="C145">
        <v>70300</v>
      </c>
      <c r="D145" t="s">
        <v>167</v>
      </c>
    </row>
    <row r="146" spans="1:4" ht="12.75">
      <c r="A146">
        <v>70300</v>
      </c>
      <c r="B146">
        <v>70400</v>
      </c>
      <c r="C146">
        <v>70400</v>
      </c>
      <c r="D146">
        <v>70300</v>
      </c>
    </row>
    <row r="147" spans="1:4" ht="12.75">
      <c r="A147">
        <v>70400</v>
      </c>
      <c r="B147">
        <v>70500</v>
      </c>
      <c r="C147">
        <v>70500</v>
      </c>
      <c r="D147">
        <v>70400</v>
      </c>
    </row>
    <row r="148" spans="1:4" ht="12.75">
      <c r="A148">
        <v>70500</v>
      </c>
      <c r="D148">
        <v>70500</v>
      </c>
    </row>
    <row r="149" spans="2:3" ht="12.75">
      <c r="B149" t="s">
        <v>211</v>
      </c>
      <c r="C149" t="s">
        <v>211</v>
      </c>
    </row>
    <row r="150" spans="1:4" ht="12.75">
      <c r="A150" t="s">
        <v>211</v>
      </c>
      <c r="B150" t="s">
        <v>212</v>
      </c>
      <c r="C150" t="s">
        <v>212</v>
      </c>
      <c r="D150" t="s">
        <v>211</v>
      </c>
    </row>
    <row r="151" spans="1:4" ht="12.75">
      <c r="A151" t="s">
        <v>212</v>
      </c>
      <c r="B151" t="s">
        <v>213</v>
      </c>
      <c r="C151" t="s">
        <v>213</v>
      </c>
      <c r="D151" t="s">
        <v>212</v>
      </c>
    </row>
    <row r="152" spans="1:4" ht="12.75">
      <c r="A152" t="s">
        <v>213</v>
      </c>
      <c r="B152" t="s">
        <v>214</v>
      </c>
      <c r="C152" t="s">
        <v>214</v>
      </c>
      <c r="D152" t="s">
        <v>213</v>
      </c>
    </row>
    <row r="153" spans="1:4" ht="12.75">
      <c r="A153" t="s">
        <v>214</v>
      </c>
      <c r="B153" t="s">
        <v>215</v>
      </c>
      <c r="C153" t="s">
        <v>215</v>
      </c>
      <c r="D153" t="s">
        <v>214</v>
      </c>
    </row>
    <row r="154" spans="1:4" ht="12.75">
      <c r="A154" t="s">
        <v>215</v>
      </c>
      <c r="B154" t="s">
        <v>216</v>
      </c>
      <c r="C154" t="s">
        <v>216</v>
      </c>
      <c r="D154" t="s">
        <v>215</v>
      </c>
    </row>
    <row r="155" spans="1:4" ht="12.75">
      <c r="A155" t="s">
        <v>216</v>
      </c>
      <c r="B155" t="s">
        <v>217</v>
      </c>
      <c r="C155" t="s">
        <v>217</v>
      </c>
      <c r="D155" t="s">
        <v>216</v>
      </c>
    </row>
    <row r="156" spans="1:4" ht="12.75">
      <c r="A156" t="s">
        <v>217</v>
      </c>
      <c r="B156">
        <v>70600</v>
      </c>
      <c r="C156">
        <v>70600</v>
      </c>
      <c r="D156" t="s">
        <v>217</v>
      </c>
    </row>
    <row r="157" spans="1:4" ht="12.75">
      <c r="A157">
        <v>70600</v>
      </c>
      <c r="D157">
        <v>70600</v>
      </c>
    </row>
    <row r="158" spans="2:3" ht="12.75">
      <c r="B158">
        <v>70610</v>
      </c>
      <c r="C158">
        <v>70610</v>
      </c>
    </row>
    <row r="159" spans="1:4" ht="12.75">
      <c r="A159">
        <v>70610</v>
      </c>
      <c r="D159">
        <v>70610</v>
      </c>
    </row>
    <row r="160" spans="2:3" ht="12.75">
      <c r="B160">
        <v>70710</v>
      </c>
      <c r="C160">
        <v>70710</v>
      </c>
    </row>
    <row r="161" spans="1:4" ht="12.75">
      <c r="A161">
        <v>70710</v>
      </c>
      <c r="B161">
        <v>70720</v>
      </c>
      <c r="C161">
        <v>70720</v>
      </c>
      <c r="D161">
        <v>70710</v>
      </c>
    </row>
    <row r="162" spans="1:4" ht="12.75">
      <c r="A162">
        <v>70720</v>
      </c>
      <c r="B162">
        <v>70730</v>
      </c>
      <c r="C162">
        <v>70730</v>
      </c>
      <c r="D162">
        <v>70720</v>
      </c>
    </row>
    <row r="163" spans="1:4" ht="12.75">
      <c r="A163">
        <v>70730</v>
      </c>
      <c r="B163">
        <v>70740</v>
      </c>
      <c r="C163">
        <v>70740</v>
      </c>
      <c r="D163">
        <v>70730</v>
      </c>
    </row>
    <row r="164" spans="1:4" ht="12.75">
      <c r="A164">
        <v>70740</v>
      </c>
      <c r="B164">
        <v>70750</v>
      </c>
      <c r="C164">
        <v>70750</v>
      </c>
      <c r="D164">
        <v>70740</v>
      </c>
    </row>
    <row r="165" spans="1:4" ht="12.75">
      <c r="A165">
        <v>70750</v>
      </c>
      <c r="B165">
        <v>70700</v>
      </c>
      <c r="C165">
        <v>70700</v>
      </c>
      <c r="D165">
        <v>70750</v>
      </c>
    </row>
    <row r="166" spans="1:4" ht="12.75">
      <c r="A166">
        <v>70700</v>
      </c>
      <c r="D166">
        <v>70700</v>
      </c>
    </row>
    <row r="167" spans="2:3" ht="12.75">
      <c r="B167">
        <v>70800</v>
      </c>
      <c r="C167">
        <v>70800</v>
      </c>
    </row>
    <row r="168" spans="1:4" ht="12.75">
      <c r="A168">
        <v>70800</v>
      </c>
      <c r="B168" t="s">
        <v>485</v>
      </c>
      <c r="C168" t="s">
        <v>485</v>
      </c>
      <c r="D168">
        <v>70800</v>
      </c>
    </row>
    <row r="169" spans="1:4" ht="12.75">
      <c r="A169" t="s">
        <v>485</v>
      </c>
      <c r="B169" t="s">
        <v>486</v>
      </c>
      <c r="C169" t="s">
        <v>486</v>
      </c>
      <c r="D169" t="s">
        <v>485</v>
      </c>
    </row>
    <row r="170" spans="1:4" ht="12.75">
      <c r="A170" t="s">
        <v>486</v>
      </c>
      <c r="B170">
        <v>71100</v>
      </c>
      <c r="C170">
        <v>71100</v>
      </c>
      <c r="D170" t="s">
        <v>486</v>
      </c>
    </row>
    <row r="171" spans="1:4" ht="12.75">
      <c r="A171">
        <v>71100</v>
      </c>
      <c r="B171">
        <v>71200</v>
      </c>
      <c r="C171">
        <v>71200</v>
      </c>
      <c r="D171">
        <v>71100</v>
      </c>
    </row>
    <row r="172" spans="1:4" ht="12.75">
      <c r="A172">
        <v>71200</v>
      </c>
      <c r="B172">
        <v>71300</v>
      </c>
      <c r="C172">
        <v>71300</v>
      </c>
      <c r="D172">
        <v>71200</v>
      </c>
    </row>
    <row r="173" spans="1:4" ht="12.75">
      <c r="A173">
        <v>71300</v>
      </c>
      <c r="B173">
        <v>71310</v>
      </c>
      <c r="C173">
        <v>71310</v>
      </c>
      <c r="D173">
        <v>71300</v>
      </c>
    </row>
    <row r="174" spans="1:4" ht="12.75">
      <c r="A174">
        <v>71310</v>
      </c>
      <c r="B174" t="s">
        <v>488</v>
      </c>
      <c r="C174" t="s">
        <v>488</v>
      </c>
      <c r="D174">
        <v>71310</v>
      </c>
    </row>
    <row r="175" spans="1:4" ht="12.75">
      <c r="A175" t="s">
        <v>488</v>
      </c>
      <c r="B175" t="s">
        <v>489</v>
      </c>
      <c r="C175" t="s">
        <v>489</v>
      </c>
      <c r="D175" t="s">
        <v>488</v>
      </c>
    </row>
    <row r="176" spans="1:4" ht="12.75">
      <c r="A176" t="s">
        <v>489</v>
      </c>
      <c r="B176">
        <v>71400</v>
      </c>
      <c r="C176">
        <v>71400</v>
      </c>
      <c r="D176" t="s">
        <v>489</v>
      </c>
    </row>
    <row r="177" spans="1:4" ht="12.75">
      <c r="A177">
        <v>71400</v>
      </c>
      <c r="B177">
        <v>71500</v>
      </c>
      <c r="C177">
        <v>71500</v>
      </c>
      <c r="D177">
        <v>71400</v>
      </c>
    </row>
    <row r="178" spans="1:4" ht="12.75">
      <c r="A178">
        <v>71500</v>
      </c>
      <c r="B178">
        <v>71600</v>
      </c>
      <c r="C178">
        <v>71600</v>
      </c>
      <c r="D178">
        <v>71500</v>
      </c>
    </row>
    <row r="179" spans="1:4" ht="12.75">
      <c r="A179">
        <v>71600</v>
      </c>
      <c r="B179" t="s">
        <v>490</v>
      </c>
      <c r="C179" t="s">
        <v>490</v>
      </c>
      <c r="D179">
        <v>71600</v>
      </c>
    </row>
    <row r="180" spans="1:4" ht="12.75">
      <c r="A180" t="s">
        <v>490</v>
      </c>
      <c r="B180" t="s">
        <v>491</v>
      </c>
      <c r="C180" t="s">
        <v>491</v>
      </c>
      <c r="D180" t="s">
        <v>490</v>
      </c>
    </row>
    <row r="181" spans="1:4" ht="12.75">
      <c r="A181" t="s">
        <v>491</v>
      </c>
      <c r="B181">
        <v>72000</v>
      </c>
      <c r="C181">
        <v>72000</v>
      </c>
      <c r="D181" t="s">
        <v>491</v>
      </c>
    </row>
    <row r="182" spans="1:4" ht="12.75">
      <c r="A182">
        <v>72000</v>
      </c>
      <c r="B182">
        <v>70000</v>
      </c>
      <c r="C182">
        <v>70000</v>
      </c>
      <c r="D182">
        <v>72000</v>
      </c>
    </row>
    <row r="183" spans="1:4" ht="12.75">
      <c r="A183">
        <v>70000</v>
      </c>
      <c r="D183">
        <v>70000</v>
      </c>
    </row>
    <row r="184" spans="2:3" ht="12.75">
      <c r="B184">
        <v>91100</v>
      </c>
      <c r="C184">
        <v>91100</v>
      </c>
    </row>
    <row r="185" spans="1:4" ht="12.75">
      <c r="A185">
        <v>91100</v>
      </c>
      <c r="B185">
        <v>91200</v>
      </c>
      <c r="C185">
        <v>91200</v>
      </c>
      <c r="D185">
        <v>91100</v>
      </c>
    </row>
    <row r="186" spans="1:4" ht="12.75">
      <c r="A186">
        <v>91200</v>
      </c>
      <c r="B186">
        <v>91300</v>
      </c>
      <c r="C186">
        <v>91300</v>
      </c>
      <c r="D186">
        <v>91200</v>
      </c>
    </row>
    <row r="187" spans="1:4" ht="12.75">
      <c r="A187">
        <v>91300</v>
      </c>
      <c r="B187">
        <v>91310</v>
      </c>
      <c r="C187">
        <v>91310</v>
      </c>
      <c r="D187">
        <v>91300</v>
      </c>
    </row>
    <row r="188" spans="1:4" ht="12.75">
      <c r="A188">
        <v>91310</v>
      </c>
      <c r="B188">
        <v>91400</v>
      </c>
      <c r="C188">
        <v>91400</v>
      </c>
      <c r="D188">
        <v>91310</v>
      </c>
    </row>
    <row r="189" spans="1:4" ht="12.75">
      <c r="A189">
        <v>91400</v>
      </c>
      <c r="B189">
        <v>91500</v>
      </c>
      <c r="C189">
        <v>91500</v>
      </c>
      <c r="D189">
        <v>91400</v>
      </c>
    </row>
    <row r="190" spans="1:4" ht="12.75">
      <c r="A190">
        <v>91500</v>
      </c>
      <c r="B190">
        <v>91600</v>
      </c>
      <c r="C190">
        <v>91600</v>
      </c>
      <c r="D190">
        <v>91500</v>
      </c>
    </row>
    <row r="191" spans="1:4" ht="12.75">
      <c r="A191">
        <v>91600</v>
      </c>
      <c r="B191">
        <v>91700</v>
      </c>
      <c r="C191">
        <v>91700</v>
      </c>
      <c r="D191">
        <v>91600</v>
      </c>
    </row>
    <row r="192" spans="1:4" ht="12.75">
      <c r="A192">
        <v>91700</v>
      </c>
      <c r="B192">
        <v>91800</v>
      </c>
      <c r="C192">
        <v>91800</v>
      </c>
      <c r="D192">
        <v>91700</v>
      </c>
    </row>
    <row r="193" spans="1:4" ht="12.75">
      <c r="A193">
        <v>91800</v>
      </c>
      <c r="B193">
        <v>91810</v>
      </c>
      <c r="C193">
        <v>91810</v>
      </c>
      <c r="D193">
        <v>91800</v>
      </c>
    </row>
    <row r="194" spans="1:4" ht="12.75">
      <c r="A194">
        <v>91810</v>
      </c>
      <c r="B194">
        <v>91900</v>
      </c>
      <c r="C194">
        <v>91900</v>
      </c>
      <c r="D194">
        <v>91810</v>
      </c>
    </row>
    <row r="195" spans="1:4" ht="12.75">
      <c r="A195">
        <v>91900</v>
      </c>
      <c r="B195">
        <v>91000</v>
      </c>
      <c r="C195">
        <v>91000</v>
      </c>
      <c r="D195">
        <v>91900</v>
      </c>
    </row>
    <row r="196" spans="1:4" ht="12.75">
      <c r="A196">
        <v>91000</v>
      </c>
      <c r="D196">
        <v>91000</v>
      </c>
    </row>
    <row r="197" spans="2:3" ht="12.75">
      <c r="B197">
        <v>92000</v>
      </c>
      <c r="C197">
        <v>92000</v>
      </c>
    </row>
    <row r="198" spans="1:4" ht="12.75">
      <c r="A198">
        <v>92000</v>
      </c>
      <c r="D198">
        <v>92000</v>
      </c>
    </row>
    <row r="199" spans="2:3" ht="12.75">
      <c r="B199">
        <v>92100</v>
      </c>
      <c r="C199">
        <v>92100</v>
      </c>
    </row>
    <row r="200" spans="1:4" ht="12.75">
      <c r="A200">
        <v>92100</v>
      </c>
      <c r="B200">
        <v>92200</v>
      </c>
      <c r="C200">
        <v>92200</v>
      </c>
      <c r="D200">
        <v>92100</v>
      </c>
    </row>
    <row r="201" spans="1:4" ht="12.75">
      <c r="A201">
        <v>92200</v>
      </c>
      <c r="B201">
        <v>92300</v>
      </c>
      <c r="C201">
        <v>92300</v>
      </c>
      <c r="D201">
        <v>92200</v>
      </c>
    </row>
    <row r="202" spans="1:4" ht="12.75">
      <c r="A202">
        <v>92300</v>
      </c>
      <c r="B202">
        <v>92400</v>
      </c>
      <c r="C202">
        <v>92400</v>
      </c>
      <c r="D202">
        <v>92300</v>
      </c>
    </row>
    <row r="203" spans="1:4" ht="12.75">
      <c r="A203">
        <v>92400</v>
      </c>
      <c r="B203">
        <v>92500</v>
      </c>
      <c r="C203">
        <v>92500</v>
      </c>
      <c r="D203">
        <v>92400</v>
      </c>
    </row>
    <row r="204" spans="1:4" ht="12.75">
      <c r="A204">
        <v>92500</v>
      </c>
      <c r="D204">
        <v>92500</v>
      </c>
    </row>
    <row r="205" spans="2:3" ht="12.75">
      <c r="B205">
        <v>93100</v>
      </c>
      <c r="C205">
        <v>93100</v>
      </c>
    </row>
    <row r="206" spans="1:4" ht="12.75">
      <c r="A206">
        <v>93100</v>
      </c>
      <c r="B206">
        <v>93200</v>
      </c>
      <c r="C206">
        <v>93200</v>
      </c>
      <c r="D206">
        <v>93100</v>
      </c>
    </row>
    <row r="207" spans="1:4" ht="12.75">
      <c r="A207">
        <v>93200</v>
      </c>
      <c r="B207">
        <v>93300</v>
      </c>
      <c r="C207">
        <v>93300</v>
      </c>
      <c r="D207">
        <v>93200</v>
      </c>
    </row>
    <row r="208" spans="1:4" ht="12.75">
      <c r="A208">
        <v>93300</v>
      </c>
      <c r="B208">
        <v>93400</v>
      </c>
      <c r="C208">
        <v>93400</v>
      </c>
      <c r="D208">
        <v>93300</v>
      </c>
    </row>
    <row r="209" spans="1:4" ht="12.75">
      <c r="A209">
        <v>93400</v>
      </c>
      <c r="B209">
        <v>93500</v>
      </c>
      <c r="C209">
        <v>93500</v>
      </c>
      <c r="D209">
        <v>93400</v>
      </c>
    </row>
    <row r="210" spans="1:4" ht="12.75">
      <c r="A210">
        <v>93500</v>
      </c>
      <c r="B210">
        <v>93600</v>
      </c>
      <c r="C210">
        <v>93600</v>
      </c>
      <c r="D210">
        <v>93500</v>
      </c>
    </row>
    <row r="211" spans="1:4" ht="12.75">
      <c r="A211">
        <v>93600</v>
      </c>
      <c r="B211">
        <v>93700</v>
      </c>
      <c r="C211">
        <v>93700</v>
      </c>
      <c r="D211">
        <v>93600</v>
      </c>
    </row>
    <row r="212" spans="1:4" ht="12.75">
      <c r="A212">
        <v>93700</v>
      </c>
      <c r="B212">
        <v>93750</v>
      </c>
      <c r="C212">
        <v>93750</v>
      </c>
      <c r="D212">
        <v>93700</v>
      </c>
    </row>
    <row r="213" spans="1:4" ht="12.75">
      <c r="A213">
        <v>93750</v>
      </c>
      <c r="B213">
        <v>93800</v>
      </c>
      <c r="C213">
        <v>93800</v>
      </c>
      <c r="D213">
        <v>93750</v>
      </c>
    </row>
    <row r="214" spans="1:4" ht="12.75">
      <c r="A214">
        <v>93800</v>
      </c>
      <c r="B214">
        <v>93000</v>
      </c>
      <c r="C214">
        <v>93000</v>
      </c>
      <c r="D214">
        <v>93800</v>
      </c>
    </row>
    <row r="215" spans="1:4" ht="12.75">
      <c r="A215">
        <v>93000</v>
      </c>
      <c r="D215">
        <v>93000</v>
      </c>
    </row>
    <row r="216" spans="2:3" ht="12.75">
      <c r="B216">
        <v>94100</v>
      </c>
      <c r="C216">
        <v>94100</v>
      </c>
    </row>
    <row r="217" spans="1:4" ht="12.75">
      <c r="A217">
        <v>94100</v>
      </c>
      <c r="B217">
        <v>94200</v>
      </c>
      <c r="C217">
        <v>94200</v>
      </c>
      <c r="D217">
        <v>94100</v>
      </c>
    </row>
    <row r="218" spans="1:4" ht="12.75">
      <c r="A218">
        <v>94200</v>
      </c>
      <c r="B218" t="s">
        <v>492</v>
      </c>
      <c r="C218" t="s">
        <v>492</v>
      </c>
      <c r="D218">
        <v>94200</v>
      </c>
    </row>
    <row r="219" spans="1:4" ht="12.75">
      <c r="A219" t="s">
        <v>492</v>
      </c>
      <c r="B219" t="s">
        <v>493</v>
      </c>
      <c r="C219" t="s">
        <v>493</v>
      </c>
      <c r="D219" t="s">
        <v>492</v>
      </c>
    </row>
    <row r="220" spans="1:4" ht="12.75">
      <c r="A220" t="s">
        <v>493</v>
      </c>
      <c r="B220" t="s">
        <v>494</v>
      </c>
      <c r="C220" t="s">
        <v>494</v>
      </c>
      <c r="D220" t="s">
        <v>493</v>
      </c>
    </row>
    <row r="221" spans="1:4" ht="12.75">
      <c r="A221" t="s">
        <v>494</v>
      </c>
      <c r="B221" t="s">
        <v>495</v>
      </c>
      <c r="C221" t="s">
        <v>495</v>
      </c>
      <c r="D221" t="s">
        <v>494</v>
      </c>
    </row>
    <row r="222" spans="1:4" ht="12.75">
      <c r="A222" t="s">
        <v>495</v>
      </c>
      <c r="B222" t="s">
        <v>496</v>
      </c>
      <c r="C222" t="s">
        <v>496</v>
      </c>
      <c r="D222" t="s">
        <v>495</v>
      </c>
    </row>
    <row r="223" spans="1:4" ht="12.75">
      <c r="A223" t="s">
        <v>496</v>
      </c>
      <c r="B223" t="s">
        <v>497</v>
      </c>
      <c r="C223" t="s">
        <v>497</v>
      </c>
      <c r="D223" t="s">
        <v>496</v>
      </c>
    </row>
    <row r="224" spans="1:4" ht="12.75">
      <c r="A224" t="s">
        <v>497</v>
      </c>
      <c r="B224" t="s">
        <v>498</v>
      </c>
      <c r="C224" t="s">
        <v>498</v>
      </c>
      <c r="D224" t="s">
        <v>497</v>
      </c>
    </row>
    <row r="225" spans="1:4" ht="12.75">
      <c r="A225" t="s">
        <v>498</v>
      </c>
      <c r="B225" t="s">
        <v>499</v>
      </c>
      <c r="C225" t="s">
        <v>499</v>
      </c>
      <c r="D225" t="s">
        <v>498</v>
      </c>
    </row>
    <row r="226" spans="1:4" ht="12.75">
      <c r="A226" t="s">
        <v>499</v>
      </c>
      <c r="B226" t="s">
        <v>500</v>
      </c>
      <c r="C226" t="s">
        <v>500</v>
      </c>
      <c r="D226" t="s">
        <v>499</v>
      </c>
    </row>
    <row r="227" spans="1:4" ht="12.75">
      <c r="A227" t="s">
        <v>500</v>
      </c>
      <c r="B227" t="s">
        <v>501</v>
      </c>
      <c r="C227" t="s">
        <v>501</v>
      </c>
      <c r="D227" t="s">
        <v>500</v>
      </c>
    </row>
    <row r="228" spans="1:4" ht="12.75">
      <c r="A228" t="s">
        <v>501</v>
      </c>
      <c r="B228" t="s">
        <v>502</v>
      </c>
      <c r="C228" t="s">
        <v>502</v>
      </c>
      <c r="D228" t="s">
        <v>501</v>
      </c>
    </row>
    <row r="229" spans="1:4" ht="12.75">
      <c r="A229" t="s">
        <v>502</v>
      </c>
      <c r="B229" t="s">
        <v>503</v>
      </c>
      <c r="C229" t="s">
        <v>503</v>
      </c>
      <c r="D229" t="s">
        <v>502</v>
      </c>
    </row>
    <row r="230" spans="1:4" ht="12.75">
      <c r="A230" t="s">
        <v>503</v>
      </c>
      <c r="B230">
        <v>94300</v>
      </c>
      <c r="C230">
        <v>94300</v>
      </c>
      <c r="D230" t="s">
        <v>503</v>
      </c>
    </row>
    <row r="231" spans="1:4" ht="12.75">
      <c r="A231">
        <v>94300</v>
      </c>
      <c r="B231">
        <v>94500</v>
      </c>
      <c r="C231">
        <v>94500</v>
      </c>
      <c r="D231">
        <v>94300</v>
      </c>
    </row>
    <row r="232" spans="1:4" ht="12.75">
      <c r="A232">
        <v>94500</v>
      </c>
      <c r="B232">
        <v>94000</v>
      </c>
      <c r="C232">
        <v>94000</v>
      </c>
      <c r="D232">
        <v>94500</v>
      </c>
    </row>
    <row r="233" spans="1:4" ht="12.75">
      <c r="A233">
        <v>94000</v>
      </c>
      <c r="D233">
        <v>94000</v>
      </c>
    </row>
    <row r="234" spans="2:3" ht="12.75">
      <c r="B234">
        <v>95100</v>
      </c>
      <c r="C234">
        <v>95100</v>
      </c>
    </row>
    <row r="235" spans="1:4" ht="12.75">
      <c r="A235">
        <v>95100</v>
      </c>
      <c r="B235">
        <v>95200</v>
      </c>
      <c r="C235">
        <v>95200</v>
      </c>
      <c r="D235">
        <v>95100</v>
      </c>
    </row>
    <row r="236" spans="1:4" ht="12.75">
      <c r="A236">
        <v>95200</v>
      </c>
      <c r="B236">
        <v>95300</v>
      </c>
      <c r="C236">
        <v>95300</v>
      </c>
      <c r="D236">
        <v>95200</v>
      </c>
    </row>
    <row r="237" spans="1:4" ht="12.75">
      <c r="A237">
        <v>95300</v>
      </c>
      <c r="B237">
        <v>95500</v>
      </c>
      <c r="C237">
        <v>95500</v>
      </c>
      <c r="D237">
        <v>95300</v>
      </c>
    </row>
    <row r="238" spans="1:4" ht="12.75">
      <c r="A238">
        <v>95500</v>
      </c>
      <c r="B238">
        <v>95000</v>
      </c>
      <c r="C238">
        <v>95000</v>
      </c>
      <c r="D238">
        <v>95500</v>
      </c>
    </row>
    <row r="239" spans="1:4" ht="12.75">
      <c r="A239">
        <v>95000</v>
      </c>
      <c r="D239">
        <v>95000</v>
      </c>
    </row>
    <row r="240" spans="2:3" ht="12.75">
      <c r="B240">
        <v>96110</v>
      </c>
      <c r="C240">
        <v>96110</v>
      </c>
    </row>
    <row r="241" spans="1:4" ht="12.75">
      <c r="A241">
        <v>96110</v>
      </c>
      <c r="B241">
        <v>96120</v>
      </c>
      <c r="C241">
        <v>96120</v>
      </c>
      <c r="D241">
        <v>96110</v>
      </c>
    </row>
    <row r="242" spans="1:4" ht="12.75">
      <c r="A242">
        <v>96120</v>
      </c>
      <c r="B242">
        <v>96130</v>
      </c>
      <c r="C242">
        <v>96130</v>
      </c>
      <c r="D242">
        <v>96120</v>
      </c>
    </row>
    <row r="243" spans="1:4" ht="12.75">
      <c r="A243">
        <v>96130</v>
      </c>
      <c r="B243">
        <v>96140</v>
      </c>
      <c r="C243">
        <v>96140</v>
      </c>
      <c r="D243">
        <v>96130</v>
      </c>
    </row>
    <row r="244" spans="1:4" ht="12.75">
      <c r="A244">
        <v>96140</v>
      </c>
      <c r="B244">
        <v>96100</v>
      </c>
      <c r="C244">
        <v>96100</v>
      </c>
      <c r="D244">
        <v>96140</v>
      </c>
    </row>
    <row r="245" spans="1:4" ht="12.75">
      <c r="A245">
        <v>96100</v>
      </c>
      <c r="D245">
        <v>96100</v>
      </c>
    </row>
    <row r="246" spans="2:3" ht="12.75">
      <c r="B246">
        <v>96200</v>
      </c>
      <c r="C246">
        <v>96200</v>
      </c>
    </row>
    <row r="247" spans="1:4" ht="12.75">
      <c r="A247">
        <v>96200</v>
      </c>
      <c r="B247">
        <v>96210</v>
      </c>
      <c r="C247">
        <v>96210</v>
      </c>
      <c r="D247">
        <v>96200</v>
      </c>
    </row>
    <row r="248" spans="1:4" ht="12.75">
      <c r="A248">
        <v>96210</v>
      </c>
      <c r="B248">
        <v>96300</v>
      </c>
      <c r="C248">
        <v>96300</v>
      </c>
      <c r="D248">
        <v>96210</v>
      </c>
    </row>
    <row r="249" spans="1:4" ht="12.75">
      <c r="A249">
        <v>96300</v>
      </c>
      <c r="B249">
        <v>96400</v>
      </c>
      <c r="C249">
        <v>96400</v>
      </c>
      <c r="D249">
        <v>96300</v>
      </c>
    </row>
    <row r="250" spans="1:4" ht="12.75">
      <c r="A250">
        <v>96400</v>
      </c>
      <c r="B250">
        <v>96500</v>
      </c>
      <c r="C250">
        <v>96500</v>
      </c>
      <c r="D250">
        <v>96400</v>
      </c>
    </row>
    <row r="251" spans="1:4" ht="12.75">
      <c r="A251">
        <v>96500</v>
      </c>
      <c r="B251">
        <v>96600</v>
      </c>
      <c r="C251">
        <v>96600</v>
      </c>
      <c r="D251">
        <v>96500</v>
      </c>
    </row>
    <row r="252" spans="1:4" ht="12.75">
      <c r="A252">
        <v>96600</v>
      </c>
      <c r="B252">
        <v>96800</v>
      </c>
      <c r="C252">
        <v>96800</v>
      </c>
      <c r="D252">
        <v>96600</v>
      </c>
    </row>
    <row r="253" spans="1:4" ht="12.75">
      <c r="A253">
        <v>96800</v>
      </c>
      <c r="B253">
        <v>96000</v>
      </c>
      <c r="C253">
        <v>96000</v>
      </c>
      <c r="D253">
        <v>96800</v>
      </c>
    </row>
    <row r="254" spans="1:4" ht="12.75">
      <c r="A254">
        <v>96000</v>
      </c>
      <c r="D254">
        <v>96000</v>
      </c>
    </row>
    <row r="255" spans="2:3" ht="12.75">
      <c r="B255">
        <v>96710</v>
      </c>
      <c r="C255">
        <v>96710</v>
      </c>
    </row>
    <row r="256" spans="1:4" ht="12.75">
      <c r="A256">
        <v>96710</v>
      </c>
      <c r="B256">
        <v>96720</v>
      </c>
      <c r="C256">
        <v>96720</v>
      </c>
      <c r="D256">
        <v>96710</v>
      </c>
    </row>
    <row r="257" spans="1:4" ht="12.75">
      <c r="A257">
        <v>96720</v>
      </c>
      <c r="B257">
        <v>96730</v>
      </c>
      <c r="C257">
        <v>96730</v>
      </c>
      <c r="D257">
        <v>96720</v>
      </c>
    </row>
    <row r="258" spans="1:4" ht="12.75">
      <c r="A258">
        <v>96730</v>
      </c>
      <c r="B258">
        <v>96700</v>
      </c>
      <c r="C258">
        <v>96700</v>
      </c>
      <c r="D258">
        <v>96730</v>
      </c>
    </row>
    <row r="259" spans="1:4" ht="12.75">
      <c r="A259">
        <v>96700</v>
      </c>
      <c r="D259">
        <v>96700</v>
      </c>
    </row>
    <row r="260" spans="2:3" ht="12.75">
      <c r="B260">
        <v>96900</v>
      </c>
      <c r="C260">
        <v>96900</v>
      </c>
    </row>
    <row r="261" spans="1:4" ht="12.75">
      <c r="A261">
        <v>96900</v>
      </c>
      <c r="D261">
        <v>96900</v>
      </c>
    </row>
    <row r="262" spans="2:3" ht="12.75">
      <c r="B262">
        <v>97000</v>
      </c>
      <c r="C262">
        <v>97000</v>
      </c>
    </row>
    <row r="263" spans="1:4" ht="12.75">
      <c r="A263">
        <v>97000</v>
      </c>
      <c r="D263">
        <v>97000</v>
      </c>
    </row>
    <row r="264" spans="2:3" ht="12.75">
      <c r="B264">
        <v>97100</v>
      </c>
      <c r="C264">
        <v>97100</v>
      </c>
    </row>
    <row r="265" spans="1:4" ht="12.75">
      <c r="A265">
        <v>97100</v>
      </c>
      <c r="B265">
        <v>97200</v>
      </c>
      <c r="C265">
        <v>97200</v>
      </c>
      <c r="D265">
        <v>97100</v>
      </c>
    </row>
    <row r="266" spans="1:4" ht="12.75">
      <c r="A266">
        <v>97200</v>
      </c>
      <c r="B266" t="s">
        <v>305</v>
      </c>
      <c r="C266" t="s">
        <v>305</v>
      </c>
      <c r="D266">
        <v>97200</v>
      </c>
    </row>
    <row r="267" spans="1:4" ht="12.75">
      <c r="A267" t="s">
        <v>305</v>
      </c>
      <c r="B267" t="s">
        <v>505</v>
      </c>
      <c r="C267" t="s">
        <v>505</v>
      </c>
      <c r="D267" t="s">
        <v>305</v>
      </c>
    </row>
    <row r="268" spans="1:4" ht="12.75">
      <c r="A268" t="s">
        <v>505</v>
      </c>
      <c r="B268" t="s">
        <v>506</v>
      </c>
      <c r="C268" t="s">
        <v>506</v>
      </c>
      <c r="D268" t="s">
        <v>505</v>
      </c>
    </row>
    <row r="269" spans="1:4" ht="12.75">
      <c r="A269" t="s">
        <v>506</v>
      </c>
      <c r="B269" t="s">
        <v>507</v>
      </c>
      <c r="C269" t="s">
        <v>507</v>
      </c>
      <c r="D269" t="s">
        <v>506</v>
      </c>
    </row>
    <row r="270" spans="1:4" ht="12.75">
      <c r="A270" t="s">
        <v>507</v>
      </c>
      <c r="B270" t="s">
        <v>508</v>
      </c>
      <c r="C270" t="s">
        <v>508</v>
      </c>
      <c r="D270" t="s">
        <v>507</v>
      </c>
    </row>
    <row r="271" spans="1:4" ht="12.75">
      <c r="A271" t="s">
        <v>508</v>
      </c>
      <c r="B271" t="s">
        <v>509</v>
      </c>
      <c r="C271" t="s">
        <v>509</v>
      </c>
      <c r="D271" t="s">
        <v>508</v>
      </c>
    </row>
    <row r="272" spans="1:4" ht="12.75">
      <c r="A272" t="s">
        <v>509</v>
      </c>
      <c r="B272" t="s">
        <v>510</v>
      </c>
      <c r="C272" t="s">
        <v>510</v>
      </c>
      <c r="D272" t="s">
        <v>509</v>
      </c>
    </row>
    <row r="273" spans="1:4" ht="12.75">
      <c r="A273" t="s">
        <v>510</v>
      </c>
      <c r="B273" t="s">
        <v>511</v>
      </c>
      <c r="C273" t="s">
        <v>511</v>
      </c>
      <c r="D273" t="s">
        <v>510</v>
      </c>
    </row>
    <row r="274" spans="1:4" ht="12.75">
      <c r="A274" t="s">
        <v>511</v>
      </c>
      <c r="B274" t="s">
        <v>512</v>
      </c>
      <c r="C274" t="s">
        <v>512</v>
      </c>
      <c r="D274" t="s">
        <v>511</v>
      </c>
    </row>
    <row r="275" spans="1:4" ht="12.75">
      <c r="A275" t="s">
        <v>512</v>
      </c>
      <c r="B275" t="s">
        <v>513</v>
      </c>
      <c r="C275" t="s">
        <v>513</v>
      </c>
      <c r="D275" t="s">
        <v>512</v>
      </c>
    </row>
    <row r="276" spans="1:4" ht="12.75">
      <c r="A276" t="s">
        <v>513</v>
      </c>
      <c r="B276">
        <v>97300</v>
      </c>
      <c r="C276">
        <v>97300</v>
      </c>
      <c r="D276" t="s">
        <v>513</v>
      </c>
    </row>
    <row r="277" spans="1:4" ht="12.75">
      <c r="A277">
        <v>97300</v>
      </c>
      <c r="B277">
        <v>97400</v>
      </c>
      <c r="C277">
        <v>97400</v>
      </c>
      <c r="D277">
        <v>97300</v>
      </c>
    </row>
    <row r="278" spans="1:4" ht="12.75">
      <c r="A278">
        <v>97400</v>
      </c>
      <c r="B278">
        <v>97500</v>
      </c>
      <c r="C278">
        <v>97500</v>
      </c>
      <c r="D278">
        <v>97400</v>
      </c>
    </row>
    <row r="279" spans="1:4" ht="12.75">
      <c r="A279">
        <v>97500</v>
      </c>
      <c r="B279">
        <v>97800</v>
      </c>
      <c r="C279">
        <v>97800</v>
      </c>
      <c r="D279">
        <v>97500</v>
      </c>
    </row>
    <row r="280" spans="1:4" ht="12.75">
      <c r="A280">
        <v>97800</v>
      </c>
      <c r="B280">
        <v>90000</v>
      </c>
      <c r="C280">
        <v>90000</v>
      </c>
      <c r="D280">
        <v>97800</v>
      </c>
    </row>
    <row r="281" spans="1:4" ht="12.75">
      <c r="A281">
        <v>90000</v>
      </c>
      <c r="D281">
        <v>90000</v>
      </c>
    </row>
    <row r="282" spans="2:3" ht="12.75">
      <c r="B282">
        <v>10010</v>
      </c>
      <c r="C282">
        <v>10010</v>
      </c>
    </row>
    <row r="283" spans="1:4" ht="12.75">
      <c r="A283">
        <v>10010</v>
      </c>
      <c r="B283">
        <v>10020</v>
      </c>
      <c r="C283">
        <v>10020</v>
      </c>
      <c r="D283">
        <v>10010</v>
      </c>
    </row>
    <row r="284" spans="1:4" ht="12.75">
      <c r="A284">
        <v>10020</v>
      </c>
      <c r="B284" t="s">
        <v>514</v>
      </c>
      <c r="C284" t="s">
        <v>514</v>
      </c>
      <c r="D284">
        <v>10020</v>
      </c>
    </row>
    <row r="285" spans="1:4" ht="12.75">
      <c r="A285" t="s">
        <v>514</v>
      </c>
      <c r="B285" t="s">
        <v>515</v>
      </c>
      <c r="C285" t="s">
        <v>515</v>
      </c>
      <c r="D285" t="s">
        <v>514</v>
      </c>
    </row>
    <row r="286" spans="1:4" ht="12.75">
      <c r="A286" t="s">
        <v>515</v>
      </c>
      <c r="B286" t="s">
        <v>516</v>
      </c>
      <c r="C286" t="s">
        <v>516</v>
      </c>
      <c r="D286" t="s">
        <v>515</v>
      </c>
    </row>
    <row r="287" spans="1:4" ht="12.75">
      <c r="A287" t="s">
        <v>516</v>
      </c>
      <c r="B287" t="s">
        <v>517</v>
      </c>
      <c r="C287" t="s">
        <v>517</v>
      </c>
      <c r="D287" t="s">
        <v>516</v>
      </c>
    </row>
    <row r="288" spans="1:4" ht="12.75">
      <c r="A288" t="s">
        <v>517</v>
      </c>
      <c r="B288" t="s">
        <v>518</v>
      </c>
      <c r="C288" t="s">
        <v>518</v>
      </c>
      <c r="D288" t="s">
        <v>517</v>
      </c>
    </row>
    <row r="289" spans="1:4" ht="12.75">
      <c r="A289" t="s">
        <v>518</v>
      </c>
      <c r="B289">
        <v>10030</v>
      </c>
      <c r="C289">
        <v>10030</v>
      </c>
      <c r="D289" t="s">
        <v>518</v>
      </c>
    </row>
    <row r="290" spans="1:4" ht="12.75">
      <c r="A290">
        <v>10030</v>
      </c>
      <c r="B290">
        <v>10040</v>
      </c>
      <c r="C290">
        <v>10040</v>
      </c>
      <c r="D290">
        <v>10030</v>
      </c>
    </row>
    <row r="291" spans="1:4" ht="12.75">
      <c r="A291">
        <v>10040</v>
      </c>
      <c r="B291">
        <v>10070</v>
      </c>
      <c r="C291">
        <v>10070</v>
      </c>
      <c r="D291">
        <v>10040</v>
      </c>
    </row>
    <row r="292" spans="1:4" ht="12.75">
      <c r="A292">
        <v>10070</v>
      </c>
      <c r="B292">
        <v>10080</v>
      </c>
      <c r="C292">
        <v>10080</v>
      </c>
      <c r="D292">
        <v>10070</v>
      </c>
    </row>
    <row r="293" spans="1:4" ht="12.75">
      <c r="A293">
        <v>10080</v>
      </c>
      <c r="B293">
        <v>10091</v>
      </c>
      <c r="C293">
        <v>10091</v>
      </c>
      <c r="D293">
        <v>10080</v>
      </c>
    </row>
    <row r="294" spans="1:4" ht="12.75">
      <c r="A294">
        <v>10091</v>
      </c>
      <c r="B294">
        <v>10092</v>
      </c>
      <c r="C294">
        <v>10092</v>
      </c>
      <c r="D294">
        <v>10091</v>
      </c>
    </row>
    <row r="295" spans="1:4" ht="12.75">
      <c r="A295">
        <v>10092</v>
      </c>
      <c r="B295">
        <v>10093</v>
      </c>
      <c r="C295">
        <v>10093</v>
      </c>
      <c r="D295">
        <v>10092</v>
      </c>
    </row>
    <row r="296" spans="1:4" ht="12.75">
      <c r="A296">
        <v>10093</v>
      </c>
      <c r="B296">
        <v>10094</v>
      </c>
      <c r="C296">
        <v>10094</v>
      </c>
      <c r="D296">
        <v>10093</v>
      </c>
    </row>
    <row r="297" spans="1:4" ht="12.75">
      <c r="A297">
        <v>10094</v>
      </c>
      <c r="B297">
        <v>10100</v>
      </c>
      <c r="C297">
        <v>10100</v>
      </c>
      <c r="D297">
        <v>10094</v>
      </c>
    </row>
    <row r="298" spans="1:4" ht="12.75">
      <c r="A298">
        <v>10100</v>
      </c>
      <c r="D298">
        <v>10100</v>
      </c>
    </row>
    <row r="299" spans="2:3" ht="12.75">
      <c r="B299">
        <v>10000</v>
      </c>
      <c r="C299">
        <v>10000</v>
      </c>
    </row>
    <row r="300" spans="1:4" ht="12.75">
      <c r="A300">
        <v>10000</v>
      </c>
      <c r="D300">
        <v>10000</v>
      </c>
    </row>
    <row r="301" ht="12.75">
      <c r="C301">
        <v>11020</v>
      </c>
    </row>
    <row r="302" spans="1:4" ht="12.75">
      <c r="A302">
        <v>11020</v>
      </c>
      <c r="B302">
        <v>11020</v>
      </c>
      <c r="D302">
        <v>11020</v>
      </c>
    </row>
    <row r="303" ht="12.75">
      <c r="C303">
        <v>11030</v>
      </c>
    </row>
    <row r="304" spans="1:4" ht="12.75">
      <c r="A304">
        <v>11030</v>
      </c>
      <c r="B304">
        <v>11030</v>
      </c>
      <c r="D304">
        <v>11030</v>
      </c>
    </row>
    <row r="305" ht="12.75">
      <c r="C305" t="s">
        <v>218</v>
      </c>
    </row>
    <row r="306" spans="1:4" ht="12.75">
      <c r="A306" t="s">
        <v>218</v>
      </c>
      <c r="B306" t="s">
        <v>218</v>
      </c>
      <c r="C306" t="s">
        <v>219</v>
      </c>
      <c r="D306" t="s">
        <v>218</v>
      </c>
    </row>
    <row r="307" spans="1:4" ht="12.75">
      <c r="A307" t="s">
        <v>219</v>
      </c>
      <c r="B307" t="s">
        <v>219</v>
      </c>
      <c r="C307" t="s">
        <v>220</v>
      </c>
      <c r="D307" t="s">
        <v>219</v>
      </c>
    </row>
    <row r="308" spans="1:4" ht="12.75">
      <c r="A308" t="s">
        <v>220</v>
      </c>
      <c r="B308" t="s">
        <v>220</v>
      </c>
      <c r="C308" t="s">
        <v>221</v>
      </c>
      <c r="D308" t="s">
        <v>220</v>
      </c>
    </row>
    <row r="309" spans="1:4" ht="12.75">
      <c r="A309" t="s">
        <v>221</v>
      </c>
      <c r="B309" t="s">
        <v>221</v>
      </c>
      <c r="C309" t="s">
        <v>222</v>
      </c>
      <c r="D309" t="s">
        <v>221</v>
      </c>
    </row>
    <row r="310" spans="1:4" ht="12.75">
      <c r="A310" t="s">
        <v>222</v>
      </c>
      <c r="B310" t="s">
        <v>222</v>
      </c>
      <c r="C310" t="s">
        <v>223</v>
      </c>
      <c r="D310" t="s">
        <v>222</v>
      </c>
    </row>
    <row r="311" spans="1:4" ht="12.75">
      <c r="A311" t="s">
        <v>223</v>
      </c>
      <c r="B311" t="s">
        <v>223</v>
      </c>
      <c r="C311" t="s">
        <v>224</v>
      </c>
      <c r="D311" t="s">
        <v>223</v>
      </c>
    </row>
    <row r="312" spans="1:4" ht="12.75">
      <c r="A312" t="s">
        <v>224</v>
      </c>
      <c r="B312" t="s">
        <v>224</v>
      </c>
      <c r="C312" t="s">
        <v>225</v>
      </c>
      <c r="D312" t="s">
        <v>224</v>
      </c>
    </row>
    <row r="313" spans="1:4" ht="12.75">
      <c r="A313" t="s">
        <v>225</v>
      </c>
      <c r="B313" t="s">
        <v>225</v>
      </c>
      <c r="C313" t="s">
        <v>226</v>
      </c>
      <c r="D313" t="s">
        <v>225</v>
      </c>
    </row>
    <row r="314" spans="1:4" ht="12.75">
      <c r="A314" t="s">
        <v>226</v>
      </c>
      <c r="B314" t="s">
        <v>226</v>
      </c>
      <c r="C314" t="s">
        <v>227</v>
      </c>
      <c r="D314" t="s">
        <v>226</v>
      </c>
    </row>
    <row r="315" spans="1:4" ht="12.75">
      <c r="A315" t="s">
        <v>227</v>
      </c>
      <c r="B315" t="s">
        <v>227</v>
      </c>
      <c r="C315" t="s">
        <v>228</v>
      </c>
      <c r="D315" t="s">
        <v>227</v>
      </c>
    </row>
    <row r="316" spans="1:4" ht="12.75">
      <c r="A316" t="s">
        <v>228</v>
      </c>
      <c r="B316" t="s">
        <v>228</v>
      </c>
      <c r="C316">
        <v>11040</v>
      </c>
      <c r="D316" t="s">
        <v>228</v>
      </c>
    </row>
    <row r="317" spans="1:4" ht="12.75">
      <c r="A317">
        <v>11040</v>
      </c>
      <c r="B317">
        <v>11040</v>
      </c>
      <c r="D317">
        <v>11040</v>
      </c>
    </row>
    <row r="318" ht="12.75">
      <c r="C318" t="s">
        <v>521</v>
      </c>
    </row>
    <row r="319" spans="1:4" ht="12.75">
      <c r="A319" t="s">
        <v>521</v>
      </c>
      <c r="B319" t="s">
        <v>521</v>
      </c>
      <c r="C319" t="s">
        <v>522</v>
      </c>
      <c r="D319" t="s">
        <v>521</v>
      </c>
    </row>
    <row r="320" spans="1:4" ht="12.75">
      <c r="A320" t="s">
        <v>522</v>
      </c>
      <c r="B320" t="s">
        <v>522</v>
      </c>
      <c r="C320" t="s">
        <v>523</v>
      </c>
      <c r="D320" t="s">
        <v>522</v>
      </c>
    </row>
    <row r="321" spans="1:4" ht="12.75">
      <c r="A321" t="s">
        <v>523</v>
      </c>
      <c r="B321" t="s">
        <v>523</v>
      </c>
      <c r="C321" t="s">
        <v>524</v>
      </c>
      <c r="D321" t="s">
        <v>523</v>
      </c>
    </row>
    <row r="322" spans="1:4" ht="12.75">
      <c r="A322" t="s">
        <v>524</v>
      </c>
      <c r="B322" t="s">
        <v>524</v>
      </c>
      <c r="C322" t="s">
        <v>525</v>
      </c>
      <c r="D322" t="s">
        <v>524</v>
      </c>
    </row>
    <row r="323" spans="1:4" ht="12.75">
      <c r="A323" t="s">
        <v>525</v>
      </c>
      <c r="B323" t="s">
        <v>525</v>
      </c>
      <c r="C323" t="s">
        <v>526</v>
      </c>
      <c r="D323" t="s">
        <v>525</v>
      </c>
    </row>
    <row r="324" spans="1:4" ht="12.75">
      <c r="A324" t="s">
        <v>526</v>
      </c>
      <c r="B324" t="s">
        <v>526</v>
      </c>
      <c r="C324" t="s">
        <v>527</v>
      </c>
      <c r="D324" t="s">
        <v>526</v>
      </c>
    </row>
    <row r="325" spans="1:4" ht="12.75">
      <c r="A325" t="s">
        <v>527</v>
      </c>
      <c r="B325" t="s">
        <v>527</v>
      </c>
      <c r="C325" t="s">
        <v>528</v>
      </c>
      <c r="D325" t="s">
        <v>527</v>
      </c>
    </row>
    <row r="326" spans="1:4" ht="12.75">
      <c r="A326" t="s">
        <v>528</v>
      </c>
      <c r="B326" t="s">
        <v>528</v>
      </c>
      <c r="C326" t="s">
        <v>529</v>
      </c>
      <c r="D326" t="s">
        <v>528</v>
      </c>
    </row>
    <row r="327" spans="1:4" ht="12.75">
      <c r="A327" t="s">
        <v>529</v>
      </c>
      <c r="B327" t="s">
        <v>529</v>
      </c>
      <c r="C327" t="s">
        <v>530</v>
      </c>
      <c r="D327" t="s">
        <v>529</v>
      </c>
    </row>
    <row r="328" spans="1:4" ht="12.75">
      <c r="A328" t="s">
        <v>530</v>
      </c>
      <c r="B328" t="s">
        <v>530</v>
      </c>
      <c r="C328" t="s">
        <v>531</v>
      </c>
      <c r="D328" t="s">
        <v>530</v>
      </c>
    </row>
    <row r="329" spans="1:4" ht="12.75">
      <c r="A329" t="s">
        <v>531</v>
      </c>
      <c r="B329" t="s">
        <v>531</v>
      </c>
      <c r="C329" t="s">
        <v>532</v>
      </c>
      <c r="D329" t="s">
        <v>531</v>
      </c>
    </row>
    <row r="330" spans="1:4" ht="12.75">
      <c r="A330" t="s">
        <v>532</v>
      </c>
      <c r="B330" t="s">
        <v>532</v>
      </c>
      <c r="C330" t="s">
        <v>533</v>
      </c>
      <c r="D330" t="s">
        <v>532</v>
      </c>
    </row>
    <row r="331" spans="1:4" ht="12.75">
      <c r="A331" t="s">
        <v>533</v>
      </c>
      <c r="B331" t="s">
        <v>533</v>
      </c>
      <c r="C331" t="s">
        <v>535</v>
      </c>
      <c r="D331" t="s">
        <v>533</v>
      </c>
    </row>
    <row r="332" spans="1:4" ht="12.75">
      <c r="A332" t="s">
        <v>535</v>
      </c>
      <c r="B332" t="s">
        <v>535</v>
      </c>
      <c r="C332" t="s">
        <v>536</v>
      </c>
      <c r="D332" t="s">
        <v>535</v>
      </c>
    </row>
    <row r="333" spans="1:4" ht="12.75">
      <c r="A333" t="s">
        <v>536</v>
      </c>
      <c r="B333" t="s">
        <v>536</v>
      </c>
      <c r="C333" t="s">
        <v>537</v>
      </c>
      <c r="D333" t="s">
        <v>536</v>
      </c>
    </row>
    <row r="334" spans="1:4" ht="12.75">
      <c r="A334" t="s">
        <v>537</v>
      </c>
      <c r="B334" t="s">
        <v>537</v>
      </c>
      <c r="C334">
        <v>11170</v>
      </c>
      <c r="D334" t="s">
        <v>537</v>
      </c>
    </row>
    <row r="335" spans="1:4" ht="12.75">
      <c r="A335">
        <v>11170</v>
      </c>
      <c r="B335">
        <v>11170</v>
      </c>
      <c r="D335">
        <v>11170</v>
      </c>
    </row>
    <row r="336" ht="12.75">
      <c r="C336" t="s">
        <v>542</v>
      </c>
    </row>
    <row r="337" spans="1:4" ht="12.75">
      <c r="A337" t="s">
        <v>542</v>
      </c>
      <c r="B337" t="s">
        <v>542</v>
      </c>
      <c r="C337" t="s">
        <v>543</v>
      </c>
      <c r="D337" t="s">
        <v>542</v>
      </c>
    </row>
    <row r="338" spans="1:4" ht="12.75">
      <c r="A338" t="s">
        <v>543</v>
      </c>
      <c r="B338" t="s">
        <v>543</v>
      </c>
      <c r="C338" t="s">
        <v>544</v>
      </c>
      <c r="D338" t="s">
        <v>543</v>
      </c>
    </row>
    <row r="339" spans="1:4" ht="12.75">
      <c r="A339" t="s">
        <v>544</v>
      </c>
      <c r="B339" t="s">
        <v>544</v>
      </c>
      <c r="C339" t="s">
        <v>426</v>
      </c>
      <c r="D339" t="s">
        <v>544</v>
      </c>
    </row>
    <row r="340" spans="1:4" ht="12.75">
      <c r="A340" t="s">
        <v>426</v>
      </c>
      <c r="B340" t="s">
        <v>426</v>
      </c>
      <c r="C340" t="s">
        <v>427</v>
      </c>
      <c r="D340" t="s">
        <v>426</v>
      </c>
    </row>
    <row r="341" spans="1:4" ht="12.75">
      <c r="A341" t="s">
        <v>427</v>
      </c>
      <c r="B341" t="s">
        <v>427</v>
      </c>
      <c r="C341" t="s">
        <v>428</v>
      </c>
      <c r="D341" t="s">
        <v>427</v>
      </c>
    </row>
    <row r="342" spans="1:4" ht="12.75">
      <c r="A342" t="s">
        <v>428</v>
      </c>
      <c r="B342" t="s">
        <v>428</v>
      </c>
      <c r="C342" t="s">
        <v>429</v>
      </c>
      <c r="D342" t="s">
        <v>428</v>
      </c>
    </row>
    <row r="343" spans="1:4" ht="12.75">
      <c r="A343" t="s">
        <v>429</v>
      </c>
      <c r="B343" t="s">
        <v>429</v>
      </c>
      <c r="C343" t="s">
        <v>545</v>
      </c>
      <c r="D343" t="s">
        <v>429</v>
      </c>
    </row>
    <row r="344" spans="1:4" ht="12.75">
      <c r="A344" t="s">
        <v>545</v>
      </c>
      <c r="B344" t="s">
        <v>545</v>
      </c>
      <c r="C344" t="s">
        <v>546</v>
      </c>
      <c r="D344" t="s">
        <v>545</v>
      </c>
    </row>
    <row r="345" spans="1:4" ht="12.75">
      <c r="A345" t="s">
        <v>546</v>
      </c>
      <c r="B345" t="s">
        <v>546</v>
      </c>
      <c r="C345" t="s">
        <v>547</v>
      </c>
      <c r="D345" t="s">
        <v>546</v>
      </c>
    </row>
    <row r="346" spans="1:4" ht="12.75">
      <c r="A346" t="s">
        <v>547</v>
      </c>
      <c r="B346" t="s">
        <v>547</v>
      </c>
      <c r="C346" t="s">
        <v>430</v>
      </c>
      <c r="D346" t="s">
        <v>547</v>
      </c>
    </row>
    <row r="347" spans="1:4" ht="12.75">
      <c r="A347" t="s">
        <v>430</v>
      </c>
      <c r="B347" t="s">
        <v>430</v>
      </c>
      <c r="C347" t="s">
        <v>431</v>
      </c>
      <c r="D347" t="s">
        <v>430</v>
      </c>
    </row>
    <row r="348" spans="1:4" ht="12.75">
      <c r="A348" t="s">
        <v>431</v>
      </c>
      <c r="B348" t="s">
        <v>431</v>
      </c>
      <c r="C348" t="s">
        <v>432</v>
      </c>
      <c r="D348" t="s">
        <v>431</v>
      </c>
    </row>
    <row r="349" spans="1:4" ht="12.75">
      <c r="A349" t="s">
        <v>432</v>
      </c>
      <c r="B349" t="s">
        <v>432</v>
      </c>
      <c r="C349">
        <v>11180</v>
      </c>
      <c r="D349" t="s">
        <v>432</v>
      </c>
    </row>
    <row r="350" spans="1:4" ht="12.75">
      <c r="A350">
        <v>11180</v>
      </c>
      <c r="B350">
        <v>11180</v>
      </c>
      <c r="D350">
        <v>11180</v>
      </c>
    </row>
    <row r="351" ht="12.75">
      <c r="C351">
        <v>11190</v>
      </c>
    </row>
    <row r="352" spans="1:4" ht="12.75">
      <c r="A352">
        <v>11190</v>
      </c>
      <c r="B352">
        <v>11190</v>
      </c>
      <c r="C352">
        <v>11210</v>
      </c>
      <c r="D352">
        <v>11190</v>
      </c>
    </row>
    <row r="353" spans="1:4" ht="12.75">
      <c r="A353">
        <v>11210</v>
      </c>
      <c r="B353">
        <v>11210</v>
      </c>
      <c r="D353">
        <v>11210</v>
      </c>
    </row>
    <row r="354" ht="12.75">
      <c r="C354">
        <v>11270</v>
      </c>
    </row>
    <row r="355" spans="1:4" ht="12.75">
      <c r="A355">
        <v>11270</v>
      </c>
      <c r="B355">
        <v>11270</v>
      </c>
      <c r="D355">
        <v>11270</v>
      </c>
    </row>
    <row r="356" ht="12.75">
      <c r="C356">
        <v>11610</v>
      </c>
    </row>
    <row r="357" spans="1:4" ht="12.75">
      <c r="A357">
        <v>11610</v>
      </c>
      <c r="B357">
        <v>11610</v>
      </c>
      <c r="C357">
        <v>11620</v>
      </c>
      <c r="D357">
        <v>11610</v>
      </c>
    </row>
    <row r="358" spans="1:4" ht="12.75">
      <c r="A358">
        <v>11620</v>
      </c>
      <c r="B358">
        <v>11620</v>
      </c>
      <c r="C358">
        <v>11630</v>
      </c>
      <c r="D358">
        <v>11620</v>
      </c>
    </row>
    <row r="359" spans="1:4" ht="12.75">
      <c r="A359">
        <v>11630</v>
      </c>
      <c r="B359">
        <v>11630</v>
      </c>
      <c r="C359">
        <v>11640</v>
      </c>
      <c r="D359">
        <v>11630</v>
      </c>
    </row>
    <row r="360" spans="1:4" ht="12.75">
      <c r="A360">
        <v>11640</v>
      </c>
      <c r="B360">
        <v>11640</v>
      </c>
      <c r="C360">
        <v>11650</v>
      </c>
      <c r="D360">
        <v>11640</v>
      </c>
    </row>
    <row r="361" spans="1:4" ht="12.75">
      <c r="A361">
        <v>11650</v>
      </c>
      <c r="B361">
        <v>11650</v>
      </c>
      <c r="C361">
        <v>11660</v>
      </c>
      <c r="D361">
        <v>11650</v>
      </c>
    </row>
    <row r="362" spans="1:4" ht="12.75">
      <c r="A362">
        <v>11660</v>
      </c>
      <c r="B362">
        <v>11660</v>
      </c>
      <c r="C362">
        <v>13510</v>
      </c>
      <c r="D362">
        <v>11660</v>
      </c>
    </row>
    <row r="363" spans="1:4" ht="12.75">
      <c r="A363">
        <v>13510</v>
      </c>
      <c r="B363">
        <v>13510</v>
      </c>
      <c r="C363">
        <v>13901</v>
      </c>
      <c r="D363">
        <v>13510</v>
      </c>
    </row>
    <row r="364" spans="1:4" ht="12.75">
      <c r="A364">
        <v>13901</v>
      </c>
      <c r="B364">
        <v>13901</v>
      </c>
      <c r="D364">
        <v>13901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1034"/>
  <sheetViews>
    <sheetView showGridLines="0" tabSelected="1" zoomScalePageLayoutView="0" workbookViewId="0" topLeftCell="A1">
      <pane xSplit="1" ySplit="1" topLeftCell="B2" activePane="bottomRight" state="frozen"/>
      <selection pane="topLeft" activeCell="A1" sqref="A1"/>
      <selection pane="topRight" activeCell="B1" sqref="B1"/>
      <selection pane="bottomLeft" activeCell="A6" sqref="A6"/>
      <selection pane="bottomRight" activeCell="A204" sqref="A204"/>
    </sheetView>
  </sheetViews>
  <sheetFormatPr defaultColWidth="9.33203125" defaultRowHeight="12.75"/>
  <cols>
    <col min="1" max="1" width="20.33203125" style="319" customWidth="1"/>
    <col min="2" max="2" width="48" style="320" customWidth="1"/>
    <col min="3" max="3" width="94.16015625" style="322" customWidth="1"/>
    <col min="4" max="4" width="0" style="305" hidden="1" customWidth="1"/>
    <col min="5" max="16384" width="9.33203125" style="305" customWidth="1"/>
  </cols>
  <sheetData>
    <row r="1" spans="1:3" ht="12.75">
      <c r="A1" s="302" t="s">
        <v>579</v>
      </c>
      <c r="B1" s="303" t="s">
        <v>580</v>
      </c>
      <c r="C1" s="304" t="s">
        <v>581</v>
      </c>
    </row>
    <row r="2" spans="1:4" ht="38.25">
      <c r="A2" s="306">
        <v>111</v>
      </c>
      <c r="B2" s="307" t="s">
        <v>582</v>
      </c>
      <c r="C2" s="308" t="s">
        <v>583</v>
      </c>
      <c r="D2" s="305">
        <f>ROW(A2)</f>
        <v>2</v>
      </c>
    </row>
    <row r="3" spans="1:4" ht="76.5">
      <c r="A3" s="306">
        <v>112</v>
      </c>
      <c r="B3" s="307" t="s">
        <v>584</v>
      </c>
      <c r="C3" s="308" t="s">
        <v>585</v>
      </c>
      <c r="D3" s="305">
        <f aca="true" t="shared" si="0" ref="D3:D66">ROW(A3)</f>
        <v>3</v>
      </c>
    </row>
    <row r="4" spans="1:4" ht="89.25">
      <c r="A4" s="306">
        <v>113</v>
      </c>
      <c r="B4" s="309" t="s">
        <v>586</v>
      </c>
      <c r="C4" s="308" t="s">
        <v>646</v>
      </c>
      <c r="D4" s="305">
        <f t="shared" si="0"/>
        <v>4</v>
      </c>
    </row>
    <row r="5" spans="1:4" ht="25.5">
      <c r="A5" s="306">
        <v>114</v>
      </c>
      <c r="B5" s="309" t="s">
        <v>587</v>
      </c>
      <c r="C5" s="308" t="s">
        <v>588</v>
      </c>
      <c r="D5" s="305">
        <f t="shared" si="0"/>
        <v>5</v>
      </c>
    </row>
    <row r="6" spans="1:4" ht="76.5">
      <c r="A6" s="306">
        <v>115</v>
      </c>
      <c r="B6" s="309" t="s">
        <v>589</v>
      </c>
      <c r="C6" s="308" t="s">
        <v>590</v>
      </c>
      <c r="D6" s="305">
        <f t="shared" si="0"/>
        <v>6</v>
      </c>
    </row>
    <row r="7" spans="1:4" ht="25.5">
      <c r="A7" s="306">
        <v>100</v>
      </c>
      <c r="B7" s="309" t="s">
        <v>591</v>
      </c>
      <c r="C7" s="308" t="s">
        <v>592</v>
      </c>
      <c r="D7" s="305">
        <f t="shared" si="0"/>
        <v>7</v>
      </c>
    </row>
    <row r="8" spans="1:4" ht="25.5">
      <c r="A8" s="306">
        <v>121</v>
      </c>
      <c r="B8" s="309" t="s">
        <v>130</v>
      </c>
      <c r="C8" s="308" t="s">
        <v>593</v>
      </c>
      <c r="D8" s="305">
        <f t="shared" si="0"/>
        <v>8</v>
      </c>
    </row>
    <row r="9" spans="1:4" ht="38.25">
      <c r="A9" s="306">
        <v>122</v>
      </c>
      <c r="B9" s="309" t="s">
        <v>131</v>
      </c>
      <c r="C9" s="308" t="s">
        <v>594</v>
      </c>
      <c r="D9" s="305">
        <f t="shared" si="0"/>
        <v>9</v>
      </c>
    </row>
    <row r="10" spans="1:4" ht="25.5">
      <c r="A10" s="306">
        <v>124</v>
      </c>
      <c r="B10" s="309" t="s">
        <v>595</v>
      </c>
      <c r="C10" s="308" t="s">
        <v>596</v>
      </c>
      <c r="D10" s="305">
        <f t="shared" si="0"/>
        <v>10</v>
      </c>
    </row>
    <row r="11" spans="1:4" ht="25.5">
      <c r="A11" s="306">
        <v>125</v>
      </c>
      <c r="B11" s="309" t="s">
        <v>597</v>
      </c>
      <c r="C11" s="308" t="s">
        <v>598</v>
      </c>
      <c r="D11" s="305">
        <f t="shared" si="0"/>
        <v>11</v>
      </c>
    </row>
    <row r="12" spans="1:4" ht="51">
      <c r="A12" s="306">
        <v>126</v>
      </c>
      <c r="B12" s="309" t="s">
        <v>599</v>
      </c>
      <c r="C12" s="308" t="s">
        <v>600</v>
      </c>
      <c r="D12" s="305">
        <f t="shared" si="0"/>
        <v>12</v>
      </c>
    </row>
    <row r="13" spans="1:4" ht="51">
      <c r="A13" s="306">
        <v>126.1</v>
      </c>
      <c r="B13" s="309" t="s">
        <v>601</v>
      </c>
      <c r="C13" s="308" t="s">
        <v>602</v>
      </c>
      <c r="D13" s="305">
        <f t="shared" si="0"/>
        <v>13</v>
      </c>
    </row>
    <row r="14" spans="1:4" ht="63.75">
      <c r="A14" s="306">
        <v>126.2</v>
      </c>
      <c r="B14" s="309" t="s">
        <v>132</v>
      </c>
      <c r="C14" s="308" t="s">
        <v>603</v>
      </c>
      <c r="D14" s="305">
        <f t="shared" si="0"/>
        <v>14</v>
      </c>
    </row>
    <row r="15" spans="1:4" ht="89.25">
      <c r="A15" s="306">
        <v>127</v>
      </c>
      <c r="B15" s="309" t="s">
        <v>604</v>
      </c>
      <c r="C15" s="308" t="s">
        <v>605</v>
      </c>
      <c r="D15" s="305">
        <f t="shared" si="0"/>
        <v>15</v>
      </c>
    </row>
    <row r="16" spans="1:4" ht="51">
      <c r="A16" s="306">
        <v>128</v>
      </c>
      <c r="B16" s="309" t="s">
        <v>606</v>
      </c>
      <c r="C16" s="308" t="s">
        <v>607</v>
      </c>
      <c r="D16" s="305">
        <f t="shared" si="0"/>
        <v>16</v>
      </c>
    </row>
    <row r="17" spans="1:4" ht="63.75">
      <c r="A17" s="306">
        <v>128.1</v>
      </c>
      <c r="B17" s="309" t="s">
        <v>608</v>
      </c>
      <c r="C17" s="308" t="s">
        <v>609</v>
      </c>
      <c r="D17" s="305">
        <f t="shared" si="0"/>
        <v>17</v>
      </c>
    </row>
    <row r="18" spans="1:4" ht="63.75">
      <c r="A18" s="306">
        <v>129</v>
      </c>
      <c r="B18" s="309" t="s">
        <v>135</v>
      </c>
      <c r="C18" s="308" t="s">
        <v>610</v>
      </c>
      <c r="D18" s="305">
        <f t="shared" si="0"/>
        <v>18</v>
      </c>
    </row>
    <row r="19" spans="1:4" ht="38.25">
      <c r="A19" s="306">
        <v>120</v>
      </c>
      <c r="B19" s="309" t="s">
        <v>170</v>
      </c>
      <c r="C19" s="308" t="s">
        <v>611</v>
      </c>
      <c r="D19" s="305">
        <f t="shared" si="0"/>
        <v>19</v>
      </c>
    </row>
    <row r="20" spans="1:4" ht="25.5">
      <c r="A20" s="306">
        <v>131</v>
      </c>
      <c r="B20" s="309" t="s">
        <v>136</v>
      </c>
      <c r="C20" s="308" t="s">
        <v>612</v>
      </c>
      <c r="D20" s="305">
        <f t="shared" si="0"/>
        <v>20</v>
      </c>
    </row>
    <row r="21" spans="1:4" ht="63.75">
      <c r="A21" s="306">
        <v>132</v>
      </c>
      <c r="B21" s="309" t="s">
        <v>317</v>
      </c>
      <c r="C21" s="308" t="s">
        <v>613</v>
      </c>
      <c r="D21" s="305">
        <f t="shared" si="0"/>
        <v>21</v>
      </c>
    </row>
    <row r="22" spans="1:4" ht="89.25">
      <c r="A22" s="306">
        <v>135</v>
      </c>
      <c r="B22" s="309" t="s">
        <v>614</v>
      </c>
      <c r="C22" s="308" t="s">
        <v>0</v>
      </c>
      <c r="D22" s="305">
        <f t="shared" si="0"/>
        <v>22</v>
      </c>
    </row>
    <row r="23" spans="1:4" ht="38.25">
      <c r="A23" s="306">
        <v>142</v>
      </c>
      <c r="B23" s="309" t="s">
        <v>137</v>
      </c>
      <c r="C23" s="308" t="s">
        <v>1</v>
      </c>
      <c r="D23" s="305">
        <f t="shared" si="0"/>
        <v>23</v>
      </c>
    </row>
    <row r="24" spans="1:4" ht="25.5">
      <c r="A24" s="306">
        <v>143</v>
      </c>
      <c r="B24" s="309" t="s">
        <v>318</v>
      </c>
      <c r="C24" s="308" t="s">
        <v>2</v>
      </c>
      <c r="D24" s="305">
        <f t="shared" si="0"/>
        <v>24</v>
      </c>
    </row>
    <row r="25" spans="1:4" ht="63.75">
      <c r="A25" s="306">
        <v>143.1</v>
      </c>
      <c r="B25" s="309" t="s">
        <v>319</v>
      </c>
      <c r="C25" s="308" t="s">
        <v>3</v>
      </c>
      <c r="D25" s="305">
        <f t="shared" si="0"/>
        <v>25</v>
      </c>
    </row>
    <row r="26" spans="1:4" ht="89.25">
      <c r="A26" s="306">
        <v>144</v>
      </c>
      <c r="B26" s="309" t="s">
        <v>4</v>
      </c>
      <c r="C26" s="308" t="s">
        <v>647</v>
      </c>
      <c r="D26" s="305">
        <f t="shared" si="0"/>
        <v>26</v>
      </c>
    </row>
    <row r="27" spans="1:4" ht="25.5">
      <c r="A27" s="306">
        <v>145</v>
      </c>
      <c r="B27" s="309" t="s">
        <v>320</v>
      </c>
      <c r="C27" s="308" t="s">
        <v>5</v>
      </c>
      <c r="D27" s="305">
        <f t="shared" si="0"/>
        <v>27</v>
      </c>
    </row>
    <row r="28" spans="1:4" ht="25.5">
      <c r="A28" s="306">
        <v>150</v>
      </c>
      <c r="B28" s="309" t="s">
        <v>6</v>
      </c>
      <c r="C28" s="308" t="s">
        <v>7</v>
      </c>
      <c r="D28" s="305">
        <f t="shared" si="0"/>
        <v>28</v>
      </c>
    </row>
    <row r="29" spans="1:4" ht="63.75">
      <c r="A29" s="306">
        <v>161</v>
      </c>
      <c r="B29" s="309" t="s">
        <v>322</v>
      </c>
      <c r="C29" s="308" t="s">
        <v>8</v>
      </c>
      <c r="D29" s="305">
        <f t="shared" si="0"/>
        <v>29</v>
      </c>
    </row>
    <row r="30" spans="1:4" ht="63.75">
      <c r="A30" s="306">
        <v>162</v>
      </c>
      <c r="B30" s="309" t="s">
        <v>323</v>
      </c>
      <c r="C30" s="308" t="s">
        <v>648</v>
      </c>
      <c r="D30" s="305">
        <f t="shared" si="0"/>
        <v>30</v>
      </c>
    </row>
    <row r="31" spans="1:4" ht="25.5">
      <c r="A31" s="306">
        <v>163</v>
      </c>
      <c r="B31" s="309" t="s">
        <v>324</v>
      </c>
      <c r="C31" s="308" t="s">
        <v>649</v>
      </c>
      <c r="D31" s="305">
        <f t="shared" si="0"/>
        <v>31</v>
      </c>
    </row>
    <row r="32" spans="1:4" ht="25.5">
      <c r="A32" s="306">
        <v>164</v>
      </c>
      <c r="B32" s="309" t="s">
        <v>325</v>
      </c>
      <c r="C32" s="308" t="s">
        <v>9</v>
      </c>
      <c r="D32" s="305">
        <f t="shared" si="0"/>
        <v>32</v>
      </c>
    </row>
    <row r="33" spans="1:4" ht="63.75">
      <c r="A33" s="306">
        <v>165</v>
      </c>
      <c r="B33" s="309" t="s">
        <v>326</v>
      </c>
      <c r="C33" s="308" t="s">
        <v>650</v>
      </c>
      <c r="D33" s="305">
        <f t="shared" si="0"/>
        <v>33</v>
      </c>
    </row>
    <row r="34" spans="1:4" ht="63.75">
      <c r="A34" s="306">
        <v>166</v>
      </c>
      <c r="B34" s="309" t="s">
        <v>327</v>
      </c>
      <c r="C34" s="308" t="s">
        <v>10</v>
      </c>
      <c r="D34" s="305">
        <f t="shared" si="0"/>
        <v>34</v>
      </c>
    </row>
    <row r="35" spans="1:4" ht="12.75">
      <c r="A35" s="306">
        <v>167</v>
      </c>
      <c r="B35" s="309" t="s">
        <v>328</v>
      </c>
      <c r="C35" s="308" t="s">
        <v>11</v>
      </c>
      <c r="D35" s="305">
        <f t="shared" si="0"/>
        <v>35</v>
      </c>
    </row>
    <row r="36" spans="1:4" ht="51">
      <c r="A36" s="306">
        <v>168</v>
      </c>
      <c r="B36" s="309" t="s">
        <v>329</v>
      </c>
      <c r="C36" s="308" t="s">
        <v>12</v>
      </c>
      <c r="D36" s="305">
        <f t="shared" si="0"/>
        <v>36</v>
      </c>
    </row>
    <row r="37" spans="1:4" ht="38.25">
      <c r="A37" s="306">
        <v>160</v>
      </c>
      <c r="B37" s="309" t="s">
        <v>13</v>
      </c>
      <c r="C37" s="308" t="s">
        <v>14</v>
      </c>
      <c r="D37" s="305">
        <f t="shared" si="0"/>
        <v>37</v>
      </c>
    </row>
    <row r="38" spans="1:4" ht="89.25">
      <c r="A38" s="306">
        <v>171</v>
      </c>
      <c r="B38" s="309" t="s">
        <v>15</v>
      </c>
      <c r="C38" s="308" t="s">
        <v>16</v>
      </c>
      <c r="D38" s="305">
        <f t="shared" si="0"/>
        <v>38</v>
      </c>
    </row>
    <row r="39" spans="1:4" ht="127.5">
      <c r="A39" s="306">
        <v>172</v>
      </c>
      <c r="B39" s="309" t="s">
        <v>17</v>
      </c>
      <c r="C39" s="308" t="s">
        <v>651</v>
      </c>
      <c r="D39" s="305">
        <f t="shared" si="0"/>
        <v>39</v>
      </c>
    </row>
    <row r="40" spans="1:4" ht="38.25">
      <c r="A40" s="306">
        <v>173</v>
      </c>
      <c r="B40" s="309" t="s">
        <v>18</v>
      </c>
      <c r="C40" s="308" t="s">
        <v>19</v>
      </c>
      <c r="D40" s="305">
        <f t="shared" si="0"/>
        <v>40</v>
      </c>
    </row>
    <row r="41" spans="1:4" ht="38.25">
      <c r="A41" s="306">
        <v>174</v>
      </c>
      <c r="B41" s="309" t="s">
        <v>333</v>
      </c>
      <c r="C41" s="308" t="s">
        <v>20</v>
      </c>
      <c r="D41" s="305">
        <f t="shared" si="0"/>
        <v>41</v>
      </c>
    </row>
    <row r="42" spans="1:4" ht="38.25">
      <c r="A42" s="306">
        <v>176</v>
      </c>
      <c r="B42" s="309" t="s">
        <v>334</v>
      </c>
      <c r="C42" s="308" t="s">
        <v>21</v>
      </c>
      <c r="D42" s="305">
        <f t="shared" si="0"/>
        <v>42</v>
      </c>
    </row>
    <row r="43" spans="1:4" ht="25.5">
      <c r="A43" s="306">
        <v>180</v>
      </c>
      <c r="B43" s="309" t="s">
        <v>22</v>
      </c>
      <c r="C43" s="308" t="s">
        <v>23</v>
      </c>
      <c r="D43" s="305">
        <f t="shared" si="0"/>
        <v>43</v>
      </c>
    </row>
    <row r="44" spans="1:4" ht="25.5">
      <c r="A44" s="306">
        <v>190</v>
      </c>
      <c r="B44" s="309" t="s">
        <v>24</v>
      </c>
      <c r="C44" s="308" t="s">
        <v>25</v>
      </c>
      <c r="D44" s="305">
        <f t="shared" si="0"/>
        <v>44</v>
      </c>
    </row>
    <row r="45" spans="1:4" ht="51">
      <c r="A45" s="306">
        <v>311</v>
      </c>
      <c r="B45" s="309" t="s">
        <v>398</v>
      </c>
      <c r="C45" s="308" t="s">
        <v>26</v>
      </c>
      <c r="D45" s="305">
        <f t="shared" si="0"/>
        <v>45</v>
      </c>
    </row>
    <row r="46" spans="1:4" ht="38.25">
      <c r="A46" s="306">
        <v>312</v>
      </c>
      <c r="B46" s="309" t="s">
        <v>652</v>
      </c>
      <c r="C46" s="308" t="s">
        <v>27</v>
      </c>
      <c r="D46" s="305">
        <f t="shared" si="0"/>
        <v>46</v>
      </c>
    </row>
    <row r="47" spans="1:4" ht="25.5">
      <c r="A47" s="306">
        <v>313</v>
      </c>
      <c r="B47" s="309" t="s">
        <v>400</v>
      </c>
      <c r="C47" s="308" t="s">
        <v>28</v>
      </c>
      <c r="D47" s="305">
        <f t="shared" si="0"/>
        <v>47</v>
      </c>
    </row>
    <row r="48" spans="1:4" ht="25.5">
      <c r="A48" s="306">
        <v>321</v>
      </c>
      <c r="B48" s="309" t="s">
        <v>401</v>
      </c>
      <c r="C48" s="308" t="s">
        <v>29</v>
      </c>
      <c r="D48" s="305">
        <f t="shared" si="0"/>
        <v>48</v>
      </c>
    </row>
    <row r="49" spans="1:4" ht="102">
      <c r="A49" s="306">
        <v>322</v>
      </c>
      <c r="B49" s="309" t="s">
        <v>662</v>
      </c>
      <c r="C49" s="308" t="s">
        <v>663</v>
      </c>
      <c r="D49" s="305">
        <f t="shared" si="0"/>
        <v>49</v>
      </c>
    </row>
    <row r="50" spans="1:4" ht="25.5">
      <c r="A50" s="306">
        <v>324</v>
      </c>
      <c r="B50" s="309" t="s">
        <v>403</v>
      </c>
      <c r="C50" s="308" t="s">
        <v>664</v>
      </c>
      <c r="D50" s="305">
        <f t="shared" si="0"/>
        <v>50</v>
      </c>
    </row>
    <row r="51" spans="1:4" ht="25.5">
      <c r="A51" s="306">
        <v>325</v>
      </c>
      <c r="B51" s="309" t="s">
        <v>404</v>
      </c>
      <c r="C51" s="308" t="s">
        <v>665</v>
      </c>
      <c r="D51" s="305">
        <f t="shared" si="0"/>
        <v>51</v>
      </c>
    </row>
    <row r="52" spans="1:4" ht="25.5">
      <c r="A52" s="306">
        <v>331</v>
      </c>
      <c r="B52" s="309" t="s">
        <v>666</v>
      </c>
      <c r="C52" s="308" t="s">
        <v>667</v>
      </c>
      <c r="D52" s="305">
        <f t="shared" si="0"/>
        <v>52</v>
      </c>
    </row>
    <row r="53" spans="1:4" ht="25.5">
      <c r="A53" s="306">
        <v>332</v>
      </c>
      <c r="B53" s="309" t="s">
        <v>668</v>
      </c>
      <c r="C53" s="308" t="s">
        <v>669</v>
      </c>
      <c r="D53" s="305">
        <f t="shared" si="0"/>
        <v>53</v>
      </c>
    </row>
    <row r="54" spans="1:4" ht="25.5">
      <c r="A54" s="306">
        <v>333</v>
      </c>
      <c r="B54" s="309" t="s">
        <v>407</v>
      </c>
      <c r="C54" s="308" t="s">
        <v>670</v>
      </c>
      <c r="D54" s="305">
        <f t="shared" si="0"/>
        <v>54</v>
      </c>
    </row>
    <row r="55" spans="1:4" ht="51">
      <c r="A55" s="306">
        <v>341</v>
      </c>
      <c r="B55" s="309" t="s">
        <v>408</v>
      </c>
      <c r="C55" s="308" t="s">
        <v>671</v>
      </c>
      <c r="D55" s="305">
        <f t="shared" si="0"/>
        <v>55</v>
      </c>
    </row>
    <row r="56" spans="1:4" ht="51">
      <c r="A56" s="306">
        <v>342</v>
      </c>
      <c r="B56" s="309" t="s">
        <v>409</v>
      </c>
      <c r="C56" s="308" t="s">
        <v>672</v>
      </c>
      <c r="D56" s="305">
        <f t="shared" si="0"/>
        <v>56</v>
      </c>
    </row>
    <row r="57" spans="1:4" ht="25.5">
      <c r="A57" s="306">
        <v>343</v>
      </c>
      <c r="B57" s="309" t="s">
        <v>410</v>
      </c>
      <c r="C57" s="308" t="s">
        <v>673</v>
      </c>
      <c r="D57" s="305">
        <f t="shared" si="0"/>
        <v>57</v>
      </c>
    </row>
    <row r="58" spans="1:4" ht="25.5">
      <c r="A58" s="306">
        <v>344</v>
      </c>
      <c r="B58" s="309" t="s">
        <v>411</v>
      </c>
      <c r="C58" s="308" t="s">
        <v>674</v>
      </c>
      <c r="D58" s="305">
        <f t="shared" si="0"/>
        <v>58</v>
      </c>
    </row>
    <row r="59" spans="1:4" ht="76.5">
      <c r="A59" s="306">
        <v>345</v>
      </c>
      <c r="B59" s="309" t="s">
        <v>412</v>
      </c>
      <c r="C59" s="308" t="s">
        <v>675</v>
      </c>
      <c r="D59" s="305">
        <f t="shared" si="0"/>
        <v>59</v>
      </c>
    </row>
    <row r="60" spans="1:4" ht="25.5">
      <c r="A60" s="306">
        <v>346</v>
      </c>
      <c r="B60" s="309" t="s">
        <v>676</v>
      </c>
      <c r="C60" s="308" t="s">
        <v>677</v>
      </c>
      <c r="D60" s="305">
        <f t="shared" si="0"/>
        <v>60</v>
      </c>
    </row>
    <row r="61" spans="1:4" ht="76.5">
      <c r="A61" s="306">
        <v>347</v>
      </c>
      <c r="B61" s="309" t="s">
        <v>678</v>
      </c>
      <c r="C61" s="308" t="s">
        <v>653</v>
      </c>
      <c r="D61" s="305">
        <f t="shared" si="0"/>
        <v>61</v>
      </c>
    </row>
    <row r="62" spans="1:4" ht="12.75">
      <c r="A62" s="306">
        <v>348</v>
      </c>
      <c r="B62" s="309" t="s">
        <v>415</v>
      </c>
      <c r="C62" s="308" t="s">
        <v>679</v>
      </c>
      <c r="D62" s="305">
        <f t="shared" si="0"/>
        <v>62</v>
      </c>
    </row>
    <row r="63" spans="1:4" ht="25.5">
      <c r="A63" s="306">
        <v>310</v>
      </c>
      <c r="B63" s="309" t="s">
        <v>680</v>
      </c>
      <c r="C63" s="308" t="s">
        <v>681</v>
      </c>
      <c r="D63" s="305">
        <f t="shared" si="0"/>
        <v>63</v>
      </c>
    </row>
    <row r="64" spans="1:4" ht="25.5">
      <c r="A64" s="306">
        <v>351</v>
      </c>
      <c r="B64" s="309" t="s">
        <v>682</v>
      </c>
      <c r="C64" s="308" t="s">
        <v>683</v>
      </c>
      <c r="D64" s="305">
        <f t="shared" si="0"/>
        <v>64</v>
      </c>
    </row>
    <row r="65" spans="1:4" ht="25.5">
      <c r="A65" s="306">
        <v>352</v>
      </c>
      <c r="B65" s="309" t="s">
        <v>416</v>
      </c>
      <c r="C65" s="308" t="s">
        <v>684</v>
      </c>
      <c r="D65" s="305">
        <f t="shared" si="0"/>
        <v>65</v>
      </c>
    </row>
    <row r="66" spans="1:4" ht="102">
      <c r="A66" s="306">
        <v>353</v>
      </c>
      <c r="B66" s="307" t="s">
        <v>417</v>
      </c>
      <c r="C66" s="308" t="s">
        <v>685</v>
      </c>
      <c r="D66" s="305">
        <f t="shared" si="0"/>
        <v>66</v>
      </c>
    </row>
    <row r="67" spans="1:4" ht="76.5">
      <c r="A67" s="306">
        <v>354</v>
      </c>
      <c r="B67" s="307" t="s">
        <v>686</v>
      </c>
      <c r="C67" s="308" t="s">
        <v>687</v>
      </c>
      <c r="D67" s="305">
        <f aca="true" t="shared" si="1" ref="D67:D130">ROW(A67)</f>
        <v>67</v>
      </c>
    </row>
    <row r="68" spans="1:4" ht="25.5">
      <c r="A68" s="306">
        <v>355</v>
      </c>
      <c r="B68" s="307" t="s">
        <v>688</v>
      </c>
      <c r="C68" s="308" t="s">
        <v>689</v>
      </c>
      <c r="D68" s="305">
        <f t="shared" si="1"/>
        <v>68</v>
      </c>
    </row>
    <row r="69" spans="1:4" ht="89.25">
      <c r="A69" s="306">
        <v>356</v>
      </c>
      <c r="B69" s="307" t="s">
        <v>690</v>
      </c>
      <c r="C69" s="308" t="s">
        <v>691</v>
      </c>
      <c r="D69" s="305">
        <f t="shared" si="1"/>
        <v>69</v>
      </c>
    </row>
    <row r="70" spans="1:4" ht="51">
      <c r="A70" s="306">
        <v>357</v>
      </c>
      <c r="B70" s="307" t="s">
        <v>692</v>
      </c>
      <c r="C70" s="308" t="s">
        <v>693</v>
      </c>
      <c r="D70" s="305">
        <f t="shared" si="1"/>
        <v>70</v>
      </c>
    </row>
    <row r="71" spans="1:4" ht="25.5">
      <c r="A71" s="306">
        <v>350</v>
      </c>
      <c r="B71" s="307" t="s">
        <v>694</v>
      </c>
      <c r="C71" s="308" t="s">
        <v>695</v>
      </c>
      <c r="D71" s="305">
        <f t="shared" si="1"/>
        <v>71</v>
      </c>
    </row>
    <row r="72" spans="1:4" ht="25.5">
      <c r="A72" s="306">
        <v>300</v>
      </c>
      <c r="B72" s="307" t="s">
        <v>696</v>
      </c>
      <c r="C72" s="308" t="s">
        <v>697</v>
      </c>
      <c r="D72" s="305">
        <f t="shared" si="1"/>
        <v>72</v>
      </c>
    </row>
    <row r="73" spans="1:4" ht="114.75">
      <c r="A73" s="306">
        <v>508.1</v>
      </c>
      <c r="B73" s="307" t="s">
        <v>422</v>
      </c>
      <c r="C73" s="308" t="s">
        <v>30</v>
      </c>
      <c r="D73" s="305">
        <f t="shared" si="1"/>
        <v>73</v>
      </c>
    </row>
    <row r="74" spans="1:4" ht="63.75">
      <c r="A74" s="306">
        <v>511.1</v>
      </c>
      <c r="B74" s="307" t="s">
        <v>31</v>
      </c>
      <c r="C74" s="308" t="s">
        <v>32</v>
      </c>
      <c r="D74" s="305">
        <f t="shared" si="1"/>
        <v>74</v>
      </c>
    </row>
    <row r="75" spans="1:4" ht="38.25">
      <c r="A75" s="306">
        <v>512.1</v>
      </c>
      <c r="B75" s="307" t="s">
        <v>33</v>
      </c>
      <c r="C75" s="308" t="s">
        <v>34</v>
      </c>
      <c r="D75" s="305">
        <f t="shared" si="1"/>
        <v>75</v>
      </c>
    </row>
    <row r="76" spans="1:4" ht="38.25">
      <c r="A76" s="306">
        <v>513</v>
      </c>
      <c r="B76" s="307" t="s">
        <v>423</v>
      </c>
      <c r="C76" s="308" t="s">
        <v>35</v>
      </c>
      <c r="D76" s="305">
        <f t="shared" si="1"/>
        <v>76</v>
      </c>
    </row>
    <row r="77" spans="1:4" ht="25.5">
      <c r="A77" s="306">
        <v>600</v>
      </c>
      <c r="B77" s="307" t="s">
        <v>36</v>
      </c>
      <c r="C77" s="308" t="s">
        <v>37</v>
      </c>
      <c r="D77" s="305">
        <f t="shared" si="1"/>
        <v>77</v>
      </c>
    </row>
    <row r="78" spans="1:4" ht="25.5">
      <c r="A78" s="306">
        <v>70300</v>
      </c>
      <c r="B78" s="307" t="s">
        <v>773</v>
      </c>
      <c r="C78" s="308" t="s">
        <v>38</v>
      </c>
      <c r="D78" s="305">
        <f t="shared" si="1"/>
        <v>78</v>
      </c>
    </row>
    <row r="79" spans="1:4" ht="12.75">
      <c r="A79" s="306">
        <v>70400</v>
      </c>
      <c r="B79" s="307" t="s">
        <v>149</v>
      </c>
      <c r="C79" s="308" t="s">
        <v>39</v>
      </c>
      <c r="D79" s="305">
        <f t="shared" si="1"/>
        <v>79</v>
      </c>
    </row>
    <row r="80" spans="1:4" ht="25.5">
      <c r="A80" s="306">
        <v>70500</v>
      </c>
      <c r="B80" s="307" t="s">
        <v>40</v>
      </c>
      <c r="C80" s="308" t="s">
        <v>41</v>
      </c>
      <c r="D80" s="305">
        <f t="shared" si="1"/>
        <v>80</v>
      </c>
    </row>
    <row r="81" spans="1:4" ht="38.25">
      <c r="A81" s="306">
        <v>70600</v>
      </c>
      <c r="B81" s="307" t="s">
        <v>774</v>
      </c>
      <c r="C81" s="308" t="s">
        <v>42</v>
      </c>
      <c r="D81" s="305">
        <f t="shared" si="1"/>
        <v>81</v>
      </c>
    </row>
    <row r="82" spans="1:4" ht="51">
      <c r="A82" s="306">
        <v>70610</v>
      </c>
      <c r="B82" s="307" t="s">
        <v>775</v>
      </c>
      <c r="C82" s="308" t="s">
        <v>43</v>
      </c>
      <c r="D82" s="305">
        <f t="shared" si="1"/>
        <v>82</v>
      </c>
    </row>
    <row r="83" spans="1:4" ht="51">
      <c r="A83" s="306">
        <v>70710</v>
      </c>
      <c r="B83" s="307" t="s">
        <v>44</v>
      </c>
      <c r="C83" s="308" t="s">
        <v>45</v>
      </c>
      <c r="D83" s="305">
        <f t="shared" si="1"/>
        <v>83</v>
      </c>
    </row>
    <row r="84" spans="1:4" ht="12.75">
      <c r="A84" s="306">
        <v>70720</v>
      </c>
      <c r="B84" s="307" t="s">
        <v>46</v>
      </c>
      <c r="C84" s="308" t="s">
        <v>47</v>
      </c>
      <c r="D84" s="305">
        <f t="shared" si="1"/>
        <v>84</v>
      </c>
    </row>
    <row r="85" spans="1:4" ht="12.75">
      <c r="A85" s="306">
        <v>70730</v>
      </c>
      <c r="B85" s="307" t="s">
        <v>48</v>
      </c>
      <c r="C85" s="308" t="s">
        <v>49</v>
      </c>
      <c r="D85" s="305">
        <f t="shared" si="1"/>
        <v>85</v>
      </c>
    </row>
    <row r="86" spans="1:4" ht="12.75">
      <c r="A86" s="306">
        <v>70740</v>
      </c>
      <c r="B86" s="307" t="s">
        <v>50</v>
      </c>
      <c r="C86" s="308" t="s">
        <v>51</v>
      </c>
      <c r="D86" s="305">
        <f t="shared" si="1"/>
        <v>86</v>
      </c>
    </row>
    <row r="87" spans="1:4" ht="25.5">
      <c r="A87" s="306">
        <v>70750</v>
      </c>
      <c r="B87" s="307" t="s">
        <v>52</v>
      </c>
      <c r="C87" s="308" t="s">
        <v>53</v>
      </c>
      <c r="D87" s="305">
        <f t="shared" si="1"/>
        <v>87</v>
      </c>
    </row>
    <row r="88" spans="1:4" ht="25.5">
      <c r="A88" s="306">
        <v>70700</v>
      </c>
      <c r="B88" s="307" t="s">
        <v>54</v>
      </c>
      <c r="C88" s="308" t="s">
        <v>55</v>
      </c>
      <c r="D88" s="305">
        <f t="shared" si="1"/>
        <v>88</v>
      </c>
    </row>
    <row r="89" spans="1:4" ht="25.5">
      <c r="A89" s="306">
        <v>70800</v>
      </c>
      <c r="B89" s="307" t="s">
        <v>776</v>
      </c>
      <c r="C89" s="308" t="s">
        <v>654</v>
      </c>
      <c r="D89" s="305">
        <f t="shared" si="1"/>
        <v>89</v>
      </c>
    </row>
    <row r="90" spans="1:4" ht="51">
      <c r="A90" s="306">
        <v>71100</v>
      </c>
      <c r="B90" s="307" t="s">
        <v>90</v>
      </c>
      <c r="C90" s="308" t="s">
        <v>56</v>
      </c>
      <c r="D90" s="305">
        <f t="shared" si="1"/>
        <v>90</v>
      </c>
    </row>
    <row r="91" spans="1:4" ht="25.5">
      <c r="A91" s="306">
        <v>71200</v>
      </c>
      <c r="B91" s="307" t="s">
        <v>91</v>
      </c>
      <c r="C91" s="308" t="s">
        <v>57</v>
      </c>
      <c r="D91" s="305">
        <f t="shared" si="1"/>
        <v>91</v>
      </c>
    </row>
    <row r="92" spans="1:4" ht="25.5">
      <c r="A92" s="306">
        <v>71300</v>
      </c>
      <c r="B92" s="307" t="s">
        <v>92</v>
      </c>
      <c r="C92" s="308" t="s">
        <v>58</v>
      </c>
      <c r="D92" s="305">
        <f t="shared" si="1"/>
        <v>92</v>
      </c>
    </row>
    <row r="93" spans="1:4" ht="12.75">
      <c r="A93" s="306">
        <v>71310</v>
      </c>
      <c r="B93" s="307" t="s">
        <v>93</v>
      </c>
      <c r="C93" s="308" t="s">
        <v>59</v>
      </c>
      <c r="D93" s="305">
        <f t="shared" si="1"/>
        <v>93</v>
      </c>
    </row>
    <row r="94" spans="1:4" ht="25.5">
      <c r="A94" s="306">
        <v>71400</v>
      </c>
      <c r="B94" s="307" t="s">
        <v>94</v>
      </c>
      <c r="C94" s="308" t="s">
        <v>60</v>
      </c>
      <c r="D94" s="305">
        <f t="shared" si="1"/>
        <v>94</v>
      </c>
    </row>
    <row r="95" spans="1:4" ht="12.75">
      <c r="A95" s="306">
        <v>71500</v>
      </c>
      <c r="B95" s="307" t="s">
        <v>95</v>
      </c>
      <c r="C95" s="308" t="s">
        <v>61</v>
      </c>
      <c r="D95" s="305">
        <f t="shared" si="1"/>
        <v>95</v>
      </c>
    </row>
    <row r="96" spans="1:4" ht="38.25">
      <c r="A96" s="306">
        <v>71600</v>
      </c>
      <c r="B96" s="307" t="s">
        <v>62</v>
      </c>
      <c r="C96" s="308" t="s">
        <v>63</v>
      </c>
      <c r="D96" s="305">
        <f t="shared" si="1"/>
        <v>96</v>
      </c>
    </row>
    <row r="97" spans="1:4" ht="51">
      <c r="A97" s="306">
        <v>72000</v>
      </c>
      <c r="B97" s="307" t="s">
        <v>64</v>
      </c>
      <c r="C97" s="308" t="s">
        <v>65</v>
      </c>
      <c r="D97" s="305">
        <f t="shared" si="1"/>
        <v>97</v>
      </c>
    </row>
    <row r="98" spans="1:4" ht="38.25">
      <c r="A98" s="306">
        <v>70000</v>
      </c>
      <c r="B98" s="307" t="s">
        <v>66</v>
      </c>
      <c r="C98" s="308" t="s">
        <v>67</v>
      </c>
      <c r="D98" s="305">
        <f t="shared" si="1"/>
        <v>98</v>
      </c>
    </row>
    <row r="99" spans="1:4" ht="153">
      <c r="A99" s="306">
        <v>91100</v>
      </c>
      <c r="B99" s="307" t="s">
        <v>96</v>
      </c>
      <c r="C99" s="308" t="s">
        <v>68</v>
      </c>
      <c r="D99" s="305">
        <f t="shared" si="1"/>
        <v>99</v>
      </c>
    </row>
    <row r="100" spans="1:4" ht="25.5">
      <c r="A100" s="306">
        <v>91200</v>
      </c>
      <c r="B100" s="307" t="s">
        <v>97</v>
      </c>
      <c r="C100" s="308" t="s">
        <v>69</v>
      </c>
      <c r="D100" s="305">
        <f t="shared" si="1"/>
        <v>100</v>
      </c>
    </row>
    <row r="101" spans="1:4" ht="25.5">
      <c r="A101" s="306">
        <v>91300</v>
      </c>
      <c r="B101" s="307" t="s">
        <v>44</v>
      </c>
      <c r="C101" s="308" t="s">
        <v>70</v>
      </c>
      <c r="D101" s="305">
        <f t="shared" si="1"/>
        <v>101</v>
      </c>
    </row>
    <row r="102" spans="1:4" ht="12.75">
      <c r="A102" s="306">
        <v>91310</v>
      </c>
      <c r="B102" s="307" t="s">
        <v>48</v>
      </c>
      <c r="C102" s="308" t="s">
        <v>71</v>
      </c>
      <c r="D102" s="305">
        <f t="shared" si="1"/>
        <v>102</v>
      </c>
    </row>
    <row r="103" spans="1:4" ht="25.5">
      <c r="A103" s="306">
        <v>91400</v>
      </c>
      <c r="B103" s="307" t="s">
        <v>72</v>
      </c>
      <c r="C103" s="308" t="s">
        <v>73</v>
      </c>
      <c r="D103" s="305">
        <f t="shared" si="1"/>
        <v>103</v>
      </c>
    </row>
    <row r="104" spans="1:4" ht="63.75">
      <c r="A104" s="306">
        <v>91500</v>
      </c>
      <c r="B104" s="307" t="s">
        <v>74</v>
      </c>
      <c r="C104" s="308" t="s">
        <v>75</v>
      </c>
      <c r="D104" s="305">
        <f t="shared" si="1"/>
        <v>104</v>
      </c>
    </row>
    <row r="105" spans="1:4" ht="38.25">
      <c r="A105" s="306">
        <v>91600</v>
      </c>
      <c r="B105" s="307" t="s">
        <v>76</v>
      </c>
      <c r="C105" s="308" t="s">
        <v>77</v>
      </c>
      <c r="D105" s="305">
        <f t="shared" si="1"/>
        <v>105</v>
      </c>
    </row>
    <row r="106" spans="1:4" ht="25.5">
      <c r="A106" s="306">
        <v>91700</v>
      </c>
      <c r="B106" s="307" t="s">
        <v>78</v>
      </c>
      <c r="C106" s="308" t="s">
        <v>79</v>
      </c>
      <c r="D106" s="305">
        <f t="shared" si="1"/>
        <v>106</v>
      </c>
    </row>
    <row r="107" spans="1:4" ht="25.5">
      <c r="A107" s="306">
        <v>91800</v>
      </c>
      <c r="B107" s="307" t="s">
        <v>192</v>
      </c>
      <c r="C107" s="308" t="s">
        <v>80</v>
      </c>
      <c r="D107" s="305">
        <f t="shared" si="1"/>
        <v>107</v>
      </c>
    </row>
    <row r="108" spans="1:4" ht="63.75">
      <c r="A108" s="306">
        <v>91810</v>
      </c>
      <c r="B108" s="307" t="s">
        <v>557</v>
      </c>
      <c r="C108" s="308" t="s">
        <v>81</v>
      </c>
      <c r="D108" s="305">
        <f t="shared" si="1"/>
        <v>108</v>
      </c>
    </row>
    <row r="109" spans="1:4" ht="25.5">
      <c r="A109" s="306">
        <v>91900</v>
      </c>
      <c r="B109" s="307" t="s">
        <v>187</v>
      </c>
      <c r="C109" s="308" t="s">
        <v>82</v>
      </c>
      <c r="D109" s="305">
        <f t="shared" si="1"/>
        <v>109</v>
      </c>
    </row>
    <row r="110" spans="1:4" ht="38.25">
      <c r="A110" s="306">
        <v>91000</v>
      </c>
      <c r="B110" s="307" t="s">
        <v>83</v>
      </c>
      <c r="C110" s="308" t="s">
        <v>84</v>
      </c>
      <c r="D110" s="305">
        <f t="shared" si="1"/>
        <v>110</v>
      </c>
    </row>
    <row r="111" spans="1:4" ht="12.75">
      <c r="A111" s="306">
        <v>92000</v>
      </c>
      <c r="B111" s="307" t="s">
        <v>46</v>
      </c>
      <c r="C111" s="308" t="s">
        <v>85</v>
      </c>
      <c r="D111" s="305">
        <f t="shared" si="1"/>
        <v>111</v>
      </c>
    </row>
    <row r="112" spans="1:4" ht="153">
      <c r="A112" s="376">
        <v>92100</v>
      </c>
      <c r="B112" s="378" t="s">
        <v>101</v>
      </c>
      <c r="C112" s="310" t="s">
        <v>86</v>
      </c>
      <c r="D112" s="305">
        <f t="shared" si="1"/>
        <v>112</v>
      </c>
    </row>
    <row r="113" spans="1:4" ht="102">
      <c r="A113" s="377"/>
      <c r="B113" s="378"/>
      <c r="C113" s="311" t="s">
        <v>87</v>
      </c>
      <c r="D113" s="305">
        <f t="shared" si="1"/>
        <v>113</v>
      </c>
    </row>
    <row r="114" spans="1:4" ht="51">
      <c r="A114" s="371">
        <v>92200</v>
      </c>
      <c r="B114" s="374" t="s">
        <v>88</v>
      </c>
      <c r="C114" s="312" t="s">
        <v>703</v>
      </c>
      <c r="D114" s="305">
        <f t="shared" si="1"/>
        <v>114</v>
      </c>
    </row>
    <row r="115" spans="1:4" ht="12.75">
      <c r="A115" s="371"/>
      <c r="B115" s="374"/>
      <c r="C115" s="312"/>
      <c r="D115" s="305">
        <f t="shared" si="1"/>
        <v>115</v>
      </c>
    </row>
    <row r="116" spans="1:4" ht="25.5">
      <c r="A116" s="371"/>
      <c r="B116" s="374"/>
      <c r="C116" s="313" t="s">
        <v>655</v>
      </c>
      <c r="D116" s="305">
        <f t="shared" si="1"/>
        <v>116</v>
      </c>
    </row>
    <row r="117" spans="1:4" ht="12.75">
      <c r="A117" s="371"/>
      <c r="B117" s="374"/>
      <c r="C117" s="312"/>
      <c r="D117" s="305">
        <f t="shared" si="1"/>
        <v>117</v>
      </c>
    </row>
    <row r="118" spans="1:4" ht="25.5">
      <c r="A118" s="371"/>
      <c r="B118" s="374"/>
      <c r="C118" s="313" t="s">
        <v>656</v>
      </c>
      <c r="D118" s="305">
        <f t="shared" si="1"/>
        <v>118</v>
      </c>
    </row>
    <row r="119" spans="1:4" ht="12.75">
      <c r="A119" s="371"/>
      <c r="B119" s="374"/>
      <c r="C119" s="312"/>
      <c r="D119" s="305">
        <f t="shared" si="1"/>
        <v>119</v>
      </c>
    </row>
    <row r="120" spans="1:4" ht="38.25">
      <c r="A120" s="371"/>
      <c r="B120" s="374"/>
      <c r="C120" s="313" t="s">
        <v>657</v>
      </c>
      <c r="D120" s="305">
        <f t="shared" si="1"/>
        <v>120</v>
      </c>
    </row>
    <row r="121" spans="1:4" ht="12.75">
      <c r="A121" s="371"/>
      <c r="B121" s="374"/>
      <c r="C121" s="312"/>
      <c r="D121" s="305">
        <f t="shared" si="1"/>
        <v>121</v>
      </c>
    </row>
    <row r="122" spans="1:4" ht="38.25">
      <c r="A122" s="371"/>
      <c r="B122" s="374"/>
      <c r="C122" s="313" t="s">
        <v>658</v>
      </c>
      <c r="D122" s="305">
        <f t="shared" si="1"/>
        <v>122</v>
      </c>
    </row>
    <row r="123" spans="1:4" ht="12.75">
      <c r="A123" s="371"/>
      <c r="B123" s="374"/>
      <c r="C123" s="312"/>
      <c r="D123" s="305">
        <f t="shared" si="1"/>
        <v>123</v>
      </c>
    </row>
    <row r="124" spans="1:4" ht="25.5">
      <c r="A124" s="372"/>
      <c r="B124" s="375"/>
      <c r="C124" s="314" t="s">
        <v>659</v>
      </c>
      <c r="D124" s="305">
        <f t="shared" si="1"/>
        <v>124</v>
      </c>
    </row>
    <row r="125" spans="1:4" ht="76.5">
      <c r="A125" s="306">
        <v>92300</v>
      </c>
      <c r="B125" s="307" t="s">
        <v>103</v>
      </c>
      <c r="C125" s="308" t="s">
        <v>704</v>
      </c>
      <c r="D125" s="305">
        <f t="shared" si="1"/>
        <v>125</v>
      </c>
    </row>
    <row r="126" spans="1:4" ht="25.5">
      <c r="A126" s="306">
        <v>92400</v>
      </c>
      <c r="B126" s="307" t="s">
        <v>104</v>
      </c>
      <c r="C126" s="308" t="s">
        <v>705</v>
      </c>
      <c r="D126" s="305">
        <f t="shared" si="1"/>
        <v>126</v>
      </c>
    </row>
    <row r="127" spans="1:4" ht="25.5">
      <c r="A127" s="306">
        <v>92500</v>
      </c>
      <c r="B127" s="307" t="s">
        <v>706</v>
      </c>
      <c r="C127" s="308" t="s">
        <v>707</v>
      </c>
      <c r="D127" s="305">
        <f t="shared" si="1"/>
        <v>127</v>
      </c>
    </row>
    <row r="128" spans="1:4" ht="12.75">
      <c r="A128" s="306">
        <v>93100</v>
      </c>
      <c r="B128" s="307" t="s">
        <v>769</v>
      </c>
      <c r="C128" s="308" t="s">
        <v>708</v>
      </c>
      <c r="D128" s="305">
        <f t="shared" si="1"/>
        <v>128</v>
      </c>
    </row>
    <row r="129" spans="1:4" ht="12.75">
      <c r="A129" s="306">
        <v>93200</v>
      </c>
      <c r="B129" s="307" t="s">
        <v>770</v>
      </c>
      <c r="C129" s="308" t="s">
        <v>709</v>
      </c>
      <c r="D129" s="305">
        <f t="shared" si="1"/>
        <v>129</v>
      </c>
    </row>
    <row r="130" spans="1:4" ht="12.75">
      <c r="A130" s="306">
        <v>93300</v>
      </c>
      <c r="B130" s="307" t="s">
        <v>105</v>
      </c>
      <c r="C130" s="308" t="s">
        <v>710</v>
      </c>
      <c r="D130" s="305">
        <f t="shared" si="1"/>
        <v>130</v>
      </c>
    </row>
    <row r="131" spans="1:4" ht="38.25">
      <c r="A131" s="306">
        <v>93400</v>
      </c>
      <c r="B131" s="307" t="s">
        <v>106</v>
      </c>
      <c r="C131" s="308" t="s">
        <v>711</v>
      </c>
      <c r="D131" s="305">
        <f aca="true" t="shared" si="2" ref="D131:D195">ROW(A131)</f>
        <v>131</v>
      </c>
    </row>
    <row r="132" spans="1:4" ht="38.25">
      <c r="A132" s="306">
        <v>93500</v>
      </c>
      <c r="B132" s="307" t="s">
        <v>107</v>
      </c>
      <c r="C132" s="308" t="s">
        <v>712</v>
      </c>
      <c r="D132" s="305">
        <f t="shared" si="2"/>
        <v>132</v>
      </c>
    </row>
    <row r="133" spans="1:4" ht="12.75">
      <c r="A133" s="306">
        <v>93600</v>
      </c>
      <c r="B133" s="307" t="s">
        <v>108</v>
      </c>
      <c r="C133" s="308" t="s">
        <v>713</v>
      </c>
      <c r="D133" s="305">
        <f t="shared" si="2"/>
        <v>133</v>
      </c>
    </row>
    <row r="134" spans="1:4" ht="63.75">
      <c r="A134" s="306">
        <v>93700</v>
      </c>
      <c r="B134" s="307" t="s">
        <v>109</v>
      </c>
      <c r="C134" s="308" t="s">
        <v>714</v>
      </c>
      <c r="D134" s="305">
        <f t="shared" si="2"/>
        <v>134</v>
      </c>
    </row>
    <row r="135" spans="1:4" ht="25.5">
      <c r="A135" s="306">
        <v>93750</v>
      </c>
      <c r="B135" s="307" t="s">
        <v>698</v>
      </c>
      <c r="C135" s="308" t="s">
        <v>699</v>
      </c>
      <c r="D135" s="305">
        <f t="shared" si="2"/>
        <v>135</v>
      </c>
    </row>
    <row r="136" spans="1:4" ht="25.5">
      <c r="A136" s="306">
        <v>93800</v>
      </c>
      <c r="B136" s="307" t="s">
        <v>110</v>
      </c>
      <c r="C136" s="308" t="s">
        <v>715</v>
      </c>
      <c r="D136" s="305">
        <f t="shared" si="2"/>
        <v>136</v>
      </c>
    </row>
    <row r="137" spans="1:4" ht="25.5">
      <c r="A137" s="306">
        <v>93000</v>
      </c>
      <c r="B137" s="307" t="s">
        <v>716</v>
      </c>
      <c r="C137" s="308" t="s">
        <v>717</v>
      </c>
      <c r="D137" s="305">
        <f t="shared" si="2"/>
        <v>137</v>
      </c>
    </row>
    <row r="138" spans="1:4" ht="89.25">
      <c r="A138" s="306">
        <v>94100</v>
      </c>
      <c r="B138" s="307" t="s">
        <v>718</v>
      </c>
      <c r="C138" s="308" t="s">
        <v>719</v>
      </c>
      <c r="D138" s="305">
        <f t="shared" si="2"/>
        <v>138</v>
      </c>
    </row>
    <row r="139" spans="1:4" ht="102">
      <c r="A139" s="306">
        <v>94200</v>
      </c>
      <c r="B139" s="307" t="s">
        <v>171</v>
      </c>
      <c r="C139" s="308" t="s">
        <v>720</v>
      </c>
      <c r="D139" s="305">
        <f t="shared" si="2"/>
        <v>139</v>
      </c>
    </row>
    <row r="140" spans="1:4" ht="89.25">
      <c r="A140" s="306">
        <v>94300</v>
      </c>
      <c r="B140" s="307" t="s">
        <v>721</v>
      </c>
      <c r="C140" s="308" t="s">
        <v>722</v>
      </c>
      <c r="D140" s="305">
        <f t="shared" si="2"/>
        <v>140</v>
      </c>
    </row>
    <row r="141" spans="1:4" ht="63.75">
      <c r="A141" s="306">
        <v>94500</v>
      </c>
      <c r="B141" s="307" t="s">
        <v>723</v>
      </c>
      <c r="C141" s="308" t="s">
        <v>724</v>
      </c>
      <c r="D141" s="305">
        <f t="shared" si="2"/>
        <v>141</v>
      </c>
    </row>
    <row r="142" spans="1:4" ht="51">
      <c r="A142" s="306">
        <v>94000</v>
      </c>
      <c r="B142" s="307" t="s">
        <v>725</v>
      </c>
      <c r="C142" s="308" t="s">
        <v>726</v>
      </c>
      <c r="D142" s="305">
        <f t="shared" si="2"/>
        <v>142</v>
      </c>
    </row>
    <row r="143" spans="1:4" ht="63.75">
      <c r="A143" s="306">
        <v>95100</v>
      </c>
      <c r="B143" s="307" t="s">
        <v>111</v>
      </c>
      <c r="C143" s="308" t="s">
        <v>727</v>
      </c>
      <c r="D143" s="305">
        <f t="shared" si="2"/>
        <v>143</v>
      </c>
    </row>
    <row r="144" spans="1:4" ht="25.5">
      <c r="A144" s="306">
        <v>95200</v>
      </c>
      <c r="B144" s="307" t="s">
        <v>112</v>
      </c>
      <c r="C144" s="308" t="s">
        <v>728</v>
      </c>
      <c r="D144" s="305">
        <f t="shared" si="2"/>
        <v>144</v>
      </c>
    </row>
    <row r="145" spans="1:4" ht="63.75">
      <c r="A145" s="306">
        <v>95300</v>
      </c>
      <c r="B145" s="307" t="s">
        <v>113</v>
      </c>
      <c r="C145" s="308" t="s">
        <v>729</v>
      </c>
      <c r="D145" s="305">
        <f t="shared" si="2"/>
        <v>145</v>
      </c>
    </row>
    <row r="146" spans="1:4" ht="63.75">
      <c r="A146" s="306">
        <v>95500</v>
      </c>
      <c r="B146" s="307" t="s">
        <v>114</v>
      </c>
      <c r="C146" s="308" t="s">
        <v>730</v>
      </c>
      <c r="D146" s="305">
        <f t="shared" si="2"/>
        <v>146</v>
      </c>
    </row>
    <row r="147" spans="1:4" ht="51">
      <c r="A147" s="306">
        <v>95000</v>
      </c>
      <c r="B147" s="307" t="s">
        <v>731</v>
      </c>
      <c r="C147" s="308" t="s">
        <v>732</v>
      </c>
      <c r="D147" s="305">
        <f t="shared" si="2"/>
        <v>147</v>
      </c>
    </row>
    <row r="148" spans="1:4" ht="25.5">
      <c r="A148" s="306">
        <v>96110</v>
      </c>
      <c r="B148" s="307" t="s">
        <v>733</v>
      </c>
      <c r="C148" s="308" t="s">
        <v>734</v>
      </c>
      <c r="D148" s="305">
        <f t="shared" si="2"/>
        <v>148</v>
      </c>
    </row>
    <row r="149" spans="1:4" ht="25.5">
      <c r="A149" s="306">
        <v>96120</v>
      </c>
      <c r="B149" s="307" t="s">
        <v>735</v>
      </c>
      <c r="C149" s="308" t="s">
        <v>736</v>
      </c>
      <c r="D149" s="305">
        <f t="shared" si="2"/>
        <v>149</v>
      </c>
    </row>
    <row r="150" spans="1:4" ht="25.5">
      <c r="A150" s="306">
        <v>96130</v>
      </c>
      <c r="B150" s="307" t="s">
        <v>737</v>
      </c>
      <c r="C150" s="308" t="s">
        <v>738</v>
      </c>
      <c r="D150" s="305">
        <f t="shared" si="2"/>
        <v>150</v>
      </c>
    </row>
    <row r="151" spans="1:4" ht="25.5">
      <c r="A151" s="306">
        <v>96140</v>
      </c>
      <c r="B151" s="307" t="s">
        <v>739</v>
      </c>
      <c r="C151" s="308" t="s">
        <v>740</v>
      </c>
      <c r="D151" s="305">
        <f t="shared" si="2"/>
        <v>151</v>
      </c>
    </row>
    <row r="152" spans="1:4" ht="38.25">
      <c r="A152" s="306">
        <v>96100</v>
      </c>
      <c r="B152" s="307" t="s">
        <v>741</v>
      </c>
      <c r="C152" s="308" t="s">
        <v>742</v>
      </c>
      <c r="D152" s="305">
        <f t="shared" si="2"/>
        <v>152</v>
      </c>
    </row>
    <row r="153" spans="1:4" ht="76.5">
      <c r="A153" s="379">
        <v>96200</v>
      </c>
      <c r="B153" s="380" t="s">
        <v>116</v>
      </c>
      <c r="C153" s="315" t="s">
        <v>743</v>
      </c>
      <c r="D153" s="305">
        <f t="shared" si="2"/>
        <v>153</v>
      </c>
    </row>
    <row r="154" spans="1:4" ht="12.75">
      <c r="A154" s="379"/>
      <c r="B154" s="380"/>
      <c r="C154" s="315"/>
      <c r="D154" s="305">
        <f t="shared" si="2"/>
        <v>154</v>
      </c>
    </row>
    <row r="155" spans="1:4" ht="25.5">
      <c r="A155" s="379"/>
      <c r="B155" s="380"/>
      <c r="C155" s="315" t="s">
        <v>744</v>
      </c>
      <c r="D155" s="305">
        <f t="shared" si="2"/>
        <v>155</v>
      </c>
    </row>
    <row r="156" spans="1:4" ht="12.75">
      <c r="A156" s="379"/>
      <c r="B156" s="380"/>
      <c r="C156" s="315"/>
      <c r="D156" s="305">
        <f t="shared" si="2"/>
        <v>156</v>
      </c>
    </row>
    <row r="157" spans="1:4" ht="25.5">
      <c r="A157" s="379"/>
      <c r="B157" s="380"/>
      <c r="C157" s="315" t="s">
        <v>745</v>
      </c>
      <c r="D157" s="305">
        <f t="shared" si="2"/>
        <v>157</v>
      </c>
    </row>
    <row r="158" spans="1:4" ht="12.75">
      <c r="A158" s="379"/>
      <c r="B158" s="380"/>
      <c r="C158" s="315"/>
      <c r="D158" s="305">
        <f t="shared" si="2"/>
        <v>158</v>
      </c>
    </row>
    <row r="159" spans="1:4" ht="25.5">
      <c r="A159" s="379"/>
      <c r="B159" s="380"/>
      <c r="C159" s="315" t="s">
        <v>746</v>
      </c>
      <c r="D159" s="305">
        <f t="shared" si="2"/>
        <v>159</v>
      </c>
    </row>
    <row r="160" spans="1:4" ht="12.75">
      <c r="A160" s="379"/>
      <c r="B160" s="380"/>
      <c r="C160" s="315"/>
      <c r="D160" s="305">
        <f t="shared" si="2"/>
        <v>160</v>
      </c>
    </row>
    <row r="161" spans="1:4" ht="38.25">
      <c r="A161" s="379"/>
      <c r="B161" s="380"/>
      <c r="C161" s="315" t="s">
        <v>747</v>
      </c>
      <c r="D161" s="305">
        <f t="shared" si="2"/>
        <v>161</v>
      </c>
    </row>
    <row r="162" spans="1:4" ht="12.75">
      <c r="A162" s="379"/>
      <c r="B162" s="380"/>
      <c r="C162" s="315"/>
      <c r="D162" s="305">
        <f t="shared" si="2"/>
        <v>162</v>
      </c>
    </row>
    <row r="163" spans="1:4" ht="12.75">
      <c r="A163" s="379"/>
      <c r="B163" s="380"/>
      <c r="C163" s="315" t="s">
        <v>748</v>
      </c>
      <c r="D163" s="305">
        <f t="shared" si="2"/>
        <v>163</v>
      </c>
    </row>
    <row r="164" spans="1:4" ht="12.75">
      <c r="A164" s="379"/>
      <c r="B164" s="380"/>
      <c r="C164" s="315"/>
      <c r="D164" s="305">
        <f t="shared" si="2"/>
        <v>164</v>
      </c>
    </row>
    <row r="165" spans="1:4" ht="51">
      <c r="A165" s="379"/>
      <c r="B165" s="380"/>
      <c r="C165" s="315" t="s">
        <v>335</v>
      </c>
      <c r="D165" s="305">
        <f t="shared" si="2"/>
        <v>165</v>
      </c>
    </row>
    <row r="166" spans="1:4" ht="12.75">
      <c r="A166" s="379"/>
      <c r="B166" s="380"/>
      <c r="C166" s="315"/>
      <c r="D166" s="305">
        <f t="shared" si="2"/>
        <v>166</v>
      </c>
    </row>
    <row r="167" spans="1:4" ht="38.25">
      <c r="A167" s="377"/>
      <c r="B167" s="381"/>
      <c r="C167" s="316" t="s">
        <v>336</v>
      </c>
      <c r="D167" s="305">
        <f t="shared" si="2"/>
        <v>167</v>
      </c>
    </row>
    <row r="168" spans="1:4" ht="38.25">
      <c r="A168" s="306">
        <v>96210</v>
      </c>
      <c r="B168" s="307" t="s">
        <v>98</v>
      </c>
      <c r="C168" s="308" t="s">
        <v>337</v>
      </c>
      <c r="D168" s="305">
        <f t="shared" si="2"/>
        <v>168</v>
      </c>
    </row>
    <row r="169" spans="1:4" ht="38.25">
      <c r="A169" s="306">
        <v>96300</v>
      </c>
      <c r="B169" s="307" t="s">
        <v>117</v>
      </c>
      <c r="C169" s="308" t="s">
        <v>338</v>
      </c>
      <c r="D169" s="305">
        <f t="shared" si="2"/>
        <v>169</v>
      </c>
    </row>
    <row r="170" spans="1:4" ht="25.5">
      <c r="A170" s="306">
        <v>96400</v>
      </c>
      <c r="B170" s="307" t="s">
        <v>118</v>
      </c>
      <c r="C170" s="308" t="s">
        <v>339</v>
      </c>
      <c r="D170" s="305">
        <f t="shared" si="2"/>
        <v>170</v>
      </c>
    </row>
    <row r="171" spans="1:4" ht="25.5">
      <c r="A171" s="306">
        <v>96500</v>
      </c>
      <c r="B171" s="307" t="s">
        <v>119</v>
      </c>
      <c r="C171" s="308" t="s">
        <v>340</v>
      </c>
      <c r="D171" s="305">
        <f t="shared" si="2"/>
        <v>171</v>
      </c>
    </row>
    <row r="172" spans="1:4" ht="25.5">
      <c r="A172" s="306">
        <v>96600</v>
      </c>
      <c r="B172" s="307" t="s">
        <v>120</v>
      </c>
      <c r="C172" s="308" t="s">
        <v>341</v>
      </c>
      <c r="D172" s="305">
        <f t="shared" si="2"/>
        <v>172</v>
      </c>
    </row>
    <row r="173" spans="1:4" ht="38.25">
      <c r="A173" s="306">
        <v>96000</v>
      </c>
      <c r="B173" s="307" t="s">
        <v>342</v>
      </c>
      <c r="C173" s="308" t="s">
        <v>343</v>
      </c>
      <c r="D173" s="305">
        <f t="shared" si="2"/>
        <v>173</v>
      </c>
    </row>
    <row r="174" spans="1:4" ht="25.5">
      <c r="A174" s="306">
        <v>96710</v>
      </c>
      <c r="B174" s="307" t="s">
        <v>344</v>
      </c>
      <c r="C174" s="308" t="s">
        <v>345</v>
      </c>
      <c r="D174" s="305">
        <f t="shared" si="2"/>
        <v>174</v>
      </c>
    </row>
    <row r="175" spans="1:4" ht="25.5">
      <c r="A175" s="306">
        <v>96720</v>
      </c>
      <c r="B175" s="307" t="s">
        <v>346</v>
      </c>
      <c r="C175" s="308" t="s">
        <v>347</v>
      </c>
      <c r="D175" s="305">
        <f t="shared" si="2"/>
        <v>175</v>
      </c>
    </row>
    <row r="176" spans="1:4" ht="25.5">
      <c r="A176" s="306">
        <v>96730</v>
      </c>
      <c r="B176" s="307" t="s">
        <v>348</v>
      </c>
      <c r="C176" s="308" t="s">
        <v>349</v>
      </c>
      <c r="D176" s="305">
        <f t="shared" si="2"/>
        <v>176</v>
      </c>
    </row>
    <row r="177" spans="1:4" ht="25.5">
      <c r="A177" s="306">
        <v>96700</v>
      </c>
      <c r="B177" s="307" t="s">
        <v>350</v>
      </c>
      <c r="C177" s="308" t="s">
        <v>351</v>
      </c>
      <c r="D177" s="305">
        <f t="shared" si="2"/>
        <v>177</v>
      </c>
    </row>
    <row r="178" spans="1:4" ht="51">
      <c r="A178" s="306">
        <v>96800</v>
      </c>
      <c r="B178" s="307" t="s">
        <v>121</v>
      </c>
      <c r="C178" s="308" t="s">
        <v>352</v>
      </c>
      <c r="D178" s="305">
        <f t="shared" si="2"/>
        <v>178</v>
      </c>
    </row>
    <row r="179" spans="1:4" ht="38.25">
      <c r="A179" s="306">
        <v>96900</v>
      </c>
      <c r="B179" s="307" t="s">
        <v>353</v>
      </c>
      <c r="C179" s="308" t="s">
        <v>354</v>
      </c>
      <c r="D179" s="305">
        <f t="shared" si="2"/>
        <v>179</v>
      </c>
    </row>
    <row r="180" spans="1:4" ht="38.25">
      <c r="A180" s="306">
        <v>97000</v>
      </c>
      <c r="B180" s="307" t="s">
        <v>355</v>
      </c>
      <c r="C180" s="310" t="s">
        <v>356</v>
      </c>
      <c r="D180" s="305">
        <f t="shared" si="2"/>
        <v>180</v>
      </c>
    </row>
    <row r="181" spans="1:4" ht="76.5">
      <c r="A181" s="370">
        <v>97100</v>
      </c>
      <c r="B181" s="373" t="s">
        <v>122</v>
      </c>
      <c r="C181" s="310" t="s">
        <v>357</v>
      </c>
      <c r="D181" s="305">
        <f t="shared" si="2"/>
        <v>181</v>
      </c>
    </row>
    <row r="182" spans="1:4" ht="12.75">
      <c r="A182" s="371"/>
      <c r="B182" s="374"/>
      <c r="C182" s="317"/>
      <c r="D182" s="305">
        <f t="shared" si="2"/>
        <v>182</v>
      </c>
    </row>
    <row r="183" spans="1:4" ht="38.25">
      <c r="A183" s="371"/>
      <c r="B183" s="374"/>
      <c r="C183" s="317" t="s">
        <v>358</v>
      </c>
      <c r="D183" s="305">
        <f t="shared" si="2"/>
        <v>183</v>
      </c>
    </row>
    <row r="184" spans="1:4" ht="12.75">
      <c r="A184" s="371"/>
      <c r="B184" s="374"/>
      <c r="C184" s="317"/>
      <c r="D184" s="305">
        <f t="shared" si="2"/>
        <v>184</v>
      </c>
    </row>
    <row r="185" spans="1:4" ht="63.75">
      <c r="A185" s="371"/>
      <c r="B185" s="374"/>
      <c r="C185" s="317" t="s">
        <v>359</v>
      </c>
      <c r="D185" s="305">
        <f t="shared" si="2"/>
        <v>185</v>
      </c>
    </row>
    <row r="186" spans="1:4" ht="12.75">
      <c r="A186" s="371"/>
      <c r="B186" s="374"/>
      <c r="C186" s="317"/>
      <c r="D186" s="305">
        <f t="shared" si="2"/>
        <v>186</v>
      </c>
    </row>
    <row r="187" spans="1:4" ht="51">
      <c r="A187" s="371"/>
      <c r="B187" s="374"/>
      <c r="C187" s="317" t="s">
        <v>360</v>
      </c>
      <c r="D187" s="305">
        <f t="shared" si="2"/>
        <v>187</v>
      </c>
    </row>
    <row r="188" spans="1:4" ht="12.75">
      <c r="A188" s="371"/>
      <c r="B188" s="374"/>
      <c r="C188" s="317"/>
      <c r="D188" s="305">
        <f t="shared" si="2"/>
        <v>188</v>
      </c>
    </row>
    <row r="189" spans="1:4" ht="25.5">
      <c r="A189" s="372"/>
      <c r="B189" s="375"/>
      <c r="C189" s="311" t="s">
        <v>361</v>
      </c>
      <c r="D189" s="305">
        <f t="shared" si="2"/>
        <v>189</v>
      </c>
    </row>
    <row r="190" spans="1:4" ht="63.75">
      <c r="A190" s="306">
        <v>97200</v>
      </c>
      <c r="B190" s="307" t="s">
        <v>362</v>
      </c>
      <c r="C190" s="308" t="s">
        <v>363</v>
      </c>
      <c r="D190" s="305">
        <f t="shared" si="2"/>
        <v>190</v>
      </c>
    </row>
    <row r="191" spans="1:4" ht="89.25">
      <c r="A191" s="306">
        <v>97300</v>
      </c>
      <c r="B191" s="307" t="s">
        <v>123</v>
      </c>
      <c r="C191" s="308" t="s">
        <v>364</v>
      </c>
      <c r="D191" s="305">
        <f t="shared" si="2"/>
        <v>191</v>
      </c>
    </row>
    <row r="192" spans="1:4" ht="51">
      <c r="A192" s="306">
        <v>97400</v>
      </c>
      <c r="B192" s="307" t="s">
        <v>124</v>
      </c>
      <c r="C192" s="308" t="s">
        <v>365</v>
      </c>
      <c r="D192" s="305">
        <f t="shared" si="2"/>
        <v>192</v>
      </c>
    </row>
    <row r="193" spans="1:4" ht="76.5">
      <c r="A193" s="306">
        <v>97500</v>
      </c>
      <c r="B193" s="307" t="s">
        <v>125</v>
      </c>
      <c r="C193" s="308" t="s">
        <v>366</v>
      </c>
      <c r="D193" s="305">
        <f t="shared" si="2"/>
        <v>193</v>
      </c>
    </row>
    <row r="194" spans="1:4" ht="25.5">
      <c r="A194" s="306">
        <v>97800</v>
      </c>
      <c r="B194" s="307" t="s">
        <v>126</v>
      </c>
      <c r="C194" s="308" t="s">
        <v>367</v>
      </c>
      <c r="D194" s="305">
        <f t="shared" si="2"/>
        <v>194</v>
      </c>
    </row>
    <row r="195" spans="1:4" ht="25.5">
      <c r="A195" s="306">
        <v>90000</v>
      </c>
      <c r="B195" s="307" t="s">
        <v>368</v>
      </c>
      <c r="C195" s="308" t="s">
        <v>369</v>
      </c>
      <c r="D195" s="305">
        <f t="shared" si="2"/>
        <v>195</v>
      </c>
    </row>
    <row r="196" spans="1:4" ht="51">
      <c r="A196" s="306">
        <v>10010</v>
      </c>
      <c r="B196" s="307" t="s">
        <v>370</v>
      </c>
      <c r="C196" s="308" t="s">
        <v>371</v>
      </c>
      <c r="D196" s="305">
        <f aca="true" t="shared" si="3" ref="D196:D223">ROW(A196)</f>
        <v>196</v>
      </c>
    </row>
    <row r="197" spans="1:4" ht="51">
      <c r="A197" s="306">
        <v>10020</v>
      </c>
      <c r="B197" s="307" t="s">
        <v>372</v>
      </c>
      <c r="C197" s="308" t="s">
        <v>373</v>
      </c>
      <c r="D197" s="305">
        <f t="shared" si="3"/>
        <v>197</v>
      </c>
    </row>
    <row r="198" spans="1:4" ht="51">
      <c r="A198" s="306">
        <v>10030</v>
      </c>
      <c r="B198" s="307" t="s">
        <v>374</v>
      </c>
      <c r="C198" s="308" t="s">
        <v>375</v>
      </c>
      <c r="D198" s="305">
        <f t="shared" si="3"/>
        <v>198</v>
      </c>
    </row>
    <row r="199" spans="1:4" ht="25.5">
      <c r="A199" s="306">
        <v>10040</v>
      </c>
      <c r="B199" s="307" t="s">
        <v>376</v>
      </c>
      <c r="C199" s="308" t="s">
        <v>377</v>
      </c>
      <c r="D199" s="305">
        <f t="shared" si="3"/>
        <v>199</v>
      </c>
    </row>
    <row r="200" spans="1:4" ht="25.5">
      <c r="A200" s="306">
        <v>10070</v>
      </c>
      <c r="B200" s="307" t="s">
        <v>378</v>
      </c>
      <c r="C200" s="308" t="s">
        <v>379</v>
      </c>
      <c r="D200" s="305">
        <f t="shared" si="3"/>
        <v>200</v>
      </c>
    </row>
    <row r="201" spans="1:4" ht="25.5">
      <c r="A201" s="306">
        <v>10080</v>
      </c>
      <c r="B201" s="307" t="s">
        <v>127</v>
      </c>
      <c r="C201" s="308" t="s">
        <v>380</v>
      </c>
      <c r="D201" s="305">
        <f t="shared" si="3"/>
        <v>201</v>
      </c>
    </row>
    <row r="202" spans="1:4" ht="25.5">
      <c r="A202" s="306">
        <v>10091</v>
      </c>
      <c r="B202" s="307" t="s">
        <v>381</v>
      </c>
      <c r="C202" s="308" t="s">
        <v>382</v>
      </c>
      <c r="D202" s="305">
        <f t="shared" si="3"/>
        <v>202</v>
      </c>
    </row>
    <row r="203" spans="1:4" ht="25.5">
      <c r="A203" s="306">
        <v>10092</v>
      </c>
      <c r="B203" s="307" t="s">
        <v>383</v>
      </c>
      <c r="C203" s="308" t="s">
        <v>384</v>
      </c>
      <c r="D203" s="305">
        <f t="shared" si="3"/>
        <v>203</v>
      </c>
    </row>
    <row r="204" spans="1:4" ht="25.5">
      <c r="A204" s="306">
        <v>10093</v>
      </c>
      <c r="B204" s="307" t="s">
        <v>385</v>
      </c>
      <c r="C204" s="308" t="s">
        <v>386</v>
      </c>
      <c r="D204" s="305">
        <f t="shared" si="3"/>
        <v>204</v>
      </c>
    </row>
    <row r="205" spans="1:4" ht="25.5">
      <c r="A205" s="306">
        <v>10094</v>
      </c>
      <c r="B205" s="307" t="s">
        <v>387</v>
      </c>
      <c r="C205" s="308" t="s">
        <v>388</v>
      </c>
      <c r="D205" s="305">
        <f t="shared" si="3"/>
        <v>205</v>
      </c>
    </row>
    <row r="206" spans="1:4" ht="25.5">
      <c r="A206" s="306">
        <v>10100</v>
      </c>
      <c r="B206" s="307" t="s">
        <v>389</v>
      </c>
      <c r="C206" s="308" t="s">
        <v>390</v>
      </c>
      <c r="D206" s="305">
        <f t="shared" si="3"/>
        <v>206</v>
      </c>
    </row>
    <row r="207" spans="1:4" ht="38.25">
      <c r="A207" s="306">
        <v>10000</v>
      </c>
      <c r="B207" s="307" t="s">
        <v>391</v>
      </c>
      <c r="C207" s="308" t="s">
        <v>392</v>
      </c>
      <c r="D207" s="305">
        <f t="shared" si="3"/>
        <v>207</v>
      </c>
    </row>
    <row r="208" spans="1:4" ht="25.5">
      <c r="A208" s="306">
        <v>11020</v>
      </c>
      <c r="B208" s="307" t="s">
        <v>393</v>
      </c>
      <c r="C208" s="308" t="s">
        <v>394</v>
      </c>
      <c r="D208" s="305">
        <f t="shared" si="3"/>
        <v>208</v>
      </c>
    </row>
    <row r="209" spans="1:4" ht="38.25">
      <c r="A209" s="306">
        <v>11030</v>
      </c>
      <c r="B209" s="307" t="s">
        <v>128</v>
      </c>
      <c r="C209" s="308" t="s">
        <v>395</v>
      </c>
      <c r="D209" s="305">
        <f t="shared" si="3"/>
        <v>209</v>
      </c>
    </row>
    <row r="210" spans="1:4" ht="114.75">
      <c r="A210" s="306">
        <v>11040</v>
      </c>
      <c r="B210" s="307" t="s">
        <v>129</v>
      </c>
      <c r="C210" s="308" t="s">
        <v>615</v>
      </c>
      <c r="D210" s="305">
        <f t="shared" si="3"/>
        <v>210</v>
      </c>
    </row>
    <row r="211" spans="1:4" ht="63.75">
      <c r="A211" s="306">
        <v>11170</v>
      </c>
      <c r="B211" s="307" t="s">
        <v>616</v>
      </c>
      <c r="C211" s="308" t="s">
        <v>617</v>
      </c>
      <c r="D211" s="305">
        <f t="shared" si="3"/>
        <v>211</v>
      </c>
    </row>
    <row r="212" spans="1:4" ht="51">
      <c r="A212" s="306">
        <v>11180</v>
      </c>
      <c r="B212" s="307" t="s">
        <v>618</v>
      </c>
      <c r="C212" s="308" t="s">
        <v>619</v>
      </c>
      <c r="D212" s="305">
        <f t="shared" si="3"/>
        <v>212</v>
      </c>
    </row>
    <row r="213" spans="1:4" ht="51">
      <c r="A213" s="306">
        <v>11190</v>
      </c>
      <c r="B213" s="307" t="s">
        <v>620</v>
      </c>
      <c r="C213" s="308" t="s">
        <v>621</v>
      </c>
      <c r="D213" s="305">
        <f t="shared" si="3"/>
        <v>213</v>
      </c>
    </row>
    <row r="214" spans="1:4" ht="51" customHeight="1">
      <c r="A214" s="306">
        <v>11210</v>
      </c>
      <c r="B214" s="307" t="s">
        <v>643</v>
      </c>
      <c r="C214" s="318" t="s">
        <v>645</v>
      </c>
      <c r="D214" s="305">
        <f t="shared" si="3"/>
        <v>214</v>
      </c>
    </row>
    <row r="215" spans="1:4" ht="25.5">
      <c r="A215" s="306">
        <v>11270</v>
      </c>
      <c r="B215" s="307" t="s">
        <v>622</v>
      </c>
      <c r="C215" s="308" t="s">
        <v>623</v>
      </c>
      <c r="D215" s="305">
        <f t="shared" si="3"/>
        <v>215</v>
      </c>
    </row>
    <row r="216" spans="1:4" ht="38.25">
      <c r="A216" s="306">
        <v>11610</v>
      </c>
      <c r="B216" s="307" t="s">
        <v>624</v>
      </c>
      <c r="C216" s="308" t="s">
        <v>625</v>
      </c>
      <c r="D216" s="305">
        <f t="shared" si="3"/>
        <v>216</v>
      </c>
    </row>
    <row r="217" spans="1:4" ht="63.75">
      <c r="A217" s="306">
        <v>11620</v>
      </c>
      <c r="B217" s="307" t="s">
        <v>626</v>
      </c>
      <c r="C217" s="308" t="s">
        <v>627</v>
      </c>
      <c r="D217" s="305">
        <f t="shared" si="3"/>
        <v>217</v>
      </c>
    </row>
    <row r="218" spans="1:4" ht="38.25">
      <c r="A218" s="306">
        <v>11630</v>
      </c>
      <c r="B218" s="307" t="s">
        <v>660</v>
      </c>
      <c r="C218" s="308" t="s">
        <v>628</v>
      </c>
      <c r="D218" s="305">
        <f t="shared" si="3"/>
        <v>218</v>
      </c>
    </row>
    <row r="219" spans="1:4" ht="51">
      <c r="A219" s="306">
        <v>11640</v>
      </c>
      <c r="B219" s="307" t="s">
        <v>661</v>
      </c>
      <c r="C219" s="308" t="s">
        <v>629</v>
      </c>
      <c r="D219" s="305">
        <f t="shared" si="3"/>
        <v>219</v>
      </c>
    </row>
    <row r="220" spans="1:4" ht="63.75">
      <c r="A220" s="306">
        <v>11650</v>
      </c>
      <c r="B220" s="307" t="s">
        <v>630</v>
      </c>
      <c r="C220" s="308" t="s">
        <v>631</v>
      </c>
      <c r="D220" s="305">
        <f t="shared" si="3"/>
        <v>220</v>
      </c>
    </row>
    <row r="221" spans="1:4" ht="63.75">
      <c r="A221" s="306">
        <v>11660</v>
      </c>
      <c r="B221" s="307" t="s">
        <v>632</v>
      </c>
      <c r="C221" s="308" t="s">
        <v>633</v>
      </c>
      <c r="D221" s="305">
        <f t="shared" si="3"/>
        <v>221</v>
      </c>
    </row>
    <row r="222" spans="1:4" ht="38.25">
      <c r="A222" s="306">
        <v>13510</v>
      </c>
      <c r="B222" s="307" t="s">
        <v>634</v>
      </c>
      <c r="C222" s="308" t="s">
        <v>635</v>
      </c>
      <c r="D222" s="305">
        <f t="shared" si="3"/>
        <v>222</v>
      </c>
    </row>
    <row r="223" spans="1:4" ht="63.75">
      <c r="A223" s="306">
        <v>13901</v>
      </c>
      <c r="B223" s="307" t="s">
        <v>636</v>
      </c>
      <c r="C223" s="308" t="s">
        <v>637</v>
      </c>
      <c r="D223" s="305">
        <f t="shared" si="3"/>
        <v>223</v>
      </c>
    </row>
    <row r="224" ht="12.75">
      <c r="C224" s="321"/>
    </row>
    <row r="225" ht="12.75">
      <c r="C225" s="321"/>
    </row>
    <row r="226" ht="12.75">
      <c r="C226" s="321"/>
    </row>
    <row r="227" ht="12.75">
      <c r="C227" s="321"/>
    </row>
    <row r="228" ht="12.75">
      <c r="C228" s="321"/>
    </row>
    <row r="229" ht="12.75">
      <c r="C229" s="321"/>
    </row>
    <row r="230" ht="12.75">
      <c r="C230" s="321"/>
    </row>
    <row r="231" ht="12.75">
      <c r="C231" s="321"/>
    </row>
    <row r="232" ht="12.75">
      <c r="C232" s="321"/>
    </row>
    <row r="233" ht="12.75">
      <c r="C233" s="321"/>
    </row>
    <row r="234" ht="12.75">
      <c r="C234" s="321"/>
    </row>
    <row r="235" ht="12.75">
      <c r="C235" s="321"/>
    </row>
    <row r="236" ht="12.75">
      <c r="C236" s="321"/>
    </row>
    <row r="237" ht="12.75">
      <c r="C237" s="321"/>
    </row>
    <row r="238" ht="12.75">
      <c r="C238" s="321"/>
    </row>
    <row r="239" ht="12.75">
      <c r="C239" s="321"/>
    </row>
    <row r="240" ht="12.75">
      <c r="C240" s="321"/>
    </row>
    <row r="241" ht="12.75">
      <c r="C241" s="321"/>
    </row>
    <row r="242" ht="12.75">
      <c r="C242" s="321"/>
    </row>
    <row r="243" ht="12.75">
      <c r="C243" s="321"/>
    </row>
    <row r="244" ht="12.75">
      <c r="C244" s="321"/>
    </row>
    <row r="245" ht="12.75">
      <c r="C245" s="321"/>
    </row>
    <row r="246" ht="12.75">
      <c r="C246" s="321"/>
    </row>
    <row r="247" ht="12.75">
      <c r="C247" s="321"/>
    </row>
    <row r="248" ht="12.75">
      <c r="C248" s="321"/>
    </row>
    <row r="249" ht="12.75">
      <c r="C249" s="321"/>
    </row>
    <row r="250" ht="12.75">
      <c r="C250" s="321"/>
    </row>
    <row r="251" ht="12.75">
      <c r="C251" s="321"/>
    </row>
    <row r="252" ht="12.75">
      <c r="C252" s="321"/>
    </row>
    <row r="253" ht="12.75">
      <c r="C253" s="321"/>
    </row>
    <row r="254" ht="12.75">
      <c r="C254" s="321"/>
    </row>
    <row r="255" ht="12.75">
      <c r="C255" s="321"/>
    </row>
    <row r="256" ht="12.75">
      <c r="C256" s="321"/>
    </row>
    <row r="257" ht="12.75">
      <c r="C257" s="321"/>
    </row>
    <row r="258" ht="12.75">
      <c r="C258" s="321"/>
    </row>
    <row r="259" ht="12.75">
      <c r="C259" s="321"/>
    </row>
    <row r="260" ht="12.75">
      <c r="C260" s="321"/>
    </row>
    <row r="261" ht="12.75">
      <c r="C261" s="321"/>
    </row>
    <row r="262" ht="12.75">
      <c r="C262" s="321"/>
    </row>
    <row r="263" ht="12.75">
      <c r="C263" s="321"/>
    </row>
    <row r="264" ht="12.75">
      <c r="C264" s="321"/>
    </row>
    <row r="265" ht="12.75">
      <c r="C265" s="321"/>
    </row>
    <row r="266" ht="12.75">
      <c r="C266" s="321"/>
    </row>
    <row r="267" ht="12.75">
      <c r="C267" s="321"/>
    </row>
    <row r="268" ht="12.75">
      <c r="C268" s="321"/>
    </row>
    <row r="269" ht="12.75">
      <c r="C269" s="321"/>
    </row>
    <row r="270" ht="12.75">
      <c r="C270" s="321"/>
    </row>
    <row r="271" ht="12.75">
      <c r="C271" s="321"/>
    </row>
    <row r="272" ht="12.75">
      <c r="C272" s="321"/>
    </row>
    <row r="273" ht="12.75">
      <c r="C273" s="321"/>
    </row>
    <row r="274" ht="12.75">
      <c r="C274" s="321"/>
    </row>
    <row r="275" ht="12.75">
      <c r="C275" s="321"/>
    </row>
    <row r="276" ht="12.75">
      <c r="C276" s="321"/>
    </row>
    <row r="277" ht="12.75">
      <c r="C277" s="321"/>
    </row>
    <row r="278" ht="12.75">
      <c r="C278" s="321"/>
    </row>
    <row r="279" ht="12.75">
      <c r="C279" s="321"/>
    </row>
    <row r="280" ht="12.75">
      <c r="C280" s="321"/>
    </row>
    <row r="281" ht="12.75">
      <c r="C281" s="321"/>
    </row>
    <row r="282" ht="12.75">
      <c r="C282" s="321"/>
    </row>
    <row r="283" ht="12.75">
      <c r="C283" s="321"/>
    </row>
    <row r="284" ht="12.75">
      <c r="C284" s="321"/>
    </row>
    <row r="285" ht="12.75">
      <c r="C285" s="321"/>
    </row>
    <row r="286" ht="12.75">
      <c r="C286" s="321"/>
    </row>
    <row r="287" ht="12.75">
      <c r="C287" s="321"/>
    </row>
    <row r="288" ht="12.75">
      <c r="C288" s="321"/>
    </row>
    <row r="289" ht="12.75">
      <c r="C289" s="321"/>
    </row>
    <row r="290" ht="12.75">
      <c r="C290" s="321"/>
    </row>
    <row r="291" ht="12.75">
      <c r="C291" s="321"/>
    </row>
    <row r="292" ht="12.75">
      <c r="C292" s="321"/>
    </row>
    <row r="293" ht="12.75">
      <c r="C293" s="321"/>
    </row>
    <row r="294" ht="12.75">
      <c r="C294" s="321"/>
    </row>
    <row r="295" ht="12.75">
      <c r="C295" s="321"/>
    </row>
    <row r="296" ht="12.75">
      <c r="C296" s="321"/>
    </row>
    <row r="297" ht="12.75">
      <c r="C297" s="321"/>
    </row>
    <row r="298" ht="12.75">
      <c r="C298" s="321"/>
    </row>
    <row r="299" ht="12.75">
      <c r="C299" s="321"/>
    </row>
    <row r="300" ht="12.75">
      <c r="C300" s="321"/>
    </row>
    <row r="301" ht="12.75">
      <c r="C301" s="321"/>
    </row>
    <row r="302" ht="12.75">
      <c r="C302" s="321"/>
    </row>
    <row r="303" ht="12.75">
      <c r="C303" s="321"/>
    </row>
    <row r="304" ht="12.75">
      <c r="C304" s="321"/>
    </row>
    <row r="305" ht="12.75">
      <c r="C305" s="321"/>
    </row>
    <row r="306" ht="12.75">
      <c r="C306" s="321"/>
    </row>
    <row r="307" ht="12.75">
      <c r="C307" s="321"/>
    </row>
    <row r="308" ht="12.75">
      <c r="C308" s="321"/>
    </row>
    <row r="309" ht="12.75">
      <c r="C309" s="321"/>
    </row>
    <row r="310" ht="12.75">
      <c r="C310" s="321"/>
    </row>
    <row r="311" ht="12.75">
      <c r="C311" s="321"/>
    </row>
    <row r="312" ht="12.75">
      <c r="C312" s="321"/>
    </row>
    <row r="313" ht="12.75">
      <c r="C313" s="321"/>
    </row>
    <row r="314" ht="12.75">
      <c r="C314" s="321"/>
    </row>
    <row r="315" ht="12.75">
      <c r="C315" s="321"/>
    </row>
    <row r="316" ht="12.75">
      <c r="C316" s="321"/>
    </row>
    <row r="317" ht="12.75">
      <c r="C317" s="321"/>
    </row>
    <row r="318" ht="12.75">
      <c r="C318" s="321"/>
    </row>
    <row r="319" ht="12.75">
      <c r="C319" s="321"/>
    </row>
    <row r="320" ht="12.75">
      <c r="C320" s="321"/>
    </row>
    <row r="321" ht="12.75">
      <c r="C321" s="321"/>
    </row>
    <row r="322" ht="12.75">
      <c r="C322" s="321"/>
    </row>
    <row r="323" ht="12.75">
      <c r="C323" s="321"/>
    </row>
    <row r="324" ht="12.75">
      <c r="C324" s="321"/>
    </row>
    <row r="325" ht="12.75">
      <c r="C325" s="321"/>
    </row>
    <row r="326" ht="12.75">
      <c r="C326" s="321"/>
    </row>
    <row r="327" ht="12.75">
      <c r="C327" s="321"/>
    </row>
    <row r="328" ht="12.75">
      <c r="C328" s="321"/>
    </row>
    <row r="329" ht="12.75">
      <c r="C329" s="321"/>
    </row>
    <row r="330" ht="12.75">
      <c r="C330" s="321"/>
    </row>
    <row r="331" ht="12.75">
      <c r="C331" s="321"/>
    </row>
    <row r="332" ht="12.75">
      <c r="C332" s="321"/>
    </row>
    <row r="333" ht="12.75">
      <c r="C333" s="321"/>
    </row>
    <row r="334" ht="12.75">
      <c r="C334" s="321"/>
    </row>
    <row r="335" ht="12.75">
      <c r="C335" s="321"/>
    </row>
    <row r="336" ht="12.75">
      <c r="C336" s="321"/>
    </row>
    <row r="337" ht="12.75">
      <c r="C337" s="321"/>
    </row>
    <row r="338" ht="12.75">
      <c r="C338" s="321"/>
    </row>
    <row r="339" ht="12.75">
      <c r="C339" s="321"/>
    </row>
    <row r="340" ht="12.75">
      <c r="C340" s="321"/>
    </row>
    <row r="341" ht="12.75">
      <c r="C341" s="321"/>
    </row>
    <row r="342" ht="12.75">
      <c r="C342" s="321"/>
    </row>
    <row r="343" ht="12.75">
      <c r="C343" s="321"/>
    </row>
    <row r="344" ht="12.75">
      <c r="C344" s="321"/>
    </row>
    <row r="345" ht="12.75">
      <c r="C345" s="321"/>
    </row>
    <row r="346" ht="12.75">
      <c r="C346" s="321"/>
    </row>
    <row r="347" ht="12.75">
      <c r="C347" s="321"/>
    </row>
    <row r="348" ht="12.75">
      <c r="C348" s="321"/>
    </row>
    <row r="349" ht="12.75">
      <c r="C349" s="321"/>
    </row>
    <row r="350" ht="12.75">
      <c r="C350" s="321"/>
    </row>
    <row r="351" ht="12.75">
      <c r="C351" s="321"/>
    </row>
    <row r="352" ht="12.75">
      <c r="C352" s="321"/>
    </row>
    <row r="353" ht="12.75">
      <c r="C353" s="321"/>
    </row>
    <row r="354" ht="12.75">
      <c r="C354" s="321"/>
    </row>
    <row r="355" ht="12.75">
      <c r="C355" s="321"/>
    </row>
    <row r="356" ht="12.75">
      <c r="C356" s="321"/>
    </row>
    <row r="357" ht="12.75">
      <c r="C357" s="321"/>
    </row>
    <row r="358" ht="12.75">
      <c r="C358" s="321"/>
    </row>
    <row r="359" ht="12.75">
      <c r="C359" s="321"/>
    </row>
    <row r="360" ht="12.75">
      <c r="C360" s="321"/>
    </row>
    <row r="361" ht="12.75">
      <c r="C361" s="321"/>
    </row>
    <row r="362" ht="12.75">
      <c r="C362" s="321"/>
    </row>
    <row r="363" ht="12.75">
      <c r="C363" s="321"/>
    </row>
    <row r="364" ht="12.75">
      <c r="C364" s="321"/>
    </row>
    <row r="365" ht="12.75">
      <c r="C365" s="321"/>
    </row>
    <row r="366" ht="12.75">
      <c r="C366" s="321"/>
    </row>
    <row r="367" ht="12.75">
      <c r="C367" s="321"/>
    </row>
    <row r="368" ht="12.75">
      <c r="C368" s="321"/>
    </row>
    <row r="369" ht="12.75">
      <c r="C369" s="321"/>
    </row>
    <row r="370" ht="12.75">
      <c r="C370" s="321"/>
    </row>
    <row r="371" ht="12.75">
      <c r="C371" s="321"/>
    </row>
    <row r="372" ht="12.75">
      <c r="C372" s="321"/>
    </row>
    <row r="373" ht="12.75">
      <c r="C373" s="321"/>
    </row>
    <row r="374" ht="12.75">
      <c r="C374" s="321"/>
    </row>
    <row r="375" ht="12.75">
      <c r="C375" s="321"/>
    </row>
    <row r="376" ht="12.75">
      <c r="C376" s="321"/>
    </row>
    <row r="377" ht="12.75">
      <c r="C377" s="321"/>
    </row>
    <row r="378" ht="12.75">
      <c r="C378" s="321"/>
    </row>
    <row r="379" ht="12.75">
      <c r="C379" s="321"/>
    </row>
    <row r="380" ht="12.75">
      <c r="C380" s="321"/>
    </row>
    <row r="381" ht="12.75">
      <c r="C381" s="321"/>
    </row>
    <row r="382" ht="12.75">
      <c r="C382" s="321"/>
    </row>
    <row r="383" ht="12.75">
      <c r="C383" s="321"/>
    </row>
    <row r="384" ht="12.75">
      <c r="C384" s="321"/>
    </row>
    <row r="385" ht="12.75">
      <c r="C385" s="321"/>
    </row>
    <row r="386" ht="12.75">
      <c r="C386" s="321"/>
    </row>
    <row r="387" ht="12.75">
      <c r="C387" s="321"/>
    </row>
    <row r="388" ht="12.75">
      <c r="C388" s="321"/>
    </row>
    <row r="389" ht="12.75">
      <c r="C389" s="321"/>
    </row>
    <row r="390" ht="12.75">
      <c r="C390" s="321"/>
    </row>
    <row r="391" ht="12.75">
      <c r="C391" s="321"/>
    </row>
    <row r="392" ht="12.75">
      <c r="C392" s="321"/>
    </row>
    <row r="393" ht="12.75">
      <c r="C393" s="321"/>
    </row>
    <row r="394" ht="12.75">
      <c r="C394" s="321"/>
    </row>
    <row r="395" ht="12.75">
      <c r="C395" s="321"/>
    </row>
    <row r="396" ht="12.75">
      <c r="C396" s="321"/>
    </row>
    <row r="397" ht="12.75">
      <c r="C397" s="321"/>
    </row>
    <row r="398" ht="12.75">
      <c r="C398" s="321"/>
    </row>
    <row r="399" ht="12.75">
      <c r="C399" s="321"/>
    </row>
    <row r="400" ht="12.75">
      <c r="C400" s="321"/>
    </row>
    <row r="401" ht="12.75">
      <c r="C401" s="321"/>
    </row>
    <row r="402" ht="12.75">
      <c r="C402" s="321"/>
    </row>
    <row r="403" ht="12.75">
      <c r="C403" s="321"/>
    </row>
    <row r="404" ht="12.75">
      <c r="C404" s="321"/>
    </row>
    <row r="405" ht="12.75">
      <c r="C405" s="321"/>
    </row>
    <row r="406" ht="12.75">
      <c r="C406" s="321"/>
    </row>
    <row r="407" ht="12.75">
      <c r="C407" s="321"/>
    </row>
    <row r="408" ht="12.75">
      <c r="C408" s="321"/>
    </row>
    <row r="409" ht="12.75">
      <c r="C409" s="321"/>
    </row>
    <row r="410" ht="12.75">
      <c r="C410" s="321"/>
    </row>
    <row r="411" ht="12.75">
      <c r="C411" s="321"/>
    </row>
    <row r="412" ht="12.75">
      <c r="C412" s="321"/>
    </row>
    <row r="413" ht="12.75">
      <c r="C413" s="321"/>
    </row>
    <row r="414" ht="12.75">
      <c r="C414" s="321"/>
    </row>
    <row r="415" ht="12.75">
      <c r="C415" s="321"/>
    </row>
    <row r="416" ht="12.75">
      <c r="C416" s="321"/>
    </row>
    <row r="417" ht="12.75">
      <c r="C417" s="321"/>
    </row>
    <row r="418" ht="12.75">
      <c r="C418" s="321"/>
    </row>
    <row r="419" ht="12.75">
      <c r="C419" s="321"/>
    </row>
    <row r="420" ht="12.75">
      <c r="C420" s="321"/>
    </row>
    <row r="421" ht="12.75">
      <c r="C421" s="321"/>
    </row>
    <row r="422" ht="12.75">
      <c r="C422" s="321"/>
    </row>
    <row r="423" ht="12.75">
      <c r="C423" s="321"/>
    </row>
    <row r="424" ht="12.75">
      <c r="C424" s="321"/>
    </row>
    <row r="425" ht="12.75">
      <c r="C425" s="321"/>
    </row>
    <row r="426" ht="12.75">
      <c r="C426" s="321"/>
    </row>
    <row r="427" ht="12.75">
      <c r="C427" s="321"/>
    </row>
    <row r="428" ht="12.75">
      <c r="C428" s="321"/>
    </row>
    <row r="429" ht="12.75">
      <c r="C429" s="321"/>
    </row>
    <row r="430" ht="12.75">
      <c r="C430" s="321"/>
    </row>
    <row r="431" ht="12.75">
      <c r="C431" s="321"/>
    </row>
    <row r="432" ht="12.75">
      <c r="C432" s="321"/>
    </row>
    <row r="433" ht="12.75">
      <c r="C433" s="321"/>
    </row>
    <row r="434" ht="12.75">
      <c r="C434" s="321"/>
    </row>
    <row r="435" ht="12.75">
      <c r="C435" s="321"/>
    </row>
    <row r="436" ht="12.75">
      <c r="C436" s="321"/>
    </row>
    <row r="437" ht="12.75">
      <c r="C437" s="321"/>
    </row>
    <row r="438" ht="12.75">
      <c r="C438" s="321"/>
    </row>
    <row r="439" ht="12.75">
      <c r="C439" s="321"/>
    </row>
    <row r="440" ht="12.75">
      <c r="C440" s="321"/>
    </row>
    <row r="441" ht="12.75">
      <c r="C441" s="321"/>
    </row>
    <row r="442" ht="12.75">
      <c r="C442" s="321"/>
    </row>
    <row r="443" ht="12.75">
      <c r="C443" s="321"/>
    </row>
    <row r="444" ht="12.75">
      <c r="C444" s="321"/>
    </row>
    <row r="445" ht="12.75">
      <c r="C445" s="321"/>
    </row>
    <row r="446" ht="12.75">
      <c r="C446" s="321"/>
    </row>
    <row r="447" ht="12.75">
      <c r="C447" s="321"/>
    </row>
    <row r="448" ht="12.75">
      <c r="C448" s="321"/>
    </row>
    <row r="449" ht="12.75">
      <c r="C449" s="321"/>
    </row>
    <row r="450" ht="12.75">
      <c r="C450" s="321"/>
    </row>
    <row r="451" ht="12.75">
      <c r="C451" s="321"/>
    </row>
    <row r="452" ht="12.75">
      <c r="C452" s="321"/>
    </row>
    <row r="453" ht="12.75">
      <c r="C453" s="321"/>
    </row>
    <row r="454" ht="12.75">
      <c r="C454" s="321"/>
    </row>
    <row r="455" ht="12.75">
      <c r="C455" s="321"/>
    </row>
    <row r="456" ht="12.75">
      <c r="C456" s="321"/>
    </row>
    <row r="457" ht="12.75">
      <c r="C457" s="321"/>
    </row>
    <row r="458" ht="12.75">
      <c r="C458" s="321"/>
    </row>
    <row r="459" ht="12.75">
      <c r="C459" s="321"/>
    </row>
    <row r="460" ht="12.75">
      <c r="C460" s="321"/>
    </row>
    <row r="461" ht="12.75">
      <c r="C461" s="321"/>
    </row>
    <row r="462" ht="12.75">
      <c r="C462" s="321"/>
    </row>
    <row r="463" ht="12.75">
      <c r="C463" s="321"/>
    </row>
    <row r="464" ht="12.75">
      <c r="C464" s="321"/>
    </row>
    <row r="465" ht="12.75">
      <c r="C465" s="321"/>
    </row>
    <row r="466" ht="12.75">
      <c r="C466" s="321"/>
    </row>
    <row r="467" ht="12.75">
      <c r="C467" s="321"/>
    </row>
    <row r="468" ht="12.75">
      <c r="C468" s="321"/>
    </row>
    <row r="469" ht="12.75">
      <c r="C469" s="321"/>
    </row>
    <row r="470" ht="12.75">
      <c r="C470" s="321"/>
    </row>
    <row r="471" ht="12.75">
      <c r="C471" s="321"/>
    </row>
    <row r="472" ht="12.75">
      <c r="C472" s="321"/>
    </row>
    <row r="473" ht="12.75">
      <c r="C473" s="321"/>
    </row>
    <row r="474" ht="12.75">
      <c r="C474" s="321"/>
    </row>
    <row r="475" ht="12.75">
      <c r="C475" s="321"/>
    </row>
    <row r="476" ht="12.75">
      <c r="C476" s="321"/>
    </row>
    <row r="477" ht="12.75">
      <c r="C477" s="321"/>
    </row>
    <row r="478" ht="12.75">
      <c r="C478" s="321"/>
    </row>
    <row r="479" ht="12.75">
      <c r="C479" s="321"/>
    </row>
    <row r="480" ht="12.75">
      <c r="C480" s="321"/>
    </row>
    <row r="481" ht="12.75">
      <c r="C481" s="321"/>
    </row>
    <row r="482" ht="12.75">
      <c r="C482" s="321"/>
    </row>
    <row r="483" ht="12.75">
      <c r="C483" s="321"/>
    </row>
    <row r="484" ht="12.75">
      <c r="C484" s="321"/>
    </row>
    <row r="485" ht="12.75">
      <c r="C485" s="321"/>
    </row>
    <row r="486" ht="12.75">
      <c r="C486" s="321"/>
    </row>
    <row r="487" ht="12.75">
      <c r="C487" s="321"/>
    </row>
    <row r="488" ht="12.75">
      <c r="C488" s="321"/>
    </row>
    <row r="489" ht="12.75">
      <c r="C489" s="321"/>
    </row>
    <row r="490" ht="12.75">
      <c r="C490" s="321"/>
    </row>
    <row r="491" ht="12.75">
      <c r="C491" s="321"/>
    </row>
    <row r="492" ht="12.75">
      <c r="C492" s="321"/>
    </row>
    <row r="493" ht="12.75">
      <c r="C493" s="321"/>
    </row>
    <row r="494" ht="12.75">
      <c r="C494" s="321"/>
    </row>
    <row r="495" ht="12.75">
      <c r="C495" s="321"/>
    </row>
    <row r="496" ht="12.75">
      <c r="C496" s="321"/>
    </row>
    <row r="497" ht="12.75">
      <c r="C497" s="321"/>
    </row>
    <row r="498" ht="12.75">
      <c r="C498" s="321"/>
    </row>
    <row r="499" ht="12.75">
      <c r="C499" s="321"/>
    </row>
    <row r="500" ht="12.75">
      <c r="C500" s="321"/>
    </row>
    <row r="501" ht="12.75">
      <c r="C501" s="321"/>
    </row>
    <row r="502" ht="12.75">
      <c r="C502" s="321"/>
    </row>
    <row r="503" ht="12.75">
      <c r="C503" s="321"/>
    </row>
    <row r="504" ht="12.75">
      <c r="C504" s="321"/>
    </row>
    <row r="505" ht="12.75">
      <c r="C505" s="321"/>
    </row>
    <row r="506" ht="12.75">
      <c r="C506" s="321"/>
    </row>
    <row r="507" ht="12.75">
      <c r="C507" s="321"/>
    </row>
    <row r="508" ht="12.75">
      <c r="C508" s="321"/>
    </row>
    <row r="509" ht="12.75">
      <c r="C509" s="321"/>
    </row>
    <row r="510" ht="12.75">
      <c r="C510" s="321"/>
    </row>
    <row r="511" ht="12.75">
      <c r="C511" s="321"/>
    </row>
    <row r="512" ht="12.75">
      <c r="C512" s="321"/>
    </row>
    <row r="513" ht="12.75">
      <c r="C513" s="321"/>
    </row>
    <row r="514" ht="12.75">
      <c r="C514" s="321"/>
    </row>
    <row r="515" ht="12.75">
      <c r="C515" s="321"/>
    </row>
    <row r="516" ht="12.75">
      <c r="C516" s="321"/>
    </row>
    <row r="517" ht="12.75">
      <c r="C517" s="321"/>
    </row>
    <row r="518" ht="12.75">
      <c r="C518" s="321"/>
    </row>
    <row r="519" ht="12.75">
      <c r="C519" s="321"/>
    </row>
    <row r="520" ht="12.75">
      <c r="C520" s="321"/>
    </row>
    <row r="521" ht="12.75">
      <c r="C521" s="321"/>
    </row>
    <row r="522" ht="12.75">
      <c r="C522" s="321"/>
    </row>
    <row r="523" ht="12.75">
      <c r="C523" s="321"/>
    </row>
    <row r="524" ht="12.75">
      <c r="C524" s="321"/>
    </row>
    <row r="525" ht="12.75">
      <c r="C525" s="321"/>
    </row>
    <row r="526" ht="12.75">
      <c r="C526" s="321"/>
    </row>
    <row r="527" ht="12.75">
      <c r="C527" s="321"/>
    </row>
    <row r="528" ht="12.75">
      <c r="C528" s="321"/>
    </row>
    <row r="529" ht="12.75">
      <c r="C529" s="321"/>
    </row>
    <row r="530" ht="12.75">
      <c r="C530" s="321"/>
    </row>
    <row r="531" ht="12.75">
      <c r="C531" s="321"/>
    </row>
    <row r="532" ht="12.75">
      <c r="C532" s="321"/>
    </row>
    <row r="533" ht="12.75">
      <c r="C533" s="321"/>
    </row>
    <row r="534" ht="12.75">
      <c r="C534" s="321"/>
    </row>
    <row r="535" ht="12.75">
      <c r="C535" s="321"/>
    </row>
    <row r="536" ht="12.75">
      <c r="C536" s="321"/>
    </row>
    <row r="537" ht="12.75">
      <c r="C537" s="321"/>
    </row>
    <row r="538" ht="12.75">
      <c r="C538" s="321"/>
    </row>
    <row r="539" ht="12.75">
      <c r="C539" s="321"/>
    </row>
    <row r="540" ht="12.75">
      <c r="C540" s="321"/>
    </row>
    <row r="541" ht="12.75">
      <c r="C541" s="321"/>
    </row>
    <row r="542" ht="12.75">
      <c r="C542" s="321"/>
    </row>
    <row r="543" ht="12.75">
      <c r="C543" s="321"/>
    </row>
    <row r="544" ht="12.75">
      <c r="C544" s="321"/>
    </row>
    <row r="545" ht="12.75">
      <c r="C545" s="321"/>
    </row>
    <row r="546" ht="12.75">
      <c r="C546" s="321"/>
    </row>
    <row r="547" ht="12.75">
      <c r="C547" s="321"/>
    </row>
    <row r="548" ht="12.75">
      <c r="C548" s="321"/>
    </row>
    <row r="549" ht="12.75">
      <c r="C549" s="321"/>
    </row>
    <row r="550" ht="12.75">
      <c r="C550" s="321"/>
    </row>
    <row r="551" ht="12.75">
      <c r="C551" s="321"/>
    </row>
    <row r="552" ht="12.75">
      <c r="C552" s="321"/>
    </row>
    <row r="553" ht="12.75">
      <c r="C553" s="321"/>
    </row>
    <row r="554" ht="12.75">
      <c r="C554" s="321"/>
    </row>
    <row r="555" ht="12.75">
      <c r="C555" s="321"/>
    </row>
    <row r="556" ht="12.75">
      <c r="C556" s="321"/>
    </row>
    <row r="557" ht="12.75">
      <c r="C557" s="321"/>
    </row>
    <row r="558" ht="12.75">
      <c r="C558" s="321"/>
    </row>
    <row r="559" ht="12.75">
      <c r="C559" s="321"/>
    </row>
    <row r="560" ht="12.75">
      <c r="C560" s="321"/>
    </row>
    <row r="561" ht="12.75">
      <c r="C561" s="321"/>
    </row>
    <row r="562" ht="12.75">
      <c r="C562" s="321"/>
    </row>
    <row r="563" ht="12.75">
      <c r="C563" s="321"/>
    </row>
    <row r="564" ht="12.75">
      <c r="C564" s="321"/>
    </row>
    <row r="565" ht="12.75">
      <c r="C565" s="321"/>
    </row>
    <row r="566" ht="12.75">
      <c r="C566" s="321"/>
    </row>
    <row r="567" ht="12.75">
      <c r="C567" s="321"/>
    </row>
    <row r="568" ht="12.75">
      <c r="C568" s="321"/>
    </row>
    <row r="569" ht="12.75">
      <c r="C569" s="321"/>
    </row>
    <row r="570" ht="12.75">
      <c r="C570" s="321"/>
    </row>
    <row r="571" ht="12.75">
      <c r="C571" s="321"/>
    </row>
    <row r="572" ht="12.75">
      <c r="C572" s="321"/>
    </row>
    <row r="573" ht="12.75">
      <c r="C573" s="321"/>
    </row>
    <row r="574" ht="12.75">
      <c r="C574" s="321"/>
    </row>
    <row r="575" ht="12.75">
      <c r="C575" s="321"/>
    </row>
    <row r="576" ht="12.75">
      <c r="C576" s="321"/>
    </row>
    <row r="577" ht="12.75">
      <c r="C577" s="321"/>
    </row>
    <row r="578" ht="12.75">
      <c r="C578" s="321"/>
    </row>
    <row r="579" ht="12.75">
      <c r="C579" s="321"/>
    </row>
    <row r="580" ht="12.75">
      <c r="C580" s="321"/>
    </row>
    <row r="581" ht="12.75">
      <c r="C581" s="321"/>
    </row>
    <row r="582" ht="12.75">
      <c r="C582" s="321"/>
    </row>
    <row r="583" ht="12.75">
      <c r="C583" s="321"/>
    </row>
    <row r="584" ht="12.75">
      <c r="C584" s="321"/>
    </row>
    <row r="585" ht="12.75">
      <c r="C585" s="321"/>
    </row>
    <row r="586" ht="12.75">
      <c r="C586" s="321"/>
    </row>
    <row r="587" ht="12.75">
      <c r="C587" s="321"/>
    </row>
    <row r="588" ht="12.75">
      <c r="C588" s="321"/>
    </row>
    <row r="589" ht="12.75">
      <c r="C589" s="321"/>
    </row>
    <row r="590" ht="12.75">
      <c r="C590" s="321"/>
    </row>
    <row r="591" ht="12.75">
      <c r="C591" s="321"/>
    </row>
    <row r="592" ht="12.75">
      <c r="C592" s="321"/>
    </row>
    <row r="593" ht="12.75">
      <c r="C593" s="321"/>
    </row>
    <row r="594" ht="12.75">
      <c r="C594" s="321"/>
    </row>
    <row r="595" ht="12.75">
      <c r="C595" s="321"/>
    </row>
    <row r="596" ht="12.75">
      <c r="C596" s="321"/>
    </row>
    <row r="597" ht="12.75">
      <c r="C597" s="321"/>
    </row>
    <row r="598" ht="12.75">
      <c r="C598" s="321"/>
    </row>
    <row r="599" ht="12.75">
      <c r="C599" s="321"/>
    </row>
    <row r="600" ht="12.75">
      <c r="C600" s="321"/>
    </row>
    <row r="601" ht="12.75">
      <c r="C601" s="321"/>
    </row>
    <row r="602" ht="12.75">
      <c r="C602" s="321"/>
    </row>
    <row r="603" ht="12.75">
      <c r="C603" s="321"/>
    </row>
    <row r="604" ht="12.75">
      <c r="C604" s="321"/>
    </row>
    <row r="605" ht="12.75">
      <c r="C605" s="321"/>
    </row>
    <row r="606" ht="12.75">
      <c r="C606" s="321"/>
    </row>
    <row r="607" ht="12.75">
      <c r="C607" s="321"/>
    </row>
    <row r="608" ht="12.75">
      <c r="C608" s="321"/>
    </row>
    <row r="609" ht="12.75">
      <c r="C609" s="321"/>
    </row>
    <row r="610" ht="12.75">
      <c r="C610" s="321"/>
    </row>
    <row r="611" ht="12.75">
      <c r="C611" s="321"/>
    </row>
    <row r="612" ht="12.75">
      <c r="C612" s="321"/>
    </row>
    <row r="613" ht="12.75">
      <c r="C613" s="321"/>
    </row>
    <row r="614" ht="12.75">
      <c r="C614" s="321"/>
    </row>
    <row r="615" ht="12.75">
      <c r="C615" s="321"/>
    </row>
    <row r="616" ht="12.75">
      <c r="C616" s="321"/>
    </row>
    <row r="617" ht="12.75">
      <c r="C617" s="321"/>
    </row>
    <row r="618" ht="12.75">
      <c r="C618" s="321"/>
    </row>
    <row r="619" ht="12.75">
      <c r="C619" s="321"/>
    </row>
    <row r="620" ht="12.75">
      <c r="C620" s="321"/>
    </row>
    <row r="621" ht="12.75">
      <c r="C621" s="321"/>
    </row>
    <row r="622" ht="12.75">
      <c r="C622" s="321"/>
    </row>
    <row r="623" ht="12.75">
      <c r="C623" s="321"/>
    </row>
    <row r="624" ht="12.75">
      <c r="C624" s="321"/>
    </row>
    <row r="625" ht="12.75">
      <c r="C625" s="321"/>
    </row>
    <row r="626" ht="12.75">
      <c r="C626" s="321"/>
    </row>
    <row r="627" ht="12.75">
      <c r="C627" s="321"/>
    </row>
    <row r="628" ht="12.75">
      <c r="C628" s="321"/>
    </row>
    <row r="629" ht="12.75">
      <c r="C629" s="321"/>
    </row>
    <row r="630" ht="12.75">
      <c r="C630" s="321"/>
    </row>
    <row r="631" ht="12.75">
      <c r="C631" s="321"/>
    </row>
    <row r="632" ht="12.75">
      <c r="C632" s="321"/>
    </row>
    <row r="633" ht="12.75">
      <c r="C633" s="321"/>
    </row>
    <row r="634" ht="12.75">
      <c r="C634" s="321"/>
    </row>
    <row r="635" ht="12.75">
      <c r="C635" s="321"/>
    </row>
    <row r="636" ht="12.75">
      <c r="C636" s="321"/>
    </row>
    <row r="637" ht="12.75">
      <c r="C637" s="321"/>
    </row>
    <row r="638" ht="12.75">
      <c r="C638" s="321"/>
    </row>
    <row r="639" ht="12.75">
      <c r="C639" s="321"/>
    </row>
    <row r="640" ht="12.75">
      <c r="C640" s="321"/>
    </row>
    <row r="641" ht="12.75">
      <c r="C641" s="321"/>
    </row>
    <row r="642" ht="12.75">
      <c r="C642" s="321"/>
    </row>
    <row r="643" ht="12.75">
      <c r="C643" s="321"/>
    </row>
    <row r="644" ht="12.75">
      <c r="C644" s="321"/>
    </row>
    <row r="645" ht="12.75">
      <c r="C645" s="321"/>
    </row>
    <row r="646" ht="12.75">
      <c r="C646" s="321"/>
    </row>
    <row r="647" ht="12.75">
      <c r="C647" s="321"/>
    </row>
    <row r="648" ht="12.75">
      <c r="C648" s="321"/>
    </row>
    <row r="649" ht="12.75">
      <c r="C649" s="321"/>
    </row>
    <row r="650" ht="12.75">
      <c r="C650" s="321"/>
    </row>
    <row r="651" ht="12.75">
      <c r="C651" s="321"/>
    </row>
    <row r="652" ht="12.75">
      <c r="C652" s="321"/>
    </row>
    <row r="653" ht="12.75">
      <c r="C653" s="321"/>
    </row>
    <row r="654" ht="12.75">
      <c r="C654" s="321"/>
    </row>
    <row r="655" ht="12.75">
      <c r="C655" s="321"/>
    </row>
    <row r="656" ht="12.75">
      <c r="C656" s="321"/>
    </row>
    <row r="657" ht="12.75">
      <c r="C657" s="321"/>
    </row>
    <row r="658" ht="12.75">
      <c r="C658" s="321"/>
    </row>
    <row r="659" ht="12.75">
      <c r="C659" s="321"/>
    </row>
    <row r="660" ht="12.75">
      <c r="C660" s="321"/>
    </row>
    <row r="661" ht="12.75">
      <c r="C661" s="321"/>
    </row>
    <row r="662" ht="12.75">
      <c r="C662" s="321"/>
    </row>
    <row r="663" ht="12.75">
      <c r="C663" s="321"/>
    </row>
    <row r="664" ht="12.75">
      <c r="C664" s="321"/>
    </row>
    <row r="665" ht="12.75">
      <c r="C665" s="321"/>
    </row>
    <row r="666" ht="12.75">
      <c r="C666" s="321"/>
    </row>
    <row r="667" ht="12.75">
      <c r="C667" s="321"/>
    </row>
    <row r="668" ht="12.75">
      <c r="C668" s="321"/>
    </row>
    <row r="669" ht="12.75">
      <c r="C669" s="321"/>
    </row>
    <row r="670" ht="12.75">
      <c r="C670" s="321"/>
    </row>
    <row r="671" ht="12.75">
      <c r="C671" s="321"/>
    </row>
    <row r="672" ht="12.75">
      <c r="C672" s="321"/>
    </row>
    <row r="673" ht="12.75">
      <c r="C673" s="321"/>
    </row>
    <row r="674" ht="12.75">
      <c r="C674" s="321"/>
    </row>
    <row r="675" ht="12.75">
      <c r="C675" s="321"/>
    </row>
    <row r="676" ht="12.75">
      <c r="C676" s="321"/>
    </row>
    <row r="677" ht="12.75">
      <c r="C677" s="321"/>
    </row>
    <row r="678" ht="12.75">
      <c r="C678" s="321"/>
    </row>
    <row r="679" ht="12.75">
      <c r="C679" s="321"/>
    </row>
    <row r="680" ht="12.75">
      <c r="C680" s="321"/>
    </row>
    <row r="681" ht="12.75">
      <c r="C681" s="321"/>
    </row>
    <row r="682" ht="12.75">
      <c r="C682" s="321"/>
    </row>
    <row r="683" ht="12.75">
      <c r="C683" s="321"/>
    </row>
    <row r="684" ht="12.75">
      <c r="C684" s="321"/>
    </row>
    <row r="685" ht="12.75">
      <c r="C685" s="321"/>
    </row>
    <row r="686" ht="12.75">
      <c r="C686" s="321"/>
    </row>
    <row r="687" ht="12.75">
      <c r="C687" s="321"/>
    </row>
    <row r="688" ht="12.75">
      <c r="C688" s="321"/>
    </row>
    <row r="689" ht="12.75">
      <c r="C689" s="321"/>
    </row>
    <row r="690" ht="12.75">
      <c r="C690" s="321"/>
    </row>
    <row r="691" ht="12.75">
      <c r="C691" s="321"/>
    </row>
    <row r="692" ht="12.75">
      <c r="C692" s="321"/>
    </row>
    <row r="693" ht="12.75">
      <c r="C693" s="321"/>
    </row>
    <row r="694" ht="12.75">
      <c r="C694" s="321"/>
    </row>
    <row r="695" ht="12.75">
      <c r="C695" s="321"/>
    </row>
    <row r="696" ht="12.75">
      <c r="C696" s="321"/>
    </row>
    <row r="697" ht="12.75">
      <c r="C697" s="321"/>
    </row>
    <row r="698" ht="12.75">
      <c r="C698" s="321"/>
    </row>
    <row r="699" ht="12.75">
      <c r="C699" s="321"/>
    </row>
    <row r="700" ht="12.75">
      <c r="C700" s="321"/>
    </row>
    <row r="701" ht="12.75">
      <c r="C701" s="321"/>
    </row>
    <row r="702" ht="12.75">
      <c r="C702" s="321"/>
    </row>
    <row r="703" ht="12.75">
      <c r="C703" s="321"/>
    </row>
    <row r="704" ht="12.75">
      <c r="C704" s="321"/>
    </row>
    <row r="705" ht="12.75">
      <c r="C705" s="321"/>
    </row>
    <row r="706" ht="12.75">
      <c r="C706" s="321"/>
    </row>
    <row r="707" ht="12.75">
      <c r="C707" s="321"/>
    </row>
    <row r="708" ht="12.75">
      <c r="C708" s="321"/>
    </row>
    <row r="709" ht="12.75">
      <c r="C709" s="321"/>
    </row>
    <row r="710" ht="12.75">
      <c r="C710" s="321"/>
    </row>
    <row r="711" ht="12.75">
      <c r="C711" s="321"/>
    </row>
    <row r="712" ht="12.75">
      <c r="C712" s="321"/>
    </row>
    <row r="713" ht="12.75">
      <c r="C713" s="321"/>
    </row>
    <row r="714" ht="12.75">
      <c r="C714" s="321"/>
    </row>
    <row r="715" ht="12.75">
      <c r="C715" s="321"/>
    </row>
    <row r="716" ht="12.75">
      <c r="C716" s="321"/>
    </row>
    <row r="717" ht="12.75">
      <c r="C717" s="321"/>
    </row>
    <row r="718" ht="12.75">
      <c r="C718" s="321"/>
    </row>
    <row r="719" ht="12.75">
      <c r="C719" s="321"/>
    </row>
    <row r="720" ht="12.75">
      <c r="C720" s="321"/>
    </row>
    <row r="721" ht="12.75">
      <c r="C721" s="321"/>
    </row>
    <row r="722" ht="12.75">
      <c r="C722" s="321"/>
    </row>
    <row r="723" ht="12.75">
      <c r="C723" s="321"/>
    </row>
    <row r="724" ht="12.75">
      <c r="C724" s="321"/>
    </row>
    <row r="725" ht="12.75">
      <c r="C725" s="321"/>
    </row>
    <row r="726" ht="12.75">
      <c r="C726" s="321"/>
    </row>
    <row r="727" ht="12.75">
      <c r="C727" s="321"/>
    </row>
    <row r="728" ht="12.75">
      <c r="C728" s="321"/>
    </row>
    <row r="729" ht="12.75">
      <c r="C729" s="321"/>
    </row>
    <row r="730" ht="12.75">
      <c r="C730" s="321"/>
    </row>
    <row r="731" ht="12.75">
      <c r="C731" s="321"/>
    </row>
    <row r="732" ht="12.75">
      <c r="C732" s="321"/>
    </row>
    <row r="733" ht="12.75">
      <c r="C733" s="321"/>
    </row>
    <row r="734" ht="12.75">
      <c r="C734" s="321"/>
    </row>
    <row r="735" ht="12.75">
      <c r="C735" s="321"/>
    </row>
    <row r="736" ht="12.75">
      <c r="C736" s="321"/>
    </row>
    <row r="737" ht="12.75">
      <c r="C737" s="321"/>
    </row>
    <row r="738" ht="12.75">
      <c r="C738" s="321"/>
    </row>
    <row r="739" ht="12.75">
      <c r="C739" s="321"/>
    </row>
    <row r="740" ht="12.75">
      <c r="C740" s="321"/>
    </row>
    <row r="741" ht="12.75">
      <c r="C741" s="321"/>
    </row>
    <row r="742" ht="12.75">
      <c r="C742" s="321"/>
    </row>
    <row r="743" ht="12.75">
      <c r="C743" s="321"/>
    </row>
    <row r="744" ht="12.75">
      <c r="C744" s="321"/>
    </row>
    <row r="745" ht="12.75">
      <c r="C745" s="321"/>
    </row>
    <row r="746" ht="12.75">
      <c r="C746" s="321"/>
    </row>
    <row r="747" ht="12.75">
      <c r="C747" s="321"/>
    </row>
    <row r="748" ht="12.75">
      <c r="C748" s="321"/>
    </row>
    <row r="749" ht="12.75">
      <c r="C749" s="321"/>
    </row>
    <row r="750" ht="12.75">
      <c r="C750" s="321"/>
    </row>
    <row r="751" ht="12.75">
      <c r="C751" s="321"/>
    </row>
    <row r="752" ht="12.75">
      <c r="C752" s="321"/>
    </row>
    <row r="753" ht="12.75">
      <c r="C753" s="321"/>
    </row>
    <row r="754" ht="12.75">
      <c r="C754" s="321"/>
    </row>
    <row r="755" ht="12.75">
      <c r="C755" s="321"/>
    </row>
    <row r="756" ht="12.75">
      <c r="C756" s="321"/>
    </row>
    <row r="757" ht="12.75">
      <c r="C757" s="321"/>
    </row>
    <row r="758" ht="12.75">
      <c r="C758" s="321"/>
    </row>
    <row r="759" ht="12.75">
      <c r="C759" s="321"/>
    </row>
    <row r="760" ht="12.75">
      <c r="C760" s="321"/>
    </row>
    <row r="761" ht="12.75">
      <c r="C761" s="321"/>
    </row>
    <row r="762" ht="12.75">
      <c r="C762" s="321"/>
    </row>
    <row r="763" ht="12.75">
      <c r="C763" s="321"/>
    </row>
    <row r="764" ht="12.75">
      <c r="C764" s="321"/>
    </row>
    <row r="765" ht="12.75">
      <c r="C765" s="321"/>
    </row>
    <row r="766" ht="12.75">
      <c r="C766" s="321"/>
    </row>
    <row r="767" ht="12.75">
      <c r="C767" s="321"/>
    </row>
    <row r="768" ht="12.75">
      <c r="C768" s="321"/>
    </row>
    <row r="769" ht="12.75">
      <c r="C769" s="321"/>
    </row>
    <row r="770" ht="12.75">
      <c r="C770" s="321"/>
    </row>
    <row r="771" ht="12.75">
      <c r="C771" s="321"/>
    </row>
    <row r="772" ht="12.75">
      <c r="C772" s="321"/>
    </row>
    <row r="773" ht="12.75">
      <c r="C773" s="321"/>
    </row>
    <row r="774" ht="12.75">
      <c r="C774" s="321"/>
    </row>
    <row r="775" ht="12.75">
      <c r="C775" s="321"/>
    </row>
    <row r="776" ht="12.75">
      <c r="C776" s="321"/>
    </row>
    <row r="777" ht="12.75">
      <c r="C777" s="321"/>
    </row>
    <row r="778" ht="12.75">
      <c r="C778" s="321"/>
    </row>
    <row r="779" ht="12.75">
      <c r="C779" s="321"/>
    </row>
    <row r="780" ht="12.75">
      <c r="C780" s="321"/>
    </row>
    <row r="781" ht="12.75">
      <c r="C781" s="321"/>
    </row>
    <row r="782" ht="12.75">
      <c r="C782" s="321"/>
    </row>
    <row r="783" ht="12.75">
      <c r="C783" s="321"/>
    </row>
    <row r="784" ht="12.75">
      <c r="C784" s="321"/>
    </row>
    <row r="785" ht="12.75">
      <c r="C785" s="321"/>
    </row>
    <row r="786" ht="12.75">
      <c r="C786" s="321"/>
    </row>
    <row r="787" ht="12.75">
      <c r="C787" s="321"/>
    </row>
    <row r="788" ht="12.75">
      <c r="C788" s="321"/>
    </row>
    <row r="789" ht="12.75">
      <c r="C789" s="321"/>
    </row>
    <row r="790" ht="12.75">
      <c r="C790" s="321"/>
    </row>
    <row r="791" ht="12.75">
      <c r="C791" s="321"/>
    </row>
    <row r="792" ht="12.75">
      <c r="C792" s="321"/>
    </row>
    <row r="793" ht="12.75">
      <c r="C793" s="321"/>
    </row>
    <row r="794" ht="12.75">
      <c r="C794" s="321"/>
    </row>
    <row r="795" ht="12.75">
      <c r="C795" s="321"/>
    </row>
    <row r="796" ht="12.75">
      <c r="C796" s="321"/>
    </row>
    <row r="797" ht="12.75">
      <c r="C797" s="321"/>
    </row>
    <row r="798" ht="12.75">
      <c r="C798" s="321"/>
    </row>
    <row r="799" ht="12.75">
      <c r="C799" s="321"/>
    </row>
    <row r="800" ht="12.75">
      <c r="C800" s="321"/>
    </row>
    <row r="801" ht="12.75">
      <c r="C801" s="321"/>
    </row>
    <row r="802" ht="12.75">
      <c r="C802" s="321"/>
    </row>
    <row r="803" ht="12.75">
      <c r="C803" s="321"/>
    </row>
    <row r="804" ht="12.75">
      <c r="C804" s="321"/>
    </row>
    <row r="805" ht="12.75">
      <c r="C805" s="321"/>
    </row>
    <row r="806" ht="12.75">
      <c r="C806" s="321"/>
    </row>
    <row r="807" ht="12.75">
      <c r="C807" s="321"/>
    </row>
    <row r="808" ht="12.75">
      <c r="C808" s="321"/>
    </row>
    <row r="809" ht="12.75">
      <c r="C809" s="321"/>
    </row>
    <row r="810" ht="12.75">
      <c r="C810" s="321"/>
    </row>
    <row r="811" ht="12.75">
      <c r="C811" s="321"/>
    </row>
    <row r="812" ht="12.75">
      <c r="C812" s="321"/>
    </row>
    <row r="813" ht="12.75">
      <c r="C813" s="321"/>
    </row>
    <row r="814" ht="12.75">
      <c r="C814" s="321"/>
    </row>
    <row r="815" ht="12.75">
      <c r="C815" s="321"/>
    </row>
    <row r="816" ht="12.75">
      <c r="C816" s="321"/>
    </row>
    <row r="817" ht="12.75">
      <c r="C817" s="321"/>
    </row>
    <row r="818" ht="12.75">
      <c r="C818" s="321"/>
    </row>
    <row r="819" ht="12.75">
      <c r="C819" s="321"/>
    </row>
    <row r="820" ht="12.75">
      <c r="C820" s="321"/>
    </row>
    <row r="821" ht="12.75">
      <c r="C821" s="321"/>
    </row>
    <row r="822" ht="12.75">
      <c r="C822" s="321"/>
    </row>
    <row r="823" ht="12.75">
      <c r="C823" s="321"/>
    </row>
    <row r="824" ht="12.75">
      <c r="C824" s="321"/>
    </row>
    <row r="825" ht="12.75">
      <c r="C825" s="321"/>
    </row>
    <row r="826" ht="12.75">
      <c r="C826" s="321"/>
    </row>
    <row r="827" ht="12.75">
      <c r="C827" s="321"/>
    </row>
    <row r="828" ht="12.75">
      <c r="C828" s="321"/>
    </row>
    <row r="829" ht="12.75">
      <c r="C829" s="321"/>
    </row>
    <row r="830" ht="12.75">
      <c r="C830" s="321"/>
    </row>
    <row r="831" ht="12.75">
      <c r="C831" s="321"/>
    </row>
    <row r="832" ht="12.75">
      <c r="C832" s="321"/>
    </row>
    <row r="833" ht="12.75">
      <c r="C833" s="321"/>
    </row>
    <row r="834" ht="12.75">
      <c r="C834" s="321"/>
    </row>
    <row r="835" ht="12.75">
      <c r="C835" s="321"/>
    </row>
    <row r="836" ht="12.75">
      <c r="C836" s="321"/>
    </row>
    <row r="837" ht="12.75">
      <c r="C837" s="321"/>
    </row>
    <row r="838" ht="12.75">
      <c r="C838" s="321"/>
    </row>
    <row r="839" ht="12.75">
      <c r="C839" s="321"/>
    </row>
    <row r="840" ht="12.75">
      <c r="C840" s="321"/>
    </row>
    <row r="841" ht="12.75">
      <c r="C841" s="321"/>
    </row>
    <row r="842" ht="12.75">
      <c r="C842" s="321"/>
    </row>
    <row r="843" ht="12.75">
      <c r="C843" s="321"/>
    </row>
    <row r="844" ht="12.75">
      <c r="C844" s="321"/>
    </row>
    <row r="845" ht="12.75">
      <c r="C845" s="321"/>
    </row>
    <row r="846" ht="12.75">
      <c r="C846" s="321"/>
    </row>
    <row r="847" ht="12.75">
      <c r="C847" s="321"/>
    </row>
    <row r="848" ht="12.75">
      <c r="C848" s="321"/>
    </row>
    <row r="849" ht="12.75">
      <c r="C849" s="321"/>
    </row>
    <row r="850" ht="12.75">
      <c r="C850" s="321"/>
    </row>
    <row r="851" ht="12.75">
      <c r="C851" s="321"/>
    </row>
    <row r="852" ht="12.75">
      <c r="C852" s="321"/>
    </row>
    <row r="853" ht="12.75">
      <c r="C853" s="321"/>
    </row>
    <row r="854" ht="12.75">
      <c r="C854" s="321"/>
    </row>
    <row r="855" ht="12.75">
      <c r="C855" s="321"/>
    </row>
    <row r="856" ht="12.75">
      <c r="C856" s="321"/>
    </row>
    <row r="857" ht="12.75">
      <c r="C857" s="321"/>
    </row>
    <row r="858" ht="12.75">
      <c r="C858" s="321"/>
    </row>
    <row r="859" ht="12.75">
      <c r="C859" s="321"/>
    </row>
    <row r="860" ht="12.75">
      <c r="C860" s="321"/>
    </row>
    <row r="861" ht="12.75">
      <c r="C861" s="321"/>
    </row>
    <row r="862" ht="12.75">
      <c r="C862" s="321"/>
    </row>
    <row r="863" ht="12.75">
      <c r="C863" s="321"/>
    </row>
    <row r="864" ht="12.75">
      <c r="C864" s="321"/>
    </row>
    <row r="865" ht="12.75">
      <c r="C865" s="321"/>
    </row>
    <row r="866" ht="12.75">
      <c r="C866" s="321"/>
    </row>
    <row r="867" ht="12.75">
      <c r="C867" s="321"/>
    </row>
    <row r="868" ht="12.75">
      <c r="C868" s="321"/>
    </row>
    <row r="869" ht="12.75">
      <c r="C869" s="321"/>
    </row>
    <row r="870" ht="12.75">
      <c r="C870" s="321"/>
    </row>
    <row r="871" ht="12.75">
      <c r="C871" s="321"/>
    </row>
    <row r="872" ht="12.75">
      <c r="C872" s="321"/>
    </row>
    <row r="873" ht="12.75">
      <c r="C873" s="321"/>
    </row>
    <row r="874" ht="12.75">
      <c r="C874" s="321"/>
    </row>
    <row r="875" ht="12.75">
      <c r="C875" s="321"/>
    </row>
    <row r="876" ht="12.75">
      <c r="C876" s="321"/>
    </row>
    <row r="877" ht="12.75">
      <c r="C877" s="321"/>
    </row>
    <row r="878" ht="12.75">
      <c r="C878" s="321"/>
    </row>
    <row r="879" ht="12.75">
      <c r="C879" s="321"/>
    </row>
    <row r="880" ht="12.75">
      <c r="C880" s="321"/>
    </row>
    <row r="881" ht="12.75">
      <c r="C881" s="321"/>
    </row>
    <row r="882" ht="12.75">
      <c r="C882" s="321"/>
    </row>
    <row r="883" ht="12.75">
      <c r="C883" s="321"/>
    </row>
    <row r="884" ht="12.75">
      <c r="C884" s="321"/>
    </row>
    <row r="885" ht="12.75">
      <c r="C885" s="321"/>
    </row>
    <row r="886" ht="12.75">
      <c r="C886" s="321"/>
    </row>
    <row r="887" ht="12.75">
      <c r="C887" s="321"/>
    </row>
    <row r="888" ht="12.75">
      <c r="C888" s="321"/>
    </row>
    <row r="889" ht="12.75">
      <c r="C889" s="321"/>
    </row>
    <row r="890" ht="12.75">
      <c r="C890" s="321"/>
    </row>
    <row r="891" ht="12.75">
      <c r="C891" s="321"/>
    </row>
    <row r="892" ht="12.75">
      <c r="C892" s="321"/>
    </row>
    <row r="893" ht="12.75">
      <c r="C893" s="321"/>
    </row>
    <row r="894" ht="12.75">
      <c r="C894" s="321"/>
    </row>
    <row r="895" ht="12.75">
      <c r="C895" s="321"/>
    </row>
    <row r="896" ht="12.75">
      <c r="C896" s="321"/>
    </row>
    <row r="897" ht="12.75">
      <c r="C897" s="321"/>
    </row>
    <row r="898" ht="12.75">
      <c r="C898" s="321"/>
    </row>
    <row r="899" ht="12.75">
      <c r="C899" s="321"/>
    </row>
    <row r="900" ht="12.75">
      <c r="C900" s="321"/>
    </row>
    <row r="901" ht="12.75">
      <c r="C901" s="321"/>
    </row>
    <row r="902" ht="12.75">
      <c r="C902" s="321"/>
    </row>
    <row r="903" ht="12.75">
      <c r="C903" s="321"/>
    </row>
    <row r="904" ht="12.75">
      <c r="C904" s="321"/>
    </row>
    <row r="905" ht="12.75">
      <c r="C905" s="321"/>
    </row>
    <row r="906" ht="12.75">
      <c r="C906" s="321"/>
    </row>
    <row r="907" ht="12.75">
      <c r="C907" s="321"/>
    </row>
    <row r="908" ht="12.75">
      <c r="C908" s="321"/>
    </row>
    <row r="909" ht="12.75">
      <c r="C909" s="321"/>
    </row>
    <row r="910" ht="12.75">
      <c r="C910" s="321"/>
    </row>
    <row r="911" ht="12.75">
      <c r="C911" s="321"/>
    </row>
    <row r="912" ht="12.75">
      <c r="C912" s="321"/>
    </row>
    <row r="913" ht="12.75">
      <c r="C913" s="321"/>
    </row>
    <row r="914" ht="12.75">
      <c r="C914" s="321"/>
    </row>
    <row r="915" ht="12.75">
      <c r="C915" s="321"/>
    </row>
    <row r="916" ht="12.75">
      <c r="C916" s="321"/>
    </row>
    <row r="917" ht="12.75">
      <c r="C917" s="321"/>
    </row>
    <row r="918" ht="12.75">
      <c r="C918" s="321"/>
    </row>
    <row r="919" ht="12.75">
      <c r="C919" s="321"/>
    </row>
    <row r="920" ht="12.75">
      <c r="C920" s="321"/>
    </row>
    <row r="921" ht="12.75">
      <c r="C921" s="321"/>
    </row>
    <row r="922" ht="12.75">
      <c r="C922" s="321"/>
    </row>
    <row r="923" ht="12.75">
      <c r="C923" s="321"/>
    </row>
    <row r="924" ht="12.75">
      <c r="C924" s="321"/>
    </row>
    <row r="925" ht="12.75">
      <c r="C925" s="321"/>
    </row>
    <row r="926" ht="12.75">
      <c r="C926" s="321"/>
    </row>
    <row r="927" ht="12.75">
      <c r="C927" s="321"/>
    </row>
    <row r="928" ht="12.75">
      <c r="C928" s="321"/>
    </row>
    <row r="929" ht="12.75">
      <c r="C929" s="321"/>
    </row>
    <row r="930" ht="12.75">
      <c r="C930" s="321"/>
    </row>
    <row r="931" ht="12.75">
      <c r="C931" s="321"/>
    </row>
    <row r="932" ht="12.75">
      <c r="C932" s="321"/>
    </row>
    <row r="933" ht="12.75">
      <c r="C933" s="321"/>
    </row>
    <row r="934" ht="12.75">
      <c r="C934" s="321"/>
    </row>
    <row r="935" ht="12.75">
      <c r="C935" s="321"/>
    </row>
    <row r="936" ht="12.75">
      <c r="C936" s="321"/>
    </row>
    <row r="937" ht="12.75">
      <c r="C937" s="321"/>
    </row>
    <row r="938" ht="12.75">
      <c r="C938" s="321"/>
    </row>
    <row r="939" ht="12.75">
      <c r="C939" s="321"/>
    </row>
    <row r="940" ht="12.75">
      <c r="C940" s="321"/>
    </row>
    <row r="941" ht="12.75">
      <c r="C941" s="321"/>
    </row>
    <row r="942" ht="12.75">
      <c r="C942" s="321"/>
    </row>
    <row r="943" ht="12.75">
      <c r="C943" s="321"/>
    </row>
    <row r="944" ht="12.75">
      <c r="C944" s="321"/>
    </row>
    <row r="945" ht="12.75">
      <c r="C945" s="321"/>
    </row>
    <row r="946" ht="12.75">
      <c r="C946" s="321"/>
    </row>
    <row r="947" ht="12.75">
      <c r="C947" s="321"/>
    </row>
    <row r="948" ht="12.75">
      <c r="C948" s="321"/>
    </row>
    <row r="949" ht="12.75">
      <c r="C949" s="321"/>
    </row>
    <row r="950" ht="12.75">
      <c r="C950" s="321"/>
    </row>
    <row r="951" ht="12.75">
      <c r="C951" s="321"/>
    </row>
    <row r="952" ht="12.75">
      <c r="C952" s="321"/>
    </row>
    <row r="953" ht="12.75">
      <c r="C953" s="321"/>
    </row>
    <row r="954" ht="12.75">
      <c r="C954" s="321"/>
    </row>
    <row r="955" ht="12.75">
      <c r="C955" s="321"/>
    </row>
    <row r="956" ht="12.75">
      <c r="C956" s="321"/>
    </row>
    <row r="957" ht="12.75">
      <c r="C957" s="321"/>
    </row>
    <row r="958" ht="12.75">
      <c r="C958" s="321"/>
    </row>
    <row r="959" ht="12.75">
      <c r="C959" s="321"/>
    </row>
    <row r="960" ht="12.75">
      <c r="C960" s="321"/>
    </row>
    <row r="961" ht="12.75">
      <c r="C961" s="321"/>
    </row>
    <row r="962" ht="12.75">
      <c r="C962" s="321"/>
    </row>
    <row r="963" ht="12.75">
      <c r="C963" s="321"/>
    </row>
    <row r="964" ht="12.75">
      <c r="C964" s="321"/>
    </row>
    <row r="965" ht="12.75">
      <c r="C965" s="321"/>
    </row>
    <row r="966" ht="12.75">
      <c r="C966" s="321"/>
    </row>
    <row r="967" ht="12.75">
      <c r="C967" s="321"/>
    </row>
    <row r="968" ht="12.75">
      <c r="C968" s="321"/>
    </row>
    <row r="969" ht="12.75">
      <c r="C969" s="321"/>
    </row>
    <row r="970" ht="12.75">
      <c r="C970" s="321"/>
    </row>
    <row r="971" ht="12.75">
      <c r="C971" s="321"/>
    </row>
    <row r="972" ht="12.75">
      <c r="C972" s="321"/>
    </row>
    <row r="973" ht="12.75">
      <c r="C973" s="321"/>
    </row>
    <row r="974" ht="12.75">
      <c r="C974" s="321"/>
    </row>
    <row r="975" ht="12.75">
      <c r="C975" s="321"/>
    </row>
    <row r="976" ht="12.75">
      <c r="C976" s="321"/>
    </row>
    <row r="977" ht="12.75">
      <c r="C977" s="321"/>
    </row>
    <row r="978" ht="12.75">
      <c r="C978" s="321"/>
    </row>
    <row r="979" ht="12.75">
      <c r="C979" s="321"/>
    </row>
    <row r="980" ht="12.75">
      <c r="C980" s="321"/>
    </row>
    <row r="981" ht="12.75">
      <c r="C981" s="321"/>
    </row>
    <row r="982" ht="12.75">
      <c r="C982" s="321"/>
    </row>
    <row r="983" ht="12.75">
      <c r="C983" s="321"/>
    </row>
    <row r="984" ht="12.75">
      <c r="C984" s="321"/>
    </row>
    <row r="985" ht="12.75">
      <c r="C985" s="321"/>
    </row>
    <row r="986" ht="12.75">
      <c r="C986" s="321"/>
    </row>
    <row r="987" ht="12.75">
      <c r="C987" s="321"/>
    </row>
    <row r="988" ht="12.75">
      <c r="C988" s="321"/>
    </row>
    <row r="989" ht="12.75">
      <c r="C989" s="321"/>
    </row>
    <row r="990" ht="12.75">
      <c r="C990" s="321"/>
    </row>
    <row r="991" ht="12.75">
      <c r="C991" s="321"/>
    </row>
    <row r="992" ht="12.75">
      <c r="C992" s="321"/>
    </row>
    <row r="993" ht="12.75">
      <c r="C993" s="321"/>
    </row>
    <row r="994" ht="12.75">
      <c r="C994" s="321"/>
    </row>
    <row r="995" ht="12.75">
      <c r="C995" s="321"/>
    </row>
    <row r="996" ht="12.75">
      <c r="C996" s="321"/>
    </row>
    <row r="997" ht="12.75">
      <c r="C997" s="321"/>
    </row>
    <row r="998" ht="12.75">
      <c r="C998" s="321"/>
    </row>
    <row r="999" ht="12.75">
      <c r="C999" s="321"/>
    </row>
    <row r="1000" ht="12.75">
      <c r="C1000" s="321"/>
    </row>
    <row r="1001" ht="12.75">
      <c r="C1001" s="321"/>
    </row>
    <row r="1002" ht="12.75">
      <c r="C1002" s="321"/>
    </row>
    <row r="1003" ht="12.75">
      <c r="C1003" s="321"/>
    </row>
    <row r="1004" ht="12.75">
      <c r="C1004" s="321"/>
    </row>
    <row r="1005" ht="12.75">
      <c r="C1005" s="321"/>
    </row>
    <row r="1006" ht="12.75">
      <c r="C1006" s="321"/>
    </row>
    <row r="1007" ht="12.75">
      <c r="C1007" s="321"/>
    </row>
    <row r="1008" ht="12.75">
      <c r="C1008" s="321"/>
    </row>
    <row r="1009" ht="12.75">
      <c r="C1009" s="321"/>
    </row>
    <row r="1010" ht="12.75">
      <c r="C1010" s="321"/>
    </row>
    <row r="1011" ht="12.75">
      <c r="C1011" s="321"/>
    </row>
    <row r="1012" ht="12.75">
      <c r="C1012" s="321"/>
    </row>
    <row r="1013" ht="12.75">
      <c r="C1013" s="321"/>
    </row>
    <row r="1014" ht="12.75">
      <c r="C1014" s="321"/>
    </row>
    <row r="1015" ht="12.75">
      <c r="C1015" s="321"/>
    </row>
    <row r="1016" ht="12.75">
      <c r="C1016" s="321"/>
    </row>
    <row r="1017" ht="12.75">
      <c r="C1017" s="321"/>
    </row>
    <row r="1018" ht="12.75">
      <c r="C1018" s="321"/>
    </row>
    <row r="1019" ht="12.75">
      <c r="C1019" s="321"/>
    </row>
    <row r="1020" ht="12.75">
      <c r="C1020" s="321"/>
    </row>
    <row r="1021" ht="12.75">
      <c r="C1021" s="321"/>
    </row>
    <row r="1022" ht="12.75">
      <c r="C1022" s="321"/>
    </row>
    <row r="1023" ht="12.75">
      <c r="C1023" s="321"/>
    </row>
    <row r="1024" ht="12.75">
      <c r="C1024" s="321"/>
    </row>
    <row r="1025" ht="12.75">
      <c r="C1025" s="321"/>
    </row>
    <row r="1026" ht="12.75">
      <c r="C1026" s="321"/>
    </row>
    <row r="1027" ht="12.75">
      <c r="C1027" s="321"/>
    </row>
    <row r="1028" ht="12.75">
      <c r="C1028" s="321"/>
    </row>
    <row r="1029" ht="12.75">
      <c r="C1029" s="321"/>
    </row>
    <row r="1030" ht="12.75">
      <c r="C1030" s="321"/>
    </row>
    <row r="1031" ht="12.75">
      <c r="C1031" s="321"/>
    </row>
    <row r="1032" ht="12.75">
      <c r="C1032" s="321"/>
    </row>
    <row r="1033" ht="12.75">
      <c r="C1033" s="321"/>
    </row>
    <row r="1034" ht="12.75">
      <c r="C1034" s="321"/>
    </row>
  </sheetData>
  <sheetProtection sheet="1"/>
  <mergeCells count="8">
    <mergeCell ref="A181:A189"/>
    <mergeCell ref="B181:B189"/>
    <mergeCell ref="A112:A113"/>
    <mergeCell ref="B112:B113"/>
    <mergeCell ref="A114:A124"/>
    <mergeCell ref="B114:B124"/>
    <mergeCell ref="A153:A167"/>
    <mergeCell ref="B153:B167"/>
  </mergeCells>
  <printOptions horizontalCentered="1" verticalCentered="1"/>
  <pageMargins left="0.75" right="0.75" top="1" bottom="1" header="0.5" footer="0.5"/>
  <pageSetup horizontalDpi="600" verticalDpi="600" orientation="landscape" scale="8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Anthony Curcio</Manager>
  <Company>BearingPoint,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Subhrangshu Nandi</dc:creator>
  <cp:keywords/>
  <dc:description/>
  <cp:lastModifiedBy>Shan Zhu</cp:lastModifiedBy>
  <cp:lastPrinted>2008-05-07T01:04:16Z</cp:lastPrinted>
  <dcterms:created xsi:type="dcterms:W3CDTF">2005-08-03T14:36:40Z</dcterms:created>
  <dcterms:modified xsi:type="dcterms:W3CDTF">2008-06-17T21:40:31Z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-403738920</vt:i4>
  </property>
  <property fmtid="{D5CDD505-2E9C-101B-9397-08002B2CF9AE}" pid="3" name="_NewReviewCycle">
    <vt:lpwstr/>
  </property>
  <property fmtid="{D5CDD505-2E9C-101B-9397-08002B2CF9AE}" pid="4" name="_EmailSubject">
    <vt:lpwstr>Proposed FDS Prototype page</vt:lpwstr>
  </property>
  <property fmtid="{D5CDD505-2E9C-101B-9397-08002B2CF9AE}" pid="5" name="_AuthorEmail">
    <vt:lpwstr>Andrea.D.Williamson@hud.gov</vt:lpwstr>
  </property>
  <property fmtid="{D5CDD505-2E9C-101B-9397-08002B2CF9AE}" pid="6" name="_AuthorEmailDisplayName">
    <vt:lpwstr>Williamson, Andrea D</vt:lpwstr>
  </property>
  <property fmtid="{D5CDD505-2E9C-101B-9397-08002B2CF9AE}" pid="7" name="_PreviousAdHocReviewCycleID">
    <vt:i4>1451245248</vt:i4>
  </property>
</Properties>
</file>