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6.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7.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Override PartName="/xl/drawings/drawing5.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16740" windowHeight="5025" tabRatio="879" activeTab="0"/>
  </bookViews>
  <sheets>
    <sheet name="Intro" sheetId="1" r:id="rId1"/>
    <sheet name="Instructions" sheetId="2" r:id="rId2"/>
    <sheet name="Data Entry" sheetId="3" r:id="rId3"/>
    <sheet name="Investment Values" sheetId="4" r:id="rId4"/>
    <sheet name="Cash Flow" sheetId="5" r:id="rId5"/>
    <sheet name="Cost of Delay" sheetId="6" r:id="rId6"/>
    <sheet name="Summary" sheetId="7" r:id="rId7"/>
  </sheets>
  <definedNames>
    <definedName name="_Toc534713935" localSheetId="1">'Instructions'!$B$14</definedName>
    <definedName name="_Toc536268804" localSheetId="1">'Instructions'!$B$16</definedName>
    <definedName name="_Toc536268805" localSheetId="1">'Instructions'!$B$18</definedName>
    <definedName name="_xlnm.Print_Area" localSheetId="4">'Cash Flow'!$A$1:$M$33</definedName>
    <definedName name="_xlnm.Print_Area" localSheetId="5">'Cost of Delay'!$A$1:$N$23</definedName>
    <definedName name="_xlnm.Print_Area" localSheetId="2">'Data Entry'!$B$2:$I$17</definedName>
    <definedName name="_xlnm.Print_Area" localSheetId="1">'Instructions'!$A$1:$K$191</definedName>
    <definedName name="_xlnm.Print_Area" localSheetId="0">'Intro'!$A$1:$H$17</definedName>
    <definedName name="_xlnm.Print_Area" localSheetId="6">'Summary'!$A$1:$L$81</definedName>
    <definedName name="_xlnm.Print_Titles" localSheetId="1">'Instructions'!$1:$6</definedName>
    <definedName name="Z_19F73029_C9F8_11D5_B59F_00105AE74172_.wvu.Cols" localSheetId="5" hidden="1">'Cost of Delay'!$I:$I</definedName>
    <definedName name="Z_19F73029_C9F8_11D5_B59F_00105AE74172_.wvu.Cols" localSheetId="0" hidden="1">'Intro'!$I:$IV</definedName>
    <definedName name="Z_19F73029_C9F8_11D5_B59F_00105AE74172_.wvu.Cols" localSheetId="3" hidden="1">'Investment Values'!$O:$IV</definedName>
    <definedName name="Z_19F73029_C9F8_11D5_B59F_00105AE74172_.wvu.Rows" localSheetId="5" hidden="1">'Cost of Delay'!$1:$1</definedName>
    <definedName name="Z_19F73029_C9F8_11D5_B59F_00105AE74172_.wvu.Rows" localSheetId="0" hidden="1">'Intro'!$18:$65536</definedName>
    <definedName name="Z_19F73029_C9F8_11D5_B59F_00105AE74172_.wvu.Rows" localSheetId="3" hidden="1">'Investment Values'!$30:$65536,'Investment Values'!$1:$1,'Investment Values'!$21:$29</definedName>
    <definedName name="Z_7CDF6A7F_213A_4378_B471_F1341380A52F_.wvu.Cols" localSheetId="4" hidden="1">'Cash Flow'!$O:$IV</definedName>
    <definedName name="Z_7CDF6A7F_213A_4378_B471_F1341380A52F_.wvu.Cols" localSheetId="5" hidden="1">'Cost of Delay'!$I:$I,'Cost of Delay'!$O:$IV</definedName>
    <definedName name="Z_7CDF6A7F_213A_4378_B471_F1341380A52F_.wvu.Cols" localSheetId="1" hidden="1">'Instructions'!$L:$IV</definedName>
    <definedName name="Z_7CDF6A7F_213A_4378_B471_F1341380A52F_.wvu.Cols" localSheetId="0" hidden="1">'Intro'!$I:$IV</definedName>
    <definedName name="Z_7CDF6A7F_213A_4378_B471_F1341380A52F_.wvu.Cols" localSheetId="3" hidden="1">'Investment Values'!$O:$IV</definedName>
    <definedName name="Z_7CDF6A7F_213A_4378_B471_F1341380A52F_.wvu.Cols" localSheetId="6" hidden="1">'Summary'!$M:$IV</definedName>
    <definedName name="Z_7CDF6A7F_213A_4378_B471_F1341380A52F_.wvu.PrintArea" localSheetId="4" hidden="1">'Cash Flow'!$A$1:$M$33</definedName>
    <definedName name="Z_7CDF6A7F_213A_4378_B471_F1341380A52F_.wvu.PrintArea" localSheetId="5" hidden="1">'Cost of Delay'!$A$2:$N$25</definedName>
    <definedName name="Z_7CDF6A7F_213A_4378_B471_F1341380A52F_.wvu.PrintArea" localSheetId="1" hidden="1">'Instructions'!$A$1:$K$178</definedName>
    <definedName name="Z_7CDF6A7F_213A_4378_B471_F1341380A52F_.wvu.PrintArea" localSheetId="0" hidden="1">'Intro'!$A$1:$H$17</definedName>
    <definedName name="Z_7CDF6A7F_213A_4378_B471_F1341380A52F_.wvu.PrintArea" localSheetId="6" hidden="1">'Summary'!$B$2:$K$83</definedName>
    <definedName name="Z_7CDF6A7F_213A_4378_B471_F1341380A52F_.wvu.Rows" localSheetId="4" hidden="1">'Cash Flow'!$51:$65536,'Cash Flow'!$13:$14,'Cash Flow'!$34:$50</definedName>
    <definedName name="Z_7CDF6A7F_213A_4378_B471_F1341380A52F_.wvu.Rows" localSheetId="5" hidden="1">'Cost of Delay'!$38:$65536,'Cost of Delay'!$23:$37</definedName>
    <definedName name="Z_7CDF6A7F_213A_4378_B471_F1341380A52F_.wvu.Rows" localSheetId="0" hidden="1">'Intro'!$42:$65536,'Intro'!$18:$41</definedName>
    <definedName name="Z_7CDF6A7F_213A_4378_B471_F1341380A52F_.wvu.Rows" localSheetId="3" hidden="1">'Investment Values'!$40:$65536,'Investment Values'!$21:$39</definedName>
    <definedName name="Z_7CDF6A7F_213A_4378_B471_F1341380A52F_.wvu.Rows" localSheetId="6" hidden="1">'Summary'!$88:$65536,'Summary'!$85:$87</definedName>
  </definedNames>
  <calcPr fullCalcOnLoad="1"/>
</workbook>
</file>

<file path=xl/comments5.xml><?xml version="1.0" encoding="utf-8"?>
<comments xmlns="http://schemas.openxmlformats.org/spreadsheetml/2006/main">
  <authors>
    <author>Kudret Utebay</author>
  </authors>
  <commentList>
    <comment ref="G4" authorId="0">
      <text>
        <r>
          <rPr>
            <sz val="10"/>
            <rFont val="Tahoma"/>
            <family val="2"/>
          </rPr>
          <t>You can enter your own values here. If you prefer to see the sample values from previous spreadsheets, click the 'Use Investment Values' button.</t>
        </r>
      </text>
    </comment>
  </commentList>
</comments>
</file>

<file path=xl/comments6.xml><?xml version="1.0" encoding="utf-8"?>
<comments xmlns="http://schemas.openxmlformats.org/spreadsheetml/2006/main">
  <authors>
    <author>Kudret Utebay</author>
    <author>kutebay</author>
  </authors>
  <commentList>
    <comment ref="G4" authorId="0">
      <text>
        <r>
          <rPr>
            <sz val="8"/>
            <rFont val="Tahoma"/>
            <family val="0"/>
          </rPr>
          <t>You can enter your own values here. If you prefer to see the values from the previous spreadsheets, click the 'Use Cash Flow Values' button above.</t>
        </r>
      </text>
    </comment>
    <comment ref="M17" authorId="0">
      <text>
        <r>
          <rPr>
            <sz val="8"/>
            <rFont val="Tahoma"/>
            <family val="0"/>
          </rPr>
          <t>Compare "Cost of Energy Efficient Equipment" With The Cost If You Wait For A Year!</t>
        </r>
      </text>
    </comment>
    <comment ref="G9" authorId="1">
      <text>
        <r>
          <rPr>
            <sz val="8"/>
            <rFont val="Tahoma"/>
            <family val="0"/>
          </rPr>
          <t>The potential annual savings are tied to the payback of the specific equipment being installed and may be different from the overall energy savings calculated in earlier tabs.</t>
        </r>
      </text>
    </comment>
    <comment ref="G5" authorId="0">
      <text>
        <r>
          <rPr>
            <sz val="8"/>
            <rFont val="Tahoma"/>
            <family val="0"/>
          </rPr>
          <t>You can enter your own values here. This value should be lower than the interest rate of immediate financing.  If you prefer to see the sample value again, click the button above.</t>
        </r>
      </text>
    </comment>
  </commentList>
</comments>
</file>

<file path=xl/sharedStrings.xml><?xml version="1.0" encoding="utf-8"?>
<sst xmlns="http://schemas.openxmlformats.org/spreadsheetml/2006/main" count="184" uniqueCount="153">
  <si>
    <t>Total</t>
  </si>
  <si>
    <t>years</t>
  </si>
  <si>
    <t xml:space="preserve"> </t>
  </si>
  <si>
    <t>pmt</t>
  </si>
  <si>
    <t>NPV</t>
  </si>
  <si>
    <t>months</t>
  </si>
  <si>
    <t>Month</t>
  </si>
  <si>
    <t>Simple Payback</t>
  </si>
  <si>
    <t>%</t>
  </si>
  <si>
    <t>WORKING TABLES</t>
  </si>
  <si>
    <t>Interest Rate</t>
  </si>
  <si>
    <t>a</t>
  </si>
  <si>
    <t>Working Tables</t>
  </si>
  <si>
    <t xml:space="preserve">rate of better deal   </t>
  </si>
  <si>
    <t>Name</t>
  </si>
  <si>
    <t>month(s)</t>
  </si>
  <si>
    <t>year(s)</t>
  </si>
  <si>
    <t>3rd Quartile</t>
  </si>
  <si>
    <t>4th Quartile</t>
  </si>
  <si>
    <t>Building Utility Expenditure</t>
  </si>
  <si>
    <t>Project cost</t>
  </si>
  <si>
    <t xml:space="preserve"> $</t>
  </si>
  <si>
    <t xml:space="preserve"> years</t>
  </si>
  <si>
    <t>Interest rate</t>
  </si>
  <si>
    <t xml:space="preserve"> %</t>
  </si>
  <si>
    <t>Financing term</t>
  </si>
  <si>
    <t>Option B (Waiting for Cash)</t>
  </si>
  <si>
    <t>Year</t>
  </si>
  <si>
    <t>Cost</t>
  </si>
  <si>
    <t>Annual Cash Flow</t>
  </si>
  <si>
    <t>Cumulative Cash Flow</t>
  </si>
  <si>
    <t>Savings</t>
  </si>
  <si>
    <t>Work Table</t>
  </si>
  <si>
    <t>Year(s)</t>
  </si>
  <si>
    <t>Month(s)</t>
  </si>
  <si>
    <t xml:space="preserve">  Net Present Value of Option B</t>
  </si>
  <si>
    <t xml:space="preserve">  Net Present Value of Option A</t>
  </si>
  <si>
    <t>SF</t>
  </si>
  <si>
    <t>$/SF</t>
  </si>
  <si>
    <t>Sum of Sq ft of all buildings under management</t>
  </si>
  <si>
    <t>$/year</t>
  </si>
  <si>
    <t>Name:</t>
  </si>
  <si>
    <t>Simple payback period:</t>
  </si>
  <si>
    <t xml:space="preserve"> Option A (Fast Track Financing)</t>
  </si>
  <si>
    <t>without increasing today's capital and operating budgets.</t>
  </si>
  <si>
    <t>Assuming a term of</t>
  </si>
  <si>
    <t>Assuming an interest rate of</t>
  </si>
  <si>
    <t>Savings used to pay energy investments</t>
  </si>
  <si>
    <t>-How much new energy efficiency equipment can be purchased from the anticipated savings?</t>
  </si>
  <si>
    <t>-Should this equipment purchase be financed now or is it better to wait and use cash from a future budget?</t>
  </si>
  <si>
    <t>-Is money being lost by waiting for a lower interest rate?</t>
  </si>
  <si>
    <t>1. How much energy efficiency equipment can be purchased?</t>
  </si>
  <si>
    <t>Installing the equipment today means that the savings begin to accrue immediately.  As long as the financing costs are lower than the energy savings, positive cash flow will be created.</t>
  </si>
  <si>
    <t xml:space="preserve">A discounted cash flow analysis of these options shows the following: </t>
  </si>
  <si>
    <t>3. Waiting for a better interest rate</t>
  </si>
  <si>
    <t>Annual Utility Bills</t>
  </si>
  <si>
    <t>Total SF</t>
  </si>
  <si>
    <t>Total Utility Bill</t>
  </si>
  <si>
    <t>&lt;&lt;&lt; Select Category</t>
  </si>
  <si>
    <t>$</t>
  </si>
  <si>
    <t>Select Scenario</t>
  </si>
  <si>
    <t>Potential Annual Savings</t>
  </si>
  <si>
    <t>What Can This Annual Cash Flow Buy?</t>
  </si>
  <si>
    <t>Select Scenario:</t>
  </si>
  <si>
    <t>This section reflects the cost per square foot by building category, as follows:</t>
  </si>
  <si>
    <t>per year, which then can be used to finance the energy efficiency projects.</t>
  </si>
  <si>
    <t xml:space="preserve">Interest rate of available financing:  </t>
  </si>
  <si>
    <t>Total Square Feet</t>
  </si>
  <si>
    <t>which is equal to</t>
  </si>
  <si>
    <t>Top Quartile</t>
  </si>
  <si>
    <t>2nd Quartile</t>
  </si>
  <si>
    <t>Group A</t>
  </si>
  <si>
    <t>Group B</t>
  </si>
  <si>
    <t>below 25</t>
  </si>
  <si>
    <t>Taken from operating funds, these savings could finance energy projects equal to:</t>
  </si>
  <si>
    <t>Simple payback</t>
  </si>
  <si>
    <t>For purposes of this calculation, all cash flows are being discounted at the interest rate indicated in cell G7 - financing paid monthly in arrears.</t>
  </si>
  <si>
    <t>Cost of the equipment</t>
  </si>
  <si>
    <t>Term of financing</t>
  </si>
  <si>
    <t>/ month</t>
  </si>
  <si>
    <t>Amount lost in utility bills</t>
  </si>
  <si>
    <t>Interest rate of a better deal:</t>
  </si>
  <si>
    <t>A 12-month delay waiting for the lower interest rate will cost about:</t>
  </si>
  <si>
    <t>Interest rate of immediate financing</t>
  </si>
  <si>
    <t>Potential annual savings</t>
  </si>
  <si>
    <t>Year(s) postponed</t>
  </si>
  <si>
    <t>pmt w/better rate</t>
  </si>
  <si>
    <t>Monthly</t>
  </si>
  <si>
    <t>Difference between cost of immediate financing and cost of lower financing in present value dollars</t>
  </si>
  <si>
    <t>Comparative Interest Rate Analysis</t>
  </si>
  <si>
    <t>Amount lost in monthly utility bills</t>
  </si>
  <si>
    <t>Balance at end of month</t>
  </si>
  <si>
    <t>This spreadsheet is designed to work with Microsoft Excel 97 or later versions. It may not work properly with earlier versions.  It is best viewed with 1024x768 pixels resolution.</t>
  </si>
  <si>
    <t>between 25 and 49</t>
  </si>
  <si>
    <t>Consider blending short- and long-term projects to maximize use of the savings.</t>
  </si>
  <si>
    <t>Interest rate of a lower financing</t>
  </si>
  <si>
    <t>This spreadsheet is a first step in estimating your energy efficiency opportunity and will help you determine whether or not pursuing these savings is a good business decision. It is an “estimator” and is not intended to provide exact, to the penny calculations.</t>
  </si>
  <si>
    <t>Balance at beginning of month</t>
  </si>
  <si>
    <t>Lower interest rate savings</t>
  </si>
  <si>
    <t>Opportunity cost if delayed 12 months*</t>
  </si>
  <si>
    <t>*The opportunity cost is 12 months of lost savings divided by the original project cost.</t>
  </si>
  <si>
    <t>Break-Even Point</t>
  </si>
  <si>
    <r>
      <t>This information has been generated by a spreadsheet developed by E</t>
    </r>
    <r>
      <rPr>
        <sz val="8"/>
        <rFont val="Arial"/>
        <family val="2"/>
      </rPr>
      <t xml:space="preserve">NERGY </t>
    </r>
    <r>
      <rPr>
        <sz val="10"/>
        <rFont val="Arial"/>
        <family val="2"/>
      </rPr>
      <t>S</t>
    </r>
    <r>
      <rPr>
        <sz val="8"/>
        <rFont val="Arial"/>
        <family val="2"/>
      </rPr>
      <t>TAR</t>
    </r>
    <r>
      <rPr>
        <sz val="10"/>
        <rFont val="Arial"/>
        <family val="2"/>
      </rPr>
      <t>.  It helps address three critical questions about installing energy efficiency projects:</t>
    </r>
  </si>
  <si>
    <t>2. Finance now or wait to include in a future budget?</t>
  </si>
  <si>
    <t xml:space="preserve">This graph reflects the cumulative cash flow impact of financing the project now (Option A), versus waiting until the funding is available in a future budget (Option B).  </t>
  </si>
  <si>
    <t xml:space="preserve">If you finance now (Option A), the net present value of the project after 12 years is:  </t>
  </si>
  <si>
    <t>Time is money, and energy efficiency projects allow us to quantify this statement.</t>
  </si>
  <si>
    <t>The interest rate is always a primary consideration when comparing financing options.  However, when opportunity losses (lost energy savings) are accruing, the speed with which funds can be accessed plays a critical role in determining which financing rate is an expensive decision.</t>
  </si>
  <si>
    <t>This calculation quantifies the financial benefit of the lower interest rate in Present Value dollars and then divides this benefit by the monthly opportunity losses.  The result is the number of months one can wait before the lower interest rate costs more real, Present Value dollars (the “Break-Even Point”).  Once you pass the break-even point, the lower interest rate option becomes the more expensive transaction.  For example,</t>
  </si>
  <si>
    <t>Break-even point :</t>
  </si>
  <si>
    <t>The cost of this audit can normally be included in the financing and recovered through the savings.  Higher level audits may be provided by qualified Service and Product Providers, or in some cases, your state energy office.</t>
  </si>
  <si>
    <t>Our algorithms have been tested and will generate accurate estimates, as long as the data entered are accurate.  An investment grade audit done by a qualified engineering company will be required to determine the actual size of your opportunity.</t>
  </si>
  <si>
    <t>Annual Energy Costs ($) - All Fuel Types</t>
  </si>
  <si>
    <t>Total Energy Cost ($) - All Fuel Types</t>
  </si>
  <si>
    <t>Savings Target (%)</t>
  </si>
  <si>
    <t>Total Potential Annual Savings ($)</t>
  </si>
  <si>
    <t>&lt;&lt;&lt; Select sample scenario</t>
  </si>
  <si>
    <t>Weighted Savings Target (%)</t>
  </si>
  <si>
    <t>Contribution that your operating budget can make towards energy improvements</t>
  </si>
  <si>
    <t xml:space="preserve">/SF     </t>
  </si>
  <si>
    <t>*Market Trends in the U.S. ESCO Industry: Results from the NAESCO Database Project (http://www.naesco.org/ESCO_Mkt_Trends_final.pdf), May 2002</t>
  </si>
  <si>
    <t>/SF</t>
  </si>
  <si>
    <t>that is</t>
  </si>
  <si>
    <t>Potential Annual Savings = Cash Flow Opportunity</t>
  </si>
  <si>
    <t>Annual Potential Savings</t>
  </si>
  <si>
    <t>Redirecting funds from the existing utility budget by the “Savings Target” number, will free up about</t>
  </si>
  <si>
    <t>Savings lost to 1 year delay:</t>
  </si>
  <si>
    <t>Target Annual Savings:</t>
  </si>
  <si>
    <t>Annual Financing Cost:</t>
  </si>
  <si>
    <t>Energy efficiency opportunity losses in energy projects in one year frequently exceed the total amount of the interest expense throughout the entire financing period.</t>
  </si>
  <si>
    <t>Net Cash Flow:</t>
  </si>
  <si>
    <r>
      <t>Median project investment ranges between $1 - 3/ft</t>
    </r>
    <r>
      <rPr>
        <vertAlign val="superscript"/>
        <sz val="9"/>
        <color indexed="18"/>
        <rFont val="Arial"/>
        <family val="2"/>
      </rPr>
      <t>2</t>
    </r>
    <r>
      <rPr>
        <sz val="9"/>
        <color indexed="18"/>
        <rFont val="Arial"/>
        <family val="2"/>
      </rPr>
      <t>.*</t>
    </r>
  </si>
  <si>
    <t>You may change these values anytime. If you would like to see the sample values, please click on the Use Sample Values button.</t>
  </si>
  <si>
    <t>Clear All Values</t>
  </si>
  <si>
    <t>Sample Values</t>
  </si>
  <si>
    <t xml:space="preserve">ENERGY STAR® does not guarantee that your project will generate the results presented herein.  An investment grade audit performed by a qualified engineering organization is required to determine the actual size of your savings opportunity. </t>
  </si>
  <si>
    <t>First Approximation</t>
  </si>
  <si>
    <t>CASH FLOW OPPORTUNITY</t>
  </si>
  <si>
    <r>
      <t>ENERGY STAR</t>
    </r>
    <r>
      <rPr>
        <b/>
        <vertAlign val="superscript"/>
        <sz val="22"/>
        <color indexed="18"/>
        <rFont val="Times New Roman"/>
        <family val="1"/>
      </rPr>
      <t>®</t>
    </r>
    <r>
      <rPr>
        <b/>
        <sz val="22"/>
        <color indexed="18"/>
        <rFont val="Times New Roman"/>
        <family val="1"/>
      </rPr>
      <t xml:space="preserve">                    </t>
    </r>
  </si>
  <si>
    <r>
      <t>ENERGY STAR</t>
    </r>
    <r>
      <rPr>
        <b/>
        <vertAlign val="superscript"/>
        <sz val="19"/>
        <color indexed="18"/>
        <rFont val="Times New Roman"/>
        <family val="1"/>
      </rPr>
      <t>®</t>
    </r>
  </si>
  <si>
    <t>CASH FLOW 
OPPORTUNITY</t>
  </si>
  <si>
    <r>
      <t>ENERGY STAR</t>
    </r>
    <r>
      <rPr>
        <b/>
        <vertAlign val="superscript"/>
        <sz val="18"/>
        <color indexed="18"/>
        <rFont val="Times New Roman"/>
        <family val="1"/>
      </rPr>
      <t>®</t>
    </r>
    <r>
      <rPr>
        <b/>
        <sz val="23"/>
        <color indexed="18"/>
        <rFont val="Times New Roman"/>
        <family val="1"/>
      </rPr>
      <t xml:space="preserve"> 
CASH FLOW 
OPPORTUNITY</t>
    </r>
  </si>
  <si>
    <r>
      <t>ENERGY STAR</t>
    </r>
    <r>
      <rPr>
        <b/>
        <vertAlign val="superscript"/>
        <sz val="10"/>
        <color indexed="18"/>
        <rFont val="Arial"/>
        <family val="2"/>
      </rPr>
      <t>®</t>
    </r>
    <r>
      <rPr>
        <b/>
        <sz val="10"/>
        <color indexed="18"/>
        <rFont val="Arial"/>
        <family val="2"/>
      </rPr>
      <t xml:space="preserve"> CASH FLOW OPPORTUNITY Calculator
from the US Environmental Protection Agency.</t>
    </r>
  </si>
  <si>
    <t xml:space="preserve">To see values from the Cash Flow worksheet, click the Use Cash Flow Values button above. To close the spreadsheet, click the Save &amp; Exit button on the CFO Calculator toolbar. </t>
  </si>
  <si>
    <t>Version 1.1</t>
  </si>
  <si>
    <t>CFO Calculator Version 1.1 Instructions</t>
  </si>
  <si>
    <t>CFO Calculator Version 1.1</t>
  </si>
  <si>
    <t>Using Benchmark Results from ENERGY STAR</t>
  </si>
  <si>
    <t>Please send any comments to Katy Hatcher, ENERGY STAR National Manager, Public Sector at Hatcher.Caterina@epamail.epa.gov.</t>
  </si>
  <si>
    <t>Click this button if you would like to transfer values from Investment Values page. Year(s) postponed is given as one (1) year.</t>
  </si>
  <si>
    <t>Important Notice</t>
  </si>
  <si>
    <t>Important Notice:</t>
  </si>
  <si>
    <t>Enter your organization's name here</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</si>
</sst>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_(&quot;$&quot;* #,##0.0_);_(&quot;$&quot;* \(#,##0.0\);_(&quot;$&quot;* &quot;-&quot;??_);_(@_)"/>
    <numFmt numFmtId="168" formatCode="_(&quot;$&quot;* #,##0_);_(&quot;$&quot;* \(#,##0\);_(&quot;$&quot;* &quot;-&quot;??_);_(@_)"/>
    <numFmt numFmtId="169" formatCode="0.0"/>
    <numFmt numFmtId="170" formatCode="0.0%"/>
    <numFmt numFmtId="171" formatCode="&quot;$&quot;#,##0.000"/>
    <numFmt numFmtId="172" formatCode="&quot;$&quot;#,##0"/>
    <numFmt numFmtId="173" formatCode="#,##0.0"/>
    <numFmt numFmtId="174" formatCode="&quot;$&quot;#,##0.00"/>
    <numFmt numFmtId="175" formatCode="#,##0.0_);[Red]\(#,##0.0\)"/>
    <numFmt numFmtId="176" formatCode="0.000"/>
    <numFmt numFmtId="177" formatCode="0.0000"/>
    <numFmt numFmtId="178" formatCode="_(&quot;$&quot;* #,##0.000_);_(&quot;$&quot;* \(#,##0.000\);_(&quot;$&quot;* &quot;-&quot;???_);_(@_)"/>
    <numFmt numFmtId="179" formatCode="_(&quot;$&quot;* #,##0.0_);_(&quot;$&quot;* \(#,##0.0\);_(&quot;$&quot;* &quot;-&quot;?_);_(@_)"/>
    <numFmt numFmtId="180" formatCode="_(&quot;$&quot;* #,##0.0000_);_(&quot;$&quot;* \(#,##0.0000\);_(&quot;$&quot;* &quot;-&quot;????_);_(@_)"/>
    <numFmt numFmtId="181" formatCode="_(&quot;$&quot;* #,##0.00000_);_(&quot;$&quot;* \(#,##0.00000\);_(&quot;$&quot;* &quot;-&quot;?????_);_(@_)"/>
    <numFmt numFmtId="182" formatCode="_(&quot;$&quot;*#\,##0_);_(&quot;$&quot;* \(#,##0\);_(&quot;$&quot;* &quot;-&quot;??_);_(@_)"/>
    <numFmt numFmtId="183" formatCode="_(&quot;$&quot;\ #,##0_);_(&quot;$&quot;* \(#,##0\);_(&quot;$&quot;* &quot;-&quot;??_);_(@_)"/>
    <numFmt numFmtId="184" formatCode="yyyy"/>
    <numFmt numFmtId="185" formatCode="&quot;$&quot;#,##0;[Red]&quot;$&quot;#,##0"/>
    <numFmt numFmtId="186" formatCode="0_);[Red]\(0\)"/>
    <numFmt numFmtId="187" formatCode="&quot;Yes&quot;;&quot;Yes&quot;;&quot;No&quot;"/>
    <numFmt numFmtId="188" formatCode="&quot;True&quot;;&quot;True&quot;;&quot;False&quot;"/>
    <numFmt numFmtId="189" formatCode="&quot;On&quot;;&quot;On&quot;;&quot;Off&quot;"/>
    <numFmt numFmtId="190" formatCode="_(&quot;$&quot;* #,##0.000_);_(&quot;$&quot;* \(#,##0.000\);_(&quot;$&quot;* &quot;-&quot;??_);_(@_)"/>
    <numFmt numFmtId="191" formatCode="&quot;$&quot;#,##0.0"/>
    <numFmt numFmtId="192" formatCode="0.0000000000"/>
    <numFmt numFmtId="193" formatCode="0.000000000"/>
    <numFmt numFmtId="194" formatCode="0.00000000"/>
    <numFmt numFmtId="195" formatCode="0.0000000"/>
    <numFmt numFmtId="196" formatCode="0.000000"/>
    <numFmt numFmtId="197" formatCode="0.00000"/>
    <numFmt numFmtId="198" formatCode="[$€-2]\ #,##0.00_);[Red]\([$€-2]\ #,##0.00\)"/>
    <numFmt numFmtId="199" formatCode="&quot;$&quot;#,##0.000_);[Red]\(&quot;$&quot;#,##0.000\)"/>
    <numFmt numFmtId="200" formatCode="&quot;$&quot;#,##0.0000_);[Red]\(&quot;$&quot;#,##0.0000\)"/>
    <numFmt numFmtId="201" formatCode="&quot;$&quot;#,##0.0_);[Red]\(&quot;$&quot;#,##0.0\)"/>
    <numFmt numFmtId="202" formatCode="#,##0.000_);[Red]\(#,##0.000\)"/>
    <numFmt numFmtId="203" formatCode="[Red]0%"/>
    <numFmt numFmtId="204" formatCode="[Red]0.0%"/>
    <numFmt numFmtId="205" formatCode="mmmm\ d\,\ yyyy"/>
    <numFmt numFmtId="206" formatCode="#,##0.0000_);[Red]\(#,##0.0000\)"/>
  </numFmts>
  <fonts count="78">
    <font>
      <sz val="10"/>
      <name val="Arial"/>
      <family val="0"/>
    </font>
    <font>
      <b/>
      <sz val="12"/>
      <name val="Arial"/>
      <family val="2"/>
    </font>
    <font>
      <b/>
      <sz val="10"/>
      <name val="Arial"/>
      <family val="2"/>
    </font>
    <font>
      <b/>
      <sz val="14"/>
      <name val="Arial"/>
      <family val="2"/>
    </font>
    <font>
      <b/>
      <sz val="14"/>
      <color indexed="9"/>
      <name val="Arial"/>
      <family val="2"/>
    </font>
    <font>
      <b/>
      <sz val="10"/>
      <color indexed="10"/>
      <name val="Arial"/>
      <family val="2"/>
    </font>
    <font>
      <b/>
      <sz val="12"/>
      <color indexed="9"/>
      <name val="Arial"/>
      <family val="2"/>
    </font>
    <font>
      <b/>
      <sz val="8"/>
      <name val="Arial"/>
      <family val="2"/>
    </font>
    <font>
      <b/>
      <sz val="13"/>
      <name val="Arial"/>
      <family val="2"/>
    </font>
    <font>
      <b/>
      <sz val="10"/>
      <color indexed="18"/>
      <name val="Arial"/>
      <family val="2"/>
    </font>
    <font>
      <sz val="9"/>
      <color indexed="9"/>
      <name val="Arial"/>
      <family val="2"/>
    </font>
    <font>
      <sz val="10"/>
      <color indexed="9"/>
      <name val="Arial"/>
      <family val="2"/>
    </font>
    <font>
      <b/>
      <sz val="10"/>
      <color indexed="9"/>
      <name val="Arial"/>
      <family val="2"/>
    </font>
    <font>
      <u val="single"/>
      <sz val="10"/>
      <color indexed="12"/>
      <name val="Arial"/>
      <family val="0"/>
    </font>
    <font>
      <u val="single"/>
      <sz val="10"/>
      <color indexed="36"/>
      <name val="Arial"/>
      <family val="0"/>
    </font>
    <font>
      <b/>
      <sz val="15"/>
      <color indexed="9"/>
      <name val="Arial"/>
      <family val="2"/>
    </font>
    <font>
      <b/>
      <sz val="14"/>
      <color indexed="18"/>
      <name val="Arial"/>
      <family val="2"/>
    </font>
    <font>
      <sz val="9"/>
      <name val="Arial"/>
      <family val="2"/>
    </font>
    <font>
      <sz val="10"/>
      <color indexed="18"/>
      <name val="Arial"/>
      <family val="2"/>
    </font>
    <font>
      <b/>
      <sz val="16"/>
      <color indexed="9"/>
      <name val="Arial"/>
      <family val="2"/>
    </font>
    <font>
      <b/>
      <sz val="11"/>
      <color indexed="9"/>
      <name val="Arial"/>
      <family val="2"/>
    </font>
    <font>
      <b/>
      <sz val="12"/>
      <color indexed="18"/>
      <name val="Arial"/>
      <family val="2"/>
    </font>
    <font>
      <sz val="9"/>
      <color indexed="18"/>
      <name val="Arial"/>
      <family val="2"/>
    </font>
    <font>
      <b/>
      <sz val="9"/>
      <name val="Arial"/>
      <family val="2"/>
    </font>
    <font>
      <sz val="8"/>
      <name val="Arial"/>
      <family val="2"/>
    </font>
    <font>
      <b/>
      <sz val="9"/>
      <color indexed="18"/>
      <name val="Arial"/>
      <family val="2"/>
    </font>
    <font>
      <b/>
      <sz val="12"/>
      <color indexed="10"/>
      <name val="Arial"/>
      <family val="2"/>
    </font>
    <font>
      <sz val="8"/>
      <name val="Tahoma"/>
      <family val="0"/>
    </font>
    <font>
      <sz val="12"/>
      <name val="Arial"/>
      <family val="2"/>
    </font>
    <font>
      <sz val="12"/>
      <color indexed="18"/>
      <name val="Arial"/>
      <family val="2"/>
    </font>
    <font>
      <b/>
      <sz val="10"/>
      <color indexed="57"/>
      <name val="Arial"/>
      <family val="2"/>
    </font>
    <font>
      <b/>
      <sz val="10"/>
      <color indexed="12"/>
      <name val="Arial"/>
      <family val="2"/>
    </font>
    <font>
      <sz val="10.75"/>
      <name val="Arial"/>
      <family val="0"/>
    </font>
    <font>
      <sz val="11.25"/>
      <name val="Arial"/>
      <family val="0"/>
    </font>
    <font>
      <sz val="9.75"/>
      <name val="Arial"/>
      <family val="0"/>
    </font>
    <font>
      <b/>
      <sz val="9"/>
      <color indexed="12"/>
      <name val="Arial"/>
      <family val="2"/>
    </font>
    <font>
      <sz val="9"/>
      <color indexed="12"/>
      <name val="Arial"/>
      <family val="2"/>
    </font>
    <font>
      <b/>
      <sz val="11"/>
      <color indexed="12"/>
      <name val="Arial"/>
      <family val="2"/>
    </font>
    <font>
      <b/>
      <sz val="10"/>
      <color indexed="43"/>
      <name val="Arial"/>
      <family val="2"/>
    </font>
    <font>
      <b/>
      <sz val="13"/>
      <color indexed="18"/>
      <name val="Arial"/>
      <family val="2"/>
    </font>
    <font>
      <b/>
      <sz val="30"/>
      <color indexed="18"/>
      <name val="Times New Roman"/>
      <family val="1"/>
    </font>
    <font>
      <b/>
      <sz val="14"/>
      <color indexed="18"/>
      <name val="Times New Roman"/>
      <family val="1"/>
    </font>
    <font>
      <sz val="10"/>
      <name val="Tahoma"/>
      <family val="2"/>
    </font>
    <font>
      <b/>
      <sz val="15"/>
      <color indexed="12"/>
      <name val="Times New Roman"/>
      <family val="1"/>
    </font>
    <font>
      <b/>
      <sz val="10"/>
      <name val="Times New Roman"/>
      <family val="1"/>
    </font>
    <font>
      <sz val="10"/>
      <name val="Times New Roman"/>
      <family val="1"/>
    </font>
    <font>
      <b/>
      <sz val="12"/>
      <name val="Times New Roman"/>
      <family val="1"/>
    </font>
    <font>
      <b/>
      <sz val="10"/>
      <color indexed="58"/>
      <name val="Arial"/>
      <family val="2"/>
    </font>
    <font>
      <b/>
      <sz val="9"/>
      <color indexed="58"/>
      <name val="Arial"/>
      <family val="2"/>
    </font>
    <font>
      <sz val="9"/>
      <color indexed="58"/>
      <name val="Arial"/>
      <family val="2"/>
    </font>
    <font>
      <sz val="10"/>
      <color indexed="58"/>
      <name val="Arial"/>
      <family val="2"/>
    </font>
    <font>
      <b/>
      <sz val="11"/>
      <color indexed="58"/>
      <name val="Arial"/>
      <family val="2"/>
    </font>
    <font>
      <b/>
      <sz val="15"/>
      <color indexed="59"/>
      <name val="Arial"/>
      <family val="2"/>
    </font>
    <font>
      <sz val="10.25"/>
      <name val="Arial"/>
      <family val="0"/>
    </font>
    <font>
      <b/>
      <sz val="16"/>
      <color indexed="18"/>
      <name val="Arial"/>
      <family val="2"/>
    </font>
    <font>
      <b/>
      <sz val="20"/>
      <color indexed="18"/>
      <name val="Times New Roman"/>
      <family val="1"/>
    </font>
    <font>
      <b/>
      <sz val="23"/>
      <color indexed="18"/>
      <name val="Times New Roman"/>
      <family val="1"/>
    </font>
    <font>
      <b/>
      <vertAlign val="superscript"/>
      <sz val="18"/>
      <color indexed="18"/>
      <name val="Times New Roman"/>
      <family val="1"/>
    </font>
    <font>
      <b/>
      <sz val="15"/>
      <color indexed="18"/>
      <name val="Times New Roman"/>
      <family val="1"/>
    </font>
    <font>
      <b/>
      <sz val="22"/>
      <color indexed="18"/>
      <name val="Times New Roman"/>
      <family val="1"/>
    </font>
    <font>
      <b/>
      <vertAlign val="superscript"/>
      <sz val="22"/>
      <color indexed="18"/>
      <name val="Times New Roman"/>
      <family val="1"/>
    </font>
    <font>
      <sz val="9.5"/>
      <name val="Arial"/>
      <family val="2"/>
    </font>
    <font>
      <b/>
      <sz val="11"/>
      <name val="Arial"/>
      <family val="2"/>
    </font>
    <font>
      <b/>
      <vertAlign val="superscript"/>
      <sz val="10"/>
      <color indexed="10"/>
      <name val="Arial"/>
      <family val="2"/>
    </font>
    <font>
      <b/>
      <sz val="15"/>
      <name val="Arial"/>
      <family val="2"/>
    </font>
    <font>
      <sz val="10"/>
      <color indexed="42"/>
      <name val="Arial"/>
      <family val="2"/>
    </font>
    <font>
      <sz val="1"/>
      <color indexed="41"/>
      <name val="Arial"/>
      <family val="2"/>
    </font>
    <font>
      <b/>
      <vertAlign val="superscript"/>
      <sz val="10"/>
      <color indexed="18"/>
      <name val="Arial"/>
      <family val="2"/>
    </font>
    <font>
      <sz val="7"/>
      <color indexed="18"/>
      <name val="Arial"/>
      <family val="2"/>
    </font>
    <font>
      <sz val="10"/>
      <color indexed="41"/>
      <name val="Arial"/>
      <family val="2"/>
    </font>
    <font>
      <sz val="10"/>
      <color indexed="59"/>
      <name val="Arial"/>
      <family val="2"/>
    </font>
    <font>
      <vertAlign val="superscript"/>
      <sz val="9"/>
      <color indexed="18"/>
      <name val="Arial"/>
      <family val="2"/>
    </font>
    <font>
      <sz val="8"/>
      <color indexed="18"/>
      <name val="Arial"/>
      <family val="2"/>
    </font>
    <font>
      <sz val="8"/>
      <color indexed="12"/>
      <name val="Arial"/>
      <family val="2"/>
    </font>
    <font>
      <b/>
      <sz val="19"/>
      <color indexed="18"/>
      <name val="Times New Roman"/>
      <family val="1"/>
    </font>
    <font>
      <b/>
      <vertAlign val="superscript"/>
      <sz val="19"/>
      <color indexed="18"/>
      <name val="Times New Roman"/>
      <family val="1"/>
    </font>
    <font>
      <u val="single"/>
      <sz val="8"/>
      <color indexed="12"/>
      <name val="Arial"/>
      <family val="2"/>
    </font>
    <font>
      <sz val="11"/>
      <name val="Arial"/>
      <family val="2"/>
    </font>
  </fonts>
  <fills count="12">
    <fill>
      <patternFill/>
    </fill>
    <fill>
      <patternFill patternType="gray125"/>
    </fill>
    <fill>
      <patternFill patternType="solid">
        <fgColor indexed="22"/>
        <bgColor indexed="64"/>
      </patternFill>
    </fill>
    <fill>
      <patternFill patternType="solid">
        <fgColor indexed="18"/>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10"/>
        <bgColor indexed="64"/>
      </patternFill>
    </fill>
  </fills>
  <borders count="73">
    <border>
      <left/>
      <right/>
      <top/>
      <bottom/>
      <diagonal/>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color indexed="63"/>
      </left>
      <right>
        <color indexed="63"/>
      </right>
      <top style="thin">
        <color indexed="18"/>
      </top>
      <bottom>
        <color indexed="63"/>
      </bottom>
    </border>
    <border>
      <left>
        <color indexed="63"/>
      </left>
      <right>
        <color indexed="63"/>
      </right>
      <top>
        <color indexed="63"/>
      </top>
      <bottom style="thin">
        <color indexed="18"/>
      </bottom>
    </border>
    <border>
      <left style="thin">
        <color indexed="18"/>
      </left>
      <right>
        <color indexed="63"/>
      </right>
      <top style="thin">
        <color indexed="18"/>
      </top>
      <bottom>
        <color indexed="63"/>
      </bottom>
    </border>
    <border>
      <left style="thin">
        <color indexed="18"/>
      </left>
      <right>
        <color indexed="63"/>
      </right>
      <top>
        <color indexed="63"/>
      </top>
      <bottom>
        <color indexed="63"/>
      </bottom>
    </border>
    <border>
      <left style="thin">
        <color indexed="18"/>
      </left>
      <right>
        <color indexed="63"/>
      </right>
      <top>
        <color indexed="63"/>
      </top>
      <bottom style="thin">
        <color indexed="18"/>
      </bottom>
    </border>
    <border>
      <left>
        <color indexed="63"/>
      </left>
      <right style="thin">
        <color indexed="18"/>
      </right>
      <top style="thin">
        <color indexed="18"/>
      </top>
      <bottom>
        <color indexed="63"/>
      </bottom>
    </border>
    <border>
      <left>
        <color indexed="63"/>
      </left>
      <right style="thin">
        <color indexed="18"/>
      </right>
      <top>
        <color indexed="63"/>
      </top>
      <bottom>
        <color indexed="63"/>
      </bottom>
    </border>
    <border>
      <left style="thin"/>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color indexed="18"/>
      </left>
      <right style="thin">
        <color indexed="18"/>
      </right>
      <top style="thin">
        <color indexed="18"/>
      </top>
      <bottom style="thin">
        <color indexed="18"/>
      </bottom>
    </border>
    <border>
      <left>
        <color indexed="63"/>
      </left>
      <right>
        <color indexed="63"/>
      </right>
      <top style="thin">
        <color indexed="18"/>
      </top>
      <bottom style="thin">
        <color indexed="18"/>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color indexed="18"/>
      </left>
      <right style="thin"/>
      <top style="thin"/>
      <bottom>
        <color indexed="63"/>
      </bottom>
    </border>
    <border>
      <left>
        <color indexed="63"/>
      </left>
      <right>
        <color indexed="63"/>
      </right>
      <top>
        <color indexed="63"/>
      </top>
      <bottom style="thin"/>
    </border>
    <border>
      <left style="thin"/>
      <right style="medium"/>
      <top>
        <color indexed="63"/>
      </top>
      <bottom>
        <color indexed="63"/>
      </bottom>
    </border>
    <border>
      <left style="thin"/>
      <right style="medium"/>
      <top>
        <color indexed="63"/>
      </top>
      <bottom style="medium"/>
    </border>
    <border>
      <left>
        <color indexed="63"/>
      </left>
      <right style="thin">
        <color indexed="18"/>
      </right>
      <top style="thin">
        <color indexed="18"/>
      </top>
      <bottom style="thin">
        <color indexed="18"/>
      </bottom>
    </border>
    <border>
      <left style="thin">
        <color indexed="18"/>
      </left>
      <right>
        <color indexed="63"/>
      </right>
      <top style="thin"/>
      <bottom>
        <color indexed="63"/>
      </bottom>
    </border>
    <border>
      <left>
        <color indexed="63"/>
      </left>
      <right style="thin">
        <color indexed="18"/>
      </right>
      <top style="thin"/>
      <bottom>
        <color indexed="63"/>
      </bottom>
    </border>
    <border>
      <left>
        <color indexed="63"/>
      </left>
      <right style="thin">
        <color indexed="18"/>
      </right>
      <top>
        <color indexed="63"/>
      </top>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medium"/>
      <right style="medium"/>
      <top>
        <color indexed="63"/>
      </top>
      <bottom style="medium"/>
    </border>
    <border>
      <left>
        <color indexed="63"/>
      </left>
      <right style="thin">
        <color indexed="18"/>
      </right>
      <top>
        <color indexed="63"/>
      </top>
      <bottom style="thin">
        <color indexed="18"/>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color indexed="18"/>
      </right>
      <top style="thin"/>
      <bottom style="thin"/>
    </border>
    <border>
      <left>
        <color indexed="63"/>
      </left>
      <right style="medium"/>
      <top style="medium"/>
      <bottom style="medium"/>
    </border>
    <border>
      <left style="thin">
        <color indexed="18"/>
      </left>
      <right style="thin">
        <color indexed="18"/>
      </right>
      <top>
        <color indexed="63"/>
      </top>
      <bottom>
        <color indexed="63"/>
      </bottom>
    </border>
    <border>
      <left style="thin"/>
      <right style="thin"/>
      <top>
        <color indexed="63"/>
      </top>
      <bottom style="thin"/>
    </border>
    <border>
      <left style="thin"/>
      <right style="thin">
        <color indexed="18"/>
      </right>
      <top>
        <color indexed="63"/>
      </top>
      <bottom style="thin"/>
    </border>
    <border>
      <left style="thin">
        <color indexed="40"/>
      </left>
      <right>
        <color indexed="63"/>
      </right>
      <top style="thin">
        <color indexed="40"/>
      </top>
      <bottom>
        <color indexed="63"/>
      </bottom>
    </border>
    <border>
      <left>
        <color indexed="63"/>
      </left>
      <right>
        <color indexed="63"/>
      </right>
      <top style="thin">
        <color indexed="40"/>
      </top>
      <bottom>
        <color indexed="63"/>
      </bottom>
    </border>
    <border>
      <left>
        <color indexed="63"/>
      </left>
      <right style="thin">
        <color indexed="40"/>
      </right>
      <top style="thin">
        <color indexed="40"/>
      </top>
      <bottom>
        <color indexed="63"/>
      </bottom>
    </border>
    <border>
      <left style="thin">
        <color indexed="40"/>
      </left>
      <right>
        <color indexed="63"/>
      </right>
      <top>
        <color indexed="63"/>
      </top>
      <bottom>
        <color indexed="63"/>
      </bottom>
    </border>
    <border>
      <left>
        <color indexed="63"/>
      </left>
      <right style="thin">
        <color indexed="40"/>
      </right>
      <top>
        <color indexed="63"/>
      </top>
      <bottom>
        <color indexed="63"/>
      </bottom>
    </border>
    <border>
      <left style="thin">
        <color indexed="40"/>
      </left>
      <right>
        <color indexed="63"/>
      </right>
      <top>
        <color indexed="63"/>
      </top>
      <bottom style="thin">
        <color indexed="40"/>
      </bottom>
    </border>
    <border>
      <left>
        <color indexed="63"/>
      </left>
      <right>
        <color indexed="63"/>
      </right>
      <top>
        <color indexed="63"/>
      </top>
      <bottom style="thin">
        <color indexed="40"/>
      </bottom>
    </border>
    <border>
      <left>
        <color indexed="63"/>
      </left>
      <right style="thin">
        <color indexed="40"/>
      </right>
      <top>
        <color indexed="63"/>
      </top>
      <bottom style="thin">
        <color indexed="40"/>
      </bottom>
    </border>
    <border>
      <left style="thin">
        <color indexed="18"/>
      </left>
      <right>
        <color indexed="63"/>
      </right>
      <top style="thin">
        <color indexed="18"/>
      </top>
      <bottom style="thin">
        <color indexed="18"/>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style="medium"/>
      <bottom style="medium"/>
    </border>
    <border>
      <left>
        <color indexed="63"/>
      </left>
      <right style="thin"/>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color indexed="18"/>
      </right>
      <top style="thin">
        <color indexed="18"/>
      </top>
      <bottom>
        <color indexed="63"/>
      </bottom>
    </border>
    <border>
      <left style="thin"/>
      <right style="thin">
        <color indexed="18"/>
      </right>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610">
    <xf numFmtId="0" fontId="0" fillId="0" borderId="0" xfId="0" applyAlignment="1">
      <alignment/>
    </xf>
    <xf numFmtId="0" fontId="0" fillId="2" borderId="0" xfId="0" applyFill="1" applyAlignment="1" applyProtection="1">
      <alignment horizontal="left"/>
      <protection hidden="1" locked="0"/>
    </xf>
    <xf numFmtId="0" fontId="0" fillId="2" borderId="0" xfId="0" applyFill="1" applyAlignment="1" applyProtection="1">
      <alignment/>
      <protection hidden="1" locked="0"/>
    </xf>
    <xf numFmtId="0" fontId="0" fillId="0" borderId="0" xfId="0" applyFill="1" applyBorder="1" applyAlignment="1" applyProtection="1">
      <alignment/>
      <protection hidden="1"/>
    </xf>
    <xf numFmtId="0" fontId="0" fillId="0" borderId="0" xfId="0" applyFill="1" applyAlignment="1" applyProtection="1">
      <alignment/>
      <protection hidden="1"/>
    </xf>
    <xf numFmtId="0" fontId="11" fillId="3" borderId="0" xfId="0" applyFont="1" applyFill="1" applyAlignment="1" applyProtection="1">
      <alignment/>
      <protection hidden="1"/>
    </xf>
    <xf numFmtId="0" fontId="6" fillId="4" borderId="0" xfId="0" applyFont="1" applyFill="1" applyBorder="1" applyAlignment="1" applyProtection="1">
      <alignment horizontal="center"/>
      <protection hidden="1"/>
    </xf>
    <xf numFmtId="9" fontId="0" fillId="4" borderId="0" xfId="21" applyFont="1" applyFill="1" applyBorder="1" applyAlignment="1" applyProtection="1">
      <alignment horizontal="center"/>
      <protection hidden="1"/>
    </xf>
    <xf numFmtId="168" fontId="0" fillId="4" borderId="0" xfId="0" applyNumberFormat="1" applyFont="1" applyFill="1" applyBorder="1" applyAlignment="1" applyProtection="1">
      <alignment/>
      <protection hidden="1"/>
    </xf>
    <xf numFmtId="0" fontId="0" fillId="4" borderId="0" xfId="0" applyFill="1" applyBorder="1" applyAlignment="1" applyProtection="1">
      <alignment/>
      <protection hidden="1"/>
    </xf>
    <xf numFmtId="0" fontId="0" fillId="5"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Alignment="1" applyProtection="1">
      <alignment/>
      <protection hidden="1" locked="0"/>
    </xf>
    <xf numFmtId="174" fontId="0" fillId="0" borderId="0" xfId="0" applyNumberFormat="1" applyAlignment="1" applyProtection="1">
      <alignment/>
      <protection hidden="1" locked="0"/>
    </xf>
    <xf numFmtId="0" fontId="0" fillId="3" borderId="0" xfId="0" applyFill="1" applyAlignment="1" applyProtection="1">
      <alignment/>
      <protection hidden="1" locked="0"/>
    </xf>
    <xf numFmtId="8" fontId="0" fillId="2" borderId="0" xfId="0" applyNumberFormat="1" applyFill="1" applyAlignment="1" applyProtection="1">
      <alignment/>
      <protection hidden="1" locked="0"/>
    </xf>
    <xf numFmtId="0" fontId="0" fillId="2" borderId="0" xfId="0" applyFill="1" applyAlignment="1" applyProtection="1">
      <alignment horizontal="center"/>
      <protection hidden="1" locked="0"/>
    </xf>
    <xf numFmtId="174" fontId="0" fillId="2" borderId="0" xfId="0" applyNumberFormat="1" applyFill="1" applyAlignment="1" applyProtection="1">
      <alignment/>
      <protection hidden="1" locked="0"/>
    </xf>
    <xf numFmtId="0" fontId="0" fillId="0" borderId="0" xfId="0" applyFill="1" applyAlignment="1" applyProtection="1">
      <alignment/>
      <protection hidden="1" locked="0"/>
    </xf>
    <xf numFmtId="0" fontId="0" fillId="0" borderId="0" xfId="0" applyFill="1" applyAlignment="1" applyProtection="1">
      <alignment horizontal="center"/>
      <protection hidden="1" locked="0"/>
    </xf>
    <xf numFmtId="6" fontId="0" fillId="0" borderId="0" xfId="0" applyNumberFormat="1" applyAlignment="1" applyProtection="1">
      <alignment/>
      <protection hidden="1" locked="0"/>
    </xf>
    <xf numFmtId="8" fontId="0" fillId="6" borderId="0" xfId="0" applyNumberFormat="1" applyFont="1" applyFill="1" applyAlignment="1" applyProtection="1">
      <alignment/>
      <protection hidden="1" locked="0"/>
    </xf>
    <xf numFmtId="38" fontId="0" fillId="6" borderId="0" xfId="0" applyNumberFormat="1" applyFill="1" applyAlignment="1" applyProtection="1">
      <alignment/>
      <protection hidden="1" locked="0"/>
    </xf>
    <xf numFmtId="8" fontId="0" fillId="2" borderId="0" xfId="0" applyNumberFormat="1" applyFont="1" applyFill="1" applyAlignment="1" applyProtection="1">
      <alignment/>
      <protection hidden="1" locked="0"/>
    </xf>
    <xf numFmtId="38" fontId="0" fillId="2" borderId="0" xfId="0" applyNumberFormat="1" applyFill="1" applyAlignment="1" applyProtection="1">
      <alignment/>
      <protection hidden="1" locked="0"/>
    </xf>
    <xf numFmtId="0" fontId="0" fillId="0" borderId="0" xfId="0" applyFill="1" applyBorder="1" applyAlignment="1" applyProtection="1">
      <alignment/>
      <protection hidden="1" locked="0"/>
    </xf>
    <xf numFmtId="0" fontId="0" fillId="3" borderId="0" xfId="0" applyFill="1" applyBorder="1" applyAlignment="1" applyProtection="1">
      <alignment/>
      <protection hidden="1" locked="0"/>
    </xf>
    <xf numFmtId="0" fontId="0" fillId="0" borderId="0" xfId="0" applyFont="1" applyAlignment="1" applyProtection="1">
      <alignment/>
      <protection hidden="1"/>
    </xf>
    <xf numFmtId="168" fontId="0" fillId="0" borderId="0" xfId="0" applyNumberFormat="1" applyFont="1" applyAlignment="1" applyProtection="1">
      <alignment/>
      <protection hidden="1"/>
    </xf>
    <xf numFmtId="0" fontId="0" fillId="0" borderId="0" xfId="0" applyFont="1" applyFill="1" applyAlignment="1" applyProtection="1">
      <alignment/>
      <protection hidden="1"/>
    </xf>
    <xf numFmtId="0" fontId="11" fillId="0" borderId="0" xfId="0" applyFont="1" applyFill="1" applyAlignment="1" applyProtection="1">
      <alignment horizontal="center"/>
      <protection hidden="1"/>
    </xf>
    <xf numFmtId="0" fontId="0" fillId="0" borderId="0" xfId="0" applyFont="1" applyFill="1" applyAlignment="1" applyProtection="1">
      <alignment horizontal="center"/>
      <protection hidden="1" locked="0"/>
    </xf>
    <xf numFmtId="0" fontId="2" fillId="5" borderId="0" xfId="0" applyFont="1" applyFill="1" applyBorder="1" applyAlignment="1" applyProtection="1">
      <alignment/>
      <protection hidden="1"/>
    </xf>
    <xf numFmtId="0" fontId="0" fillId="5" borderId="0" xfId="0" applyFont="1" applyFill="1" applyBorder="1" applyAlignment="1" applyProtection="1">
      <alignment horizontal="right"/>
      <protection hidden="1"/>
    </xf>
    <xf numFmtId="0" fontId="30" fillId="5" borderId="0" xfId="0" applyFont="1" applyFill="1" applyBorder="1" applyAlignment="1" applyProtection="1">
      <alignment/>
      <protection hidden="1"/>
    </xf>
    <xf numFmtId="0" fontId="35" fillId="7" borderId="1" xfId="0" applyFont="1" applyFill="1" applyBorder="1" applyAlignment="1" applyProtection="1">
      <alignment horizontal="center" vertical="center" wrapText="1"/>
      <protection hidden="1"/>
    </xf>
    <xf numFmtId="0" fontId="17" fillId="7" borderId="2" xfId="0" applyFont="1" applyFill="1" applyBorder="1" applyAlignment="1" applyProtection="1">
      <alignment/>
      <protection hidden="1"/>
    </xf>
    <xf numFmtId="6" fontId="36" fillId="7" borderId="3" xfId="0" applyNumberFormat="1" applyFont="1" applyFill="1" applyBorder="1" applyAlignment="1" applyProtection="1">
      <alignment/>
      <protection hidden="1"/>
    </xf>
    <xf numFmtId="8" fontId="0" fillId="0" borderId="0" xfId="0" applyNumberFormat="1" applyFill="1" applyAlignment="1" applyProtection="1">
      <alignment/>
      <protection hidden="1"/>
    </xf>
    <xf numFmtId="0" fontId="0" fillId="0" borderId="0" xfId="0" applyAlignment="1" applyProtection="1">
      <alignment/>
      <protection hidden="1"/>
    </xf>
    <xf numFmtId="10" fontId="12" fillId="3" borderId="0" xfId="0" applyNumberFormat="1" applyFont="1" applyFill="1" applyBorder="1" applyAlignment="1" applyProtection="1">
      <alignment vertical="center"/>
      <protection hidden="1"/>
    </xf>
    <xf numFmtId="10" fontId="0" fillId="0" borderId="0" xfId="0" applyNumberFormat="1" applyAlignment="1" applyProtection="1">
      <alignment/>
      <protection hidden="1"/>
    </xf>
    <xf numFmtId="2" fontId="0" fillId="0" borderId="0" xfId="0" applyNumberFormat="1" applyAlignment="1" applyProtection="1">
      <alignment/>
      <protection hidden="1"/>
    </xf>
    <xf numFmtId="0" fontId="0" fillId="0" borderId="0" xfId="0" applyFont="1" applyFill="1" applyBorder="1" applyAlignment="1" applyProtection="1">
      <alignment/>
      <protection hidden="1"/>
    </xf>
    <xf numFmtId="2" fontId="0" fillId="0" borderId="0" xfId="0" applyNumberFormat="1" applyFont="1" applyAlignment="1" applyProtection="1">
      <alignment/>
      <protection hidden="1"/>
    </xf>
    <xf numFmtId="0" fontId="0" fillId="0" borderId="0" xfId="0" applyFont="1" applyBorder="1" applyAlignment="1" applyProtection="1">
      <alignment/>
      <protection hidden="1"/>
    </xf>
    <xf numFmtId="0" fontId="0" fillId="7" borderId="4" xfId="0" applyFill="1" applyBorder="1" applyAlignment="1">
      <alignment/>
    </xf>
    <xf numFmtId="0" fontId="39" fillId="7"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protection hidden="1"/>
    </xf>
    <xf numFmtId="0" fontId="0" fillId="7" borderId="5" xfId="0" applyFill="1" applyBorder="1" applyAlignment="1">
      <alignment horizontal="center"/>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0" fillId="7" borderId="9" xfId="0" applyFill="1" applyBorder="1" applyAlignment="1">
      <alignment horizontal="center"/>
    </xf>
    <xf numFmtId="0" fontId="0" fillId="7" borderId="10" xfId="0" applyFill="1" applyBorder="1" applyAlignment="1">
      <alignment horizontal="center"/>
    </xf>
    <xf numFmtId="6" fontId="36" fillId="4" borderId="3" xfId="0" applyNumberFormat="1" applyFont="1" applyFill="1" applyBorder="1" applyAlignment="1" applyProtection="1">
      <alignment/>
      <protection hidden="1"/>
    </xf>
    <xf numFmtId="6" fontId="36" fillId="4" borderId="11" xfId="0" applyNumberFormat="1" applyFont="1" applyFill="1" applyBorder="1" applyAlignment="1" applyProtection="1">
      <alignment/>
      <protection hidden="1"/>
    </xf>
    <xf numFmtId="0" fontId="16" fillId="4" borderId="0" xfId="0" applyFont="1" applyFill="1" applyBorder="1" applyAlignment="1" applyProtection="1">
      <alignment horizontal="left"/>
      <protection hidden="1"/>
    </xf>
    <xf numFmtId="0" fontId="16" fillId="4" borderId="0" xfId="0" applyFont="1" applyFill="1" applyBorder="1" applyAlignment="1" applyProtection="1">
      <alignment horizontal="right"/>
      <protection hidden="1" locked="0"/>
    </xf>
    <xf numFmtId="0" fontId="17" fillId="0" borderId="0" xfId="0" applyFont="1" applyFill="1" applyBorder="1" applyAlignment="1" applyProtection="1">
      <alignment horizontal="left" vertical="center"/>
      <protection hidden="1"/>
    </xf>
    <xf numFmtId="0" fontId="23" fillId="0" borderId="0" xfId="0" applyFont="1" applyFill="1" applyBorder="1" applyAlignment="1" applyProtection="1">
      <alignment horizontal="right" vertical="center"/>
      <protection hidden="1"/>
    </xf>
    <xf numFmtId="0" fontId="17" fillId="0" borderId="0" xfId="0" applyFont="1" applyFill="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0" fontId="0" fillId="0" borderId="0" xfId="0" applyFont="1" applyFill="1" applyAlignment="1" applyProtection="1">
      <alignment/>
      <protection hidden="1" locked="0"/>
    </xf>
    <xf numFmtId="0" fontId="13" fillId="0" borderId="0" xfId="20" applyFont="1" applyFill="1" applyAlignment="1" applyProtection="1">
      <alignment horizontal="center" vertical="center" wrapText="1"/>
      <protection hidden="1"/>
    </xf>
    <xf numFmtId="0" fontId="38" fillId="0" borderId="0" xfId="0" applyFont="1" applyFill="1" applyAlignment="1" applyProtection="1">
      <alignment/>
      <protection hidden="1"/>
    </xf>
    <xf numFmtId="0" fontId="6" fillId="0" borderId="0" xfId="0" applyFont="1" applyFill="1" applyBorder="1" applyAlignment="1" applyProtection="1">
      <alignment horizontal="center"/>
      <protection hidden="1"/>
    </xf>
    <xf numFmtId="0" fontId="6" fillId="4" borderId="12" xfId="0" applyFont="1" applyFill="1" applyBorder="1" applyAlignment="1" applyProtection="1">
      <alignment horizontal="center"/>
      <protection hidden="1"/>
    </xf>
    <xf numFmtId="0" fontId="0" fillId="4" borderId="0" xfId="0" applyFont="1" applyFill="1" applyBorder="1" applyAlignment="1" applyProtection="1">
      <alignment horizontal="right"/>
      <protection hidden="1"/>
    </xf>
    <xf numFmtId="0" fontId="6" fillId="4" borderId="13" xfId="0" applyFont="1" applyFill="1" applyBorder="1" applyAlignment="1" applyProtection="1">
      <alignment horizontal="center"/>
      <protection hidden="1"/>
    </xf>
    <xf numFmtId="168" fontId="0" fillId="7" borderId="13" xfId="0" applyNumberFormat="1" applyFont="1" applyFill="1" applyBorder="1" applyAlignment="1" applyProtection="1">
      <alignment/>
      <protection hidden="1"/>
    </xf>
    <xf numFmtId="0" fontId="0" fillId="4" borderId="12" xfId="0" applyFont="1" applyFill="1" applyBorder="1" applyAlignment="1" applyProtection="1">
      <alignment horizontal="right"/>
      <protection hidden="1"/>
    </xf>
    <xf numFmtId="168" fontId="0" fillId="4" borderId="13" xfId="0" applyNumberFormat="1" applyFont="1" applyFill="1" applyBorder="1" applyAlignment="1" applyProtection="1">
      <alignment/>
      <protection hidden="1"/>
    </xf>
    <xf numFmtId="0" fontId="16" fillId="7" borderId="0" xfId="0" applyFont="1" applyFill="1" applyBorder="1" applyAlignment="1" applyProtection="1">
      <alignment horizontal="center" vertical="center"/>
      <protection hidden="1"/>
    </xf>
    <xf numFmtId="3" fontId="2" fillId="4" borderId="14" xfId="0" applyNumberFormat="1" applyFont="1" applyFill="1" applyBorder="1" applyAlignment="1" applyProtection="1">
      <alignment horizontal="center" vertical="center"/>
      <protection hidden="1" locked="0"/>
    </xf>
    <xf numFmtId="0" fontId="0" fillId="0" borderId="0" xfId="0" applyFont="1" applyFill="1" applyBorder="1" applyAlignment="1" applyProtection="1">
      <alignment horizontal="left" vertical="center" wrapText="1"/>
      <protection hidden="1"/>
    </xf>
    <xf numFmtId="0" fontId="0" fillId="4" borderId="0" xfId="0" applyFont="1" applyFill="1" applyBorder="1" applyAlignment="1" applyProtection="1">
      <alignment horizontal="left" vertical="center" wrapText="1"/>
      <protection hidden="1"/>
    </xf>
    <xf numFmtId="0" fontId="0" fillId="0" borderId="5" xfId="0" applyFill="1" applyBorder="1" applyAlignment="1" applyProtection="1">
      <alignment/>
      <protection hidden="1"/>
    </xf>
    <xf numFmtId="0" fontId="0" fillId="7" borderId="0" xfId="0" applyFill="1" applyBorder="1" applyAlignment="1" applyProtection="1">
      <alignment/>
      <protection hidden="1"/>
    </xf>
    <xf numFmtId="0" fontId="2" fillId="7" borderId="0" xfId="0" applyFont="1" applyFill="1" applyBorder="1" applyAlignment="1" applyProtection="1">
      <alignment/>
      <protection hidden="1"/>
    </xf>
    <xf numFmtId="0" fontId="0" fillId="4" borderId="0" xfId="0" applyFill="1" applyAlignment="1" applyProtection="1">
      <alignment/>
      <protection hidden="1"/>
    </xf>
    <xf numFmtId="0" fontId="28" fillId="7" borderId="15" xfId="0" applyFont="1" applyFill="1" applyBorder="1" applyAlignment="1" applyProtection="1">
      <alignment horizontal="center" vertical="center"/>
      <protection hidden="1"/>
    </xf>
    <xf numFmtId="0" fontId="18" fillId="7" borderId="0" xfId="0" applyFont="1" applyFill="1" applyBorder="1" applyAlignment="1" applyProtection="1">
      <alignment horizontal="left" vertical="center"/>
      <protection hidden="1"/>
    </xf>
    <xf numFmtId="2" fontId="28" fillId="7" borderId="15" xfId="0" applyNumberFormat="1" applyFont="1" applyFill="1" applyBorder="1" applyAlignment="1" applyProtection="1">
      <alignment horizontal="center" vertical="center"/>
      <protection hidden="1"/>
    </xf>
    <xf numFmtId="0" fontId="21" fillId="7" borderId="0" xfId="0" applyFont="1" applyFill="1" applyBorder="1" applyAlignment="1" applyProtection="1">
      <alignment horizontal="right" vertical="center" wrapText="1"/>
      <protection hidden="1"/>
    </xf>
    <xf numFmtId="0" fontId="28" fillId="7" borderId="0" xfId="0" applyFont="1" applyFill="1" applyBorder="1" applyAlignment="1" applyProtection="1">
      <alignment horizontal="right" vertical="center"/>
      <protection hidden="1"/>
    </xf>
    <xf numFmtId="0" fontId="21" fillId="7" borderId="0" xfId="0" applyFont="1" applyFill="1" applyBorder="1" applyAlignment="1" applyProtection="1">
      <alignment horizontal="center" vertical="center"/>
      <protection hidden="1"/>
    </xf>
    <xf numFmtId="0" fontId="29" fillId="7" borderId="0" xfId="0" applyFont="1" applyFill="1" applyBorder="1" applyAlignment="1" applyProtection="1">
      <alignment horizontal="left" vertical="center"/>
      <protection hidden="1"/>
    </xf>
    <xf numFmtId="0" fontId="0" fillId="7" borderId="0" xfId="0" applyFont="1" applyFill="1" applyBorder="1" applyAlignment="1" applyProtection="1">
      <alignment horizontal="right"/>
      <protection hidden="1"/>
    </xf>
    <xf numFmtId="0" fontId="30" fillId="7" borderId="0" xfId="0" applyFont="1" applyFill="1" applyBorder="1" applyAlignment="1" applyProtection="1">
      <alignment/>
      <protection hidden="1"/>
    </xf>
    <xf numFmtId="0" fontId="0" fillId="7" borderId="0" xfId="0" applyFont="1" applyFill="1" applyBorder="1" applyAlignment="1" applyProtection="1">
      <alignment/>
      <protection hidden="1"/>
    </xf>
    <xf numFmtId="0" fontId="0" fillId="7" borderId="16" xfId="0" applyFont="1" applyFill="1" applyBorder="1" applyAlignment="1" applyProtection="1">
      <alignment horizontal="center" vertical="center" wrapText="1"/>
      <protection hidden="1"/>
    </xf>
    <xf numFmtId="0" fontId="0" fillId="7" borderId="7" xfId="0" applyFill="1" applyBorder="1" applyAlignment="1" applyProtection="1">
      <alignment/>
      <protection hidden="1"/>
    </xf>
    <xf numFmtId="0" fontId="18" fillId="7" borderId="0" xfId="0" applyFont="1" applyFill="1" applyBorder="1" applyAlignment="1" applyProtection="1">
      <alignment vertical="center"/>
      <protection hidden="1"/>
    </xf>
    <xf numFmtId="172" fontId="0" fillId="7" borderId="0" xfId="0" applyNumberFormat="1" applyFont="1" applyFill="1" applyBorder="1" applyAlignment="1" applyProtection="1">
      <alignment vertical="center"/>
      <protection hidden="1"/>
    </xf>
    <xf numFmtId="0" fontId="0" fillId="5" borderId="7" xfId="0" applyFill="1" applyBorder="1" applyAlignment="1" applyProtection="1">
      <alignment/>
      <protection hidden="1"/>
    </xf>
    <xf numFmtId="0" fontId="0" fillId="5" borderId="0" xfId="0" applyFill="1" applyBorder="1" applyAlignment="1" applyProtection="1">
      <alignment/>
      <protection hidden="1"/>
    </xf>
    <xf numFmtId="0" fontId="0" fillId="7" borderId="8" xfId="0" applyFill="1" applyBorder="1" applyAlignment="1" applyProtection="1">
      <alignment/>
      <protection hidden="1"/>
    </xf>
    <xf numFmtId="0" fontId="0" fillId="7" borderId="5" xfId="0" applyFont="1" applyFill="1" applyBorder="1" applyAlignment="1" applyProtection="1">
      <alignment/>
      <protection hidden="1"/>
    </xf>
    <xf numFmtId="0" fontId="0" fillId="7" borderId="10" xfId="0" applyFill="1" applyBorder="1" applyAlignment="1" applyProtection="1">
      <alignment/>
      <protection hidden="1"/>
    </xf>
    <xf numFmtId="0" fontId="0" fillId="4" borderId="10" xfId="0" applyFill="1" applyBorder="1" applyAlignment="1" applyProtection="1">
      <alignment/>
      <protection hidden="1"/>
    </xf>
    <xf numFmtId="0" fontId="2" fillId="0" borderId="0" xfId="0" applyFont="1" applyFill="1" applyBorder="1" applyAlignment="1" applyProtection="1">
      <alignment horizontal="right" vertical="center"/>
      <protection hidden="1"/>
    </xf>
    <xf numFmtId="0" fontId="0" fillId="0" borderId="0" xfId="0"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0" fontId="19"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6" fillId="7" borderId="13" xfId="0" applyFont="1" applyFill="1" applyBorder="1" applyAlignment="1" applyProtection="1">
      <alignment horizontal="center" vertical="center"/>
      <protection hidden="1"/>
    </xf>
    <xf numFmtId="0" fontId="9" fillId="7" borderId="12" xfId="0" applyFont="1" applyFill="1" applyBorder="1" applyAlignment="1" applyProtection="1">
      <alignment horizontal="center" vertical="center"/>
      <protection hidden="1"/>
    </xf>
    <xf numFmtId="0" fontId="9" fillId="7" borderId="0" xfId="0" applyFont="1" applyFill="1" applyBorder="1" applyAlignment="1" applyProtection="1">
      <alignment horizontal="center" vertical="center"/>
      <protection hidden="1"/>
    </xf>
    <xf numFmtId="0" fontId="0" fillId="0" borderId="0" xfId="0" applyFill="1" applyAlignment="1">
      <alignment/>
    </xf>
    <xf numFmtId="0" fontId="46" fillId="0" borderId="0" xfId="0" applyFont="1" applyFill="1" applyAlignment="1">
      <alignment/>
    </xf>
    <xf numFmtId="0" fontId="0" fillId="0" borderId="0" xfId="0" applyFill="1" applyAlignment="1">
      <alignment horizontal="left" vertical="center" wrapText="1"/>
    </xf>
    <xf numFmtId="0" fontId="48" fillId="7" borderId="1" xfId="0" applyFont="1" applyFill="1" applyBorder="1" applyAlignment="1" applyProtection="1">
      <alignment horizontal="center" vertical="center" wrapText="1"/>
      <protection hidden="1"/>
    </xf>
    <xf numFmtId="0" fontId="50" fillId="7" borderId="0" xfId="0" applyFont="1" applyFill="1" applyBorder="1" applyAlignment="1" applyProtection="1">
      <alignment/>
      <protection hidden="1"/>
    </xf>
    <xf numFmtId="0" fontId="23" fillId="0" borderId="0" xfId="0" applyFont="1" applyFill="1" applyBorder="1" applyAlignment="1" applyProtection="1">
      <alignment vertical="center"/>
      <protection hidden="1"/>
    </xf>
    <xf numFmtId="0" fontId="17" fillId="0" borderId="0" xfId="0" applyFont="1" applyFill="1" applyBorder="1" applyAlignment="1" applyProtection="1">
      <alignment horizontal="right" vertical="center"/>
      <protection hidden="1"/>
    </xf>
    <xf numFmtId="43" fontId="17" fillId="0" borderId="0" xfId="15" applyFont="1" applyFill="1" applyBorder="1" applyAlignment="1" applyProtection="1">
      <alignment vertical="center"/>
      <protection hidden="1"/>
    </xf>
    <xf numFmtId="0" fontId="2" fillId="0" borderId="0" xfId="0" applyFont="1" applyFill="1" applyBorder="1" applyAlignment="1" applyProtection="1">
      <alignment horizontal="left" vertical="center"/>
      <protection hidden="1"/>
    </xf>
    <xf numFmtId="44" fontId="7" fillId="0" borderId="0" xfId="17" applyFont="1" applyFill="1" applyBorder="1" applyAlignment="1" applyProtection="1">
      <alignment horizontal="left" vertical="center" wrapText="1" shrinkToFit="1"/>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horizontal="left" vertical="center"/>
      <protection hidden="1"/>
    </xf>
    <xf numFmtId="168" fontId="24" fillId="0" borderId="0" xfId="0" applyNumberFormat="1" applyFont="1" applyFill="1" applyBorder="1" applyAlignment="1" applyProtection="1">
      <alignment vertical="center"/>
      <protection hidden="1"/>
    </xf>
    <xf numFmtId="0" fontId="24" fillId="0" borderId="0" xfId="0" applyFont="1" applyFill="1" applyBorder="1" applyAlignment="1" applyProtection="1">
      <alignment horizontal="right" vertical="center"/>
      <protection hidden="1"/>
    </xf>
    <xf numFmtId="0" fontId="2" fillId="0" borderId="0" xfId="0" applyFont="1" applyFill="1" applyBorder="1" applyAlignment="1" applyProtection="1">
      <alignment horizontal="center" vertical="center"/>
      <protection hidden="1" locked="0"/>
    </xf>
    <xf numFmtId="10" fontId="0" fillId="0" borderId="0" xfId="0" applyNumberFormat="1" applyFont="1" applyFill="1" applyAlignment="1" applyProtection="1">
      <alignment/>
      <protection hidden="1"/>
    </xf>
    <xf numFmtId="0" fontId="47" fillId="7" borderId="17" xfId="0" applyFont="1" applyFill="1" applyBorder="1" applyAlignment="1" applyProtection="1">
      <alignment/>
      <protection hidden="1"/>
    </xf>
    <xf numFmtId="0" fontId="47" fillId="7" borderId="18" xfId="0" applyFont="1" applyFill="1" applyBorder="1" applyAlignment="1" applyProtection="1">
      <alignment/>
      <protection hidden="1"/>
    </xf>
    <xf numFmtId="0" fontId="31" fillId="7" borderId="17" xfId="0" applyFont="1" applyFill="1" applyBorder="1" applyAlignment="1" applyProtection="1">
      <alignment/>
      <protection hidden="1"/>
    </xf>
    <xf numFmtId="0" fontId="31" fillId="7" borderId="18" xfId="0" applyFont="1" applyFill="1" applyBorder="1" applyAlignment="1" applyProtection="1">
      <alignment/>
      <protection hidden="1"/>
    </xf>
    <xf numFmtId="0" fontId="17" fillId="0" borderId="0" xfId="0" applyFont="1" applyBorder="1" applyAlignment="1" applyProtection="1">
      <alignment wrapText="1"/>
      <protection hidden="1"/>
    </xf>
    <xf numFmtId="0" fontId="4" fillId="0" borderId="19" xfId="0" applyFont="1" applyFill="1" applyBorder="1" applyAlignment="1" applyProtection="1">
      <alignment horizontal="right" vertical="center"/>
      <protection hidden="1"/>
    </xf>
    <xf numFmtId="0" fontId="40" fillId="0" borderId="20" xfId="0" applyFont="1" applyFill="1" applyBorder="1" applyAlignment="1" applyProtection="1">
      <alignment horizontal="right" vertical="center" wrapText="1"/>
      <protection hidden="1"/>
    </xf>
    <xf numFmtId="0" fontId="16" fillId="0" borderId="21" xfId="0" applyFont="1" applyFill="1" applyBorder="1" applyAlignment="1" applyProtection="1">
      <alignment horizontal="center" vertical="center"/>
      <protection hidden="1"/>
    </xf>
    <xf numFmtId="0" fontId="4" fillId="0" borderId="22" xfId="0" applyFont="1" applyFill="1" applyBorder="1" applyAlignment="1" applyProtection="1">
      <alignment horizontal="right" vertical="center"/>
      <protection hidden="1"/>
    </xf>
    <xf numFmtId="0" fontId="16" fillId="0" borderId="16" xfId="0" applyFont="1" applyFill="1" applyBorder="1" applyAlignment="1" applyProtection="1">
      <alignment horizontal="center" vertical="center"/>
      <protection hidden="1"/>
    </xf>
    <xf numFmtId="0" fontId="0" fillId="0" borderId="22" xfId="0" applyFont="1" applyFill="1" applyBorder="1" applyAlignment="1" applyProtection="1">
      <alignment vertical="center"/>
      <protection hidden="1"/>
    </xf>
    <xf numFmtId="0" fontId="19" fillId="0" borderId="16" xfId="0" applyFont="1" applyFill="1" applyBorder="1" applyAlignment="1" applyProtection="1">
      <alignment horizontal="center" vertical="center"/>
      <protection hidden="1"/>
    </xf>
    <xf numFmtId="0" fontId="0" fillId="0" borderId="16" xfId="0" applyFont="1" applyFill="1" applyBorder="1" applyAlignment="1" applyProtection="1">
      <alignment vertical="center"/>
      <protection hidden="1"/>
    </xf>
    <xf numFmtId="0" fontId="17" fillId="0" borderId="16" xfId="0" applyFont="1" applyFill="1" applyBorder="1" applyAlignment="1" applyProtection="1">
      <alignment horizontal="left" vertical="center" indent="1"/>
      <protection hidden="1"/>
    </xf>
    <xf numFmtId="0" fontId="24" fillId="0" borderId="16" xfId="0" applyFont="1" applyFill="1" applyBorder="1" applyAlignment="1" applyProtection="1">
      <alignment horizontal="left" vertical="center" wrapText="1" indent="1"/>
      <protection hidden="1"/>
    </xf>
    <xf numFmtId="0" fontId="11" fillId="0" borderId="22" xfId="0" applyFont="1" applyFill="1" applyBorder="1" applyAlignment="1" applyProtection="1">
      <alignment vertical="center"/>
      <protection hidden="1"/>
    </xf>
    <xf numFmtId="0" fontId="11" fillId="0" borderId="23" xfId="0" applyFont="1" applyFill="1" applyBorder="1" applyAlignment="1" applyProtection="1">
      <alignment vertical="center"/>
      <protection hidden="1"/>
    </xf>
    <xf numFmtId="0" fontId="23" fillId="0" borderId="24" xfId="0" applyFont="1" applyFill="1" applyBorder="1" applyAlignment="1" applyProtection="1">
      <alignment vertical="center"/>
      <protection hidden="1"/>
    </xf>
    <xf numFmtId="0" fontId="17" fillId="0" borderId="24" xfId="0" applyFont="1" applyFill="1" applyBorder="1" applyAlignment="1" applyProtection="1">
      <alignment vertical="center"/>
      <protection hidden="1"/>
    </xf>
    <xf numFmtId="43" fontId="17" fillId="0" borderId="24" xfId="15" applyFont="1" applyFill="1" applyBorder="1" applyAlignment="1" applyProtection="1">
      <alignment vertical="center"/>
      <protection hidden="1"/>
    </xf>
    <xf numFmtId="0" fontId="17" fillId="0" borderId="24" xfId="0" applyFont="1" applyFill="1" applyBorder="1" applyAlignment="1" applyProtection="1">
      <alignment horizontal="right" vertical="center"/>
      <protection hidden="1"/>
    </xf>
    <xf numFmtId="0" fontId="0" fillId="0" borderId="25" xfId="0" applyFont="1" applyFill="1" applyBorder="1" applyAlignment="1" applyProtection="1">
      <alignment vertical="center"/>
      <protection hidden="1"/>
    </xf>
    <xf numFmtId="0" fontId="11" fillId="0" borderId="19" xfId="0" applyFont="1" applyFill="1" applyBorder="1" applyAlignment="1" applyProtection="1">
      <alignment vertical="center"/>
      <protection hidden="1"/>
    </xf>
    <xf numFmtId="0" fontId="0" fillId="0" borderId="21" xfId="0" applyFont="1" applyFill="1" applyBorder="1" applyAlignment="1" applyProtection="1">
      <alignment vertical="center"/>
      <protection hidden="1"/>
    </xf>
    <xf numFmtId="0" fontId="0" fillId="0" borderId="22" xfId="0" applyFill="1" applyBorder="1" applyAlignment="1" applyProtection="1">
      <alignment vertical="center"/>
      <protection hidden="1"/>
    </xf>
    <xf numFmtId="0" fontId="0" fillId="0" borderId="16" xfId="0" applyFill="1" applyBorder="1" applyAlignment="1" applyProtection="1">
      <alignment vertical="center"/>
      <protection hidden="1"/>
    </xf>
    <xf numFmtId="0" fontId="0" fillId="0" borderId="23" xfId="0" applyFill="1" applyBorder="1" applyAlignment="1" applyProtection="1">
      <alignment vertical="center"/>
      <protection hidden="1"/>
    </xf>
    <xf numFmtId="0" fontId="17" fillId="0" borderId="24" xfId="0" applyFont="1" applyBorder="1" applyAlignment="1" applyProtection="1">
      <alignment wrapText="1"/>
      <protection hidden="1"/>
    </xf>
    <xf numFmtId="0" fontId="0" fillId="0" borderId="25" xfId="0" applyFill="1" applyBorder="1" applyAlignment="1" applyProtection="1">
      <alignment vertical="center"/>
      <protection hidden="1"/>
    </xf>
    <xf numFmtId="168" fontId="18" fillId="7" borderId="13" xfId="0" applyNumberFormat="1" applyFont="1" applyFill="1" applyBorder="1" applyAlignment="1" applyProtection="1">
      <alignment/>
      <protection hidden="1"/>
    </xf>
    <xf numFmtId="0" fontId="24" fillId="0" borderId="0" xfId="0" applyFont="1" applyFill="1" applyBorder="1" applyAlignment="1" applyProtection="1">
      <alignment horizontal="left" vertical="center" wrapText="1" indent="1"/>
      <protection hidden="1"/>
    </xf>
    <xf numFmtId="3" fontId="9" fillId="5" borderId="14" xfId="0" applyNumberFormat="1" applyFont="1" applyFill="1" applyBorder="1" applyAlignment="1" applyProtection="1">
      <alignment horizontal="center" vertical="center"/>
      <protection hidden="1"/>
    </xf>
    <xf numFmtId="172" fontId="9" fillId="5" borderId="14" xfId="0" applyNumberFormat="1" applyFont="1" applyFill="1" applyBorder="1" applyAlignment="1" applyProtection="1">
      <alignment horizontal="center" vertical="center"/>
      <protection hidden="1"/>
    </xf>
    <xf numFmtId="2" fontId="2" fillId="5" borderId="14" xfId="0" applyNumberFormat="1" applyFont="1" applyFill="1" applyBorder="1" applyAlignment="1" applyProtection="1">
      <alignment horizontal="center" vertical="center"/>
      <protection hidden="1"/>
    </xf>
    <xf numFmtId="3" fontId="23" fillId="4" borderId="26" xfId="0" applyNumberFormat="1" applyFont="1" applyFill="1" applyBorder="1" applyAlignment="1" applyProtection="1">
      <alignment horizontal="center" vertical="center"/>
      <protection hidden="1"/>
    </xf>
    <xf numFmtId="172" fontId="23" fillId="4" borderId="26" xfId="0" applyNumberFormat="1" applyFont="1" applyFill="1" applyBorder="1" applyAlignment="1" applyProtection="1">
      <alignment horizontal="center" vertical="center"/>
      <protection hidden="1"/>
    </xf>
    <xf numFmtId="174" fontId="23" fillId="4" borderId="26" xfId="0" applyNumberFormat="1" applyFont="1" applyFill="1" applyBorder="1" applyAlignment="1" applyProtection="1">
      <alignment horizontal="center" vertical="center"/>
      <protection hidden="1"/>
    </xf>
    <xf numFmtId="0" fontId="28" fillId="7" borderId="4" xfId="0" applyFont="1" applyFill="1" applyBorder="1" applyAlignment="1" applyProtection="1">
      <alignment horizontal="center" vertical="center"/>
      <protection hidden="1"/>
    </xf>
    <xf numFmtId="0" fontId="23" fillId="7" borderId="0" xfId="0" applyFont="1" applyFill="1" applyBorder="1" applyAlignment="1" applyProtection="1">
      <alignment horizontal="right" vertical="center" wrapText="1"/>
      <protection hidden="1"/>
    </xf>
    <xf numFmtId="6" fontId="49" fillId="7" borderId="3" xfId="0" applyNumberFormat="1" applyFont="1" applyFill="1" applyBorder="1" applyAlignment="1" applyProtection="1">
      <alignment/>
      <protection hidden="1"/>
    </xf>
    <xf numFmtId="6" fontId="0" fillId="0" borderId="0" xfId="0" applyNumberFormat="1" applyFill="1" applyAlignment="1" applyProtection="1">
      <alignment/>
      <protection hidden="1"/>
    </xf>
    <xf numFmtId="168" fontId="0" fillId="7" borderId="27" xfId="0" applyNumberFormat="1" applyFont="1" applyFill="1" applyBorder="1" applyAlignment="1" applyProtection="1">
      <alignment/>
      <protection hidden="1"/>
    </xf>
    <xf numFmtId="0" fontId="22" fillId="7" borderId="0" xfId="0" applyFont="1" applyFill="1" applyBorder="1" applyAlignment="1" applyProtection="1">
      <alignment horizontal="center" vertical="center" wrapText="1"/>
      <protection hidden="1"/>
    </xf>
    <xf numFmtId="0" fontId="22" fillId="7" borderId="7" xfId="0" applyFont="1" applyFill="1" applyBorder="1" applyAlignment="1" applyProtection="1">
      <alignment horizontal="left" vertical="center"/>
      <protection hidden="1"/>
    </xf>
    <xf numFmtId="0" fontId="22" fillId="7" borderId="0" xfId="0" applyFont="1" applyFill="1" applyBorder="1" applyAlignment="1" applyProtection="1">
      <alignment horizontal="left" vertical="center"/>
      <protection hidden="1"/>
    </xf>
    <xf numFmtId="186" fontId="17" fillId="7" borderId="0" xfId="0" applyNumberFormat="1" applyFont="1" applyFill="1" applyBorder="1" applyAlignment="1" applyProtection="1">
      <alignment horizontal="center" vertical="center"/>
      <protection hidden="1"/>
    </xf>
    <xf numFmtId="172" fontId="0" fillId="7" borderId="0" xfId="0" applyNumberFormat="1" applyFill="1" applyBorder="1" applyAlignment="1" applyProtection="1">
      <alignment horizontal="center" vertical="center"/>
      <protection hidden="1"/>
    </xf>
    <xf numFmtId="0" fontId="26" fillId="7" borderId="8" xfId="0" applyFont="1" applyFill="1" applyBorder="1" applyAlignment="1" applyProtection="1">
      <alignment horizontal="center" vertical="center" wrapText="1"/>
      <protection hidden="1"/>
    </xf>
    <xf numFmtId="0" fontId="26" fillId="7" borderId="5" xfId="0" applyFont="1" applyFill="1" applyBorder="1" applyAlignment="1" applyProtection="1">
      <alignment horizontal="center" vertical="center" wrapText="1"/>
      <protection hidden="1"/>
    </xf>
    <xf numFmtId="2" fontId="2" fillId="4" borderId="26" xfId="0" applyNumberFormat="1" applyFont="1" applyFill="1" applyBorder="1" applyAlignment="1" applyProtection="1">
      <alignment horizontal="center" vertical="center"/>
      <protection hidden="1"/>
    </xf>
    <xf numFmtId="169" fontId="2" fillId="4" borderId="26" xfId="0" applyNumberFormat="1" applyFont="1" applyFill="1" applyBorder="1" applyAlignment="1" applyProtection="1">
      <alignment horizontal="center" vertical="center"/>
      <protection hidden="1"/>
    </xf>
    <xf numFmtId="0" fontId="0" fillId="0" borderId="28" xfId="0" applyFont="1" applyFill="1" applyBorder="1" applyAlignment="1" applyProtection="1">
      <alignment vertical="center"/>
      <protection hidden="1"/>
    </xf>
    <xf numFmtId="0" fontId="0" fillId="0" borderId="0" xfId="0" applyFont="1" applyFill="1" applyBorder="1" applyAlignment="1" applyProtection="1">
      <alignment horizontal="left" vertical="center" indent="2"/>
      <protection hidden="1"/>
    </xf>
    <xf numFmtId="0" fontId="2" fillId="7" borderId="7"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10" xfId="0" applyFont="1" applyFill="1" applyBorder="1" applyAlignment="1">
      <alignment horizontal="center" vertical="center"/>
    </xf>
    <xf numFmtId="0" fontId="23" fillId="7" borderId="0" xfId="0" applyFont="1" applyFill="1" applyBorder="1" applyAlignment="1" applyProtection="1">
      <alignment vertical="center"/>
      <protection hidden="1"/>
    </xf>
    <xf numFmtId="0" fontId="17" fillId="7" borderId="0" xfId="0" applyFont="1" applyFill="1" applyBorder="1" applyAlignment="1" applyProtection="1">
      <alignment vertical="center"/>
      <protection hidden="1"/>
    </xf>
    <xf numFmtId="0" fontId="17" fillId="7" borderId="0" xfId="0" applyFont="1" applyFill="1" applyBorder="1" applyAlignment="1" applyProtection="1">
      <alignment horizontal="left" vertical="center"/>
      <protection hidden="1"/>
    </xf>
    <xf numFmtId="8" fontId="17" fillId="7" borderId="0" xfId="0" applyNumberFormat="1" applyFont="1" applyFill="1" applyBorder="1" applyAlignment="1" applyProtection="1">
      <alignment vertical="center"/>
      <protection hidden="1"/>
    </xf>
    <xf numFmtId="0" fontId="8" fillId="7" borderId="0" xfId="0" applyFont="1" applyFill="1" applyBorder="1" applyAlignment="1" applyProtection="1">
      <alignment horizontal="center"/>
      <protection hidden="1"/>
    </xf>
    <xf numFmtId="0" fontId="22" fillId="7" borderId="10" xfId="0" applyFont="1" applyFill="1" applyBorder="1" applyAlignment="1" applyProtection="1">
      <alignment horizontal="center" vertical="center" wrapText="1"/>
      <protection hidden="1"/>
    </xf>
    <xf numFmtId="8" fontId="0" fillId="0" borderId="0" xfId="0" applyNumberFormat="1" applyAlignment="1" applyProtection="1">
      <alignment/>
      <protection hidden="1" locked="0"/>
    </xf>
    <xf numFmtId="8" fontId="17" fillId="2" borderId="0" xfId="0" applyNumberFormat="1" applyFont="1" applyFill="1" applyAlignment="1" applyProtection="1">
      <alignment/>
      <protection hidden="1" locked="0"/>
    </xf>
    <xf numFmtId="0" fontId="0" fillId="2" borderId="0" xfId="0" applyFill="1" applyAlignment="1" applyProtection="1">
      <alignment horizontal="right" wrapText="1"/>
      <protection hidden="1" locked="0"/>
    </xf>
    <xf numFmtId="0" fontId="2" fillId="4" borderId="7" xfId="0" applyFont="1" applyFill="1" applyBorder="1" applyAlignment="1" applyProtection="1">
      <alignment horizontal="center" vertical="center"/>
      <protection hidden="1"/>
    </xf>
    <xf numFmtId="0" fontId="2" fillId="7" borderId="7" xfId="0" applyFont="1" applyFill="1" applyBorder="1" applyAlignment="1" applyProtection="1">
      <alignment horizontal="center" vertical="center"/>
      <protection hidden="1"/>
    </xf>
    <xf numFmtId="0" fontId="0" fillId="7" borderId="0" xfId="0" applyFont="1" applyFill="1" applyBorder="1" applyAlignment="1" applyProtection="1">
      <alignment vertical="center"/>
      <protection hidden="1"/>
    </xf>
    <xf numFmtId="175" fontId="64" fillId="5" borderId="14" xfId="0" applyNumberFormat="1" applyFont="1" applyFill="1" applyBorder="1" applyAlignment="1" applyProtection="1">
      <alignment horizontal="center" vertical="center" wrapText="1"/>
      <protection hidden="1"/>
    </xf>
    <xf numFmtId="0" fontId="26" fillId="0" borderId="15" xfId="0" applyFont="1" applyFill="1" applyBorder="1" applyAlignment="1" applyProtection="1">
      <alignment horizontal="center" vertical="center" wrapText="1"/>
      <protection hidden="1"/>
    </xf>
    <xf numFmtId="6" fontId="49" fillId="7" borderId="29" xfId="0" applyNumberFormat="1" applyFont="1" applyFill="1" applyBorder="1" applyAlignment="1" applyProtection="1">
      <alignment/>
      <protection hidden="1"/>
    </xf>
    <xf numFmtId="6" fontId="36" fillId="7" borderId="29" xfId="0" applyNumberFormat="1" applyFont="1" applyFill="1" applyBorder="1" applyAlignment="1" applyProtection="1">
      <alignment/>
      <protection hidden="1"/>
    </xf>
    <xf numFmtId="6" fontId="49" fillId="4" borderId="29" xfId="0" applyNumberFormat="1" applyFont="1" applyFill="1" applyBorder="1" applyAlignment="1" applyProtection="1">
      <alignment/>
      <protection hidden="1"/>
    </xf>
    <xf numFmtId="6" fontId="36" fillId="4" borderId="29" xfId="0" applyNumberFormat="1" applyFont="1" applyFill="1" applyBorder="1" applyAlignment="1" applyProtection="1">
      <alignment/>
      <protection hidden="1"/>
    </xf>
    <xf numFmtId="6" fontId="49" fillId="4" borderId="30" xfId="0" applyNumberFormat="1" applyFont="1" applyFill="1" applyBorder="1" applyAlignment="1" applyProtection="1">
      <alignment/>
      <protection hidden="1"/>
    </xf>
    <xf numFmtId="6" fontId="36" fillId="4" borderId="30" xfId="0" applyNumberFormat="1" applyFont="1" applyFill="1" applyBorder="1" applyAlignment="1" applyProtection="1">
      <alignment/>
      <protection hidden="1"/>
    </xf>
    <xf numFmtId="0" fontId="16" fillId="4" borderId="31" xfId="20" applyFont="1" applyFill="1" applyBorder="1" applyAlignment="1" applyProtection="1">
      <alignment horizontal="left"/>
      <protection hidden="1"/>
    </xf>
    <xf numFmtId="0" fontId="5" fillId="0" borderId="32" xfId="0" applyFont="1" applyFill="1" applyBorder="1" applyAlignment="1" applyProtection="1">
      <alignment horizontal="center"/>
      <protection hidden="1"/>
    </xf>
    <xf numFmtId="6" fontId="5" fillId="0" borderId="33" xfId="0" applyNumberFormat="1" applyFont="1" applyFill="1" applyBorder="1" applyAlignment="1" applyProtection="1">
      <alignment horizontal="center" wrapText="1"/>
      <protection hidden="1"/>
    </xf>
    <xf numFmtId="0" fontId="9" fillId="0" borderId="9" xfId="0" applyFont="1" applyFill="1" applyBorder="1" applyAlignment="1" applyProtection="1">
      <alignment horizontal="center"/>
      <protection hidden="1"/>
    </xf>
    <xf numFmtId="0" fontId="9" fillId="0" borderId="34" xfId="0" applyFont="1" applyFill="1" applyBorder="1" applyAlignment="1" applyProtection="1">
      <alignment horizontal="center"/>
      <protection hidden="1"/>
    </xf>
    <xf numFmtId="0" fontId="39" fillId="7" borderId="0" xfId="20" applyFont="1" applyFill="1" applyBorder="1" applyAlignment="1" applyProtection="1">
      <alignment horizontal="center" wrapText="1"/>
      <protection hidden="1"/>
    </xf>
    <xf numFmtId="0" fontId="16" fillId="7" borderId="4" xfId="20" applyFont="1" applyFill="1" applyBorder="1" applyAlignment="1" applyProtection="1">
      <alignment horizontal="center"/>
      <protection hidden="1"/>
    </xf>
    <xf numFmtId="0" fontId="17" fillId="7" borderId="6" xfId="0" applyFont="1" applyFill="1" applyBorder="1" applyAlignment="1" applyProtection="1">
      <alignment vertical="center"/>
      <protection hidden="1"/>
    </xf>
    <xf numFmtId="0" fontId="17" fillId="7" borderId="4" xfId="0" applyFont="1" applyFill="1" applyBorder="1" applyAlignment="1" applyProtection="1">
      <alignment vertical="center"/>
      <protection hidden="1"/>
    </xf>
    <xf numFmtId="9" fontId="2" fillId="7" borderId="9" xfId="21" applyFont="1" applyFill="1" applyBorder="1" applyAlignment="1" applyProtection="1">
      <alignment horizontal="center" vertical="center"/>
      <protection hidden="1"/>
    </xf>
    <xf numFmtId="0" fontId="17" fillId="4" borderId="4" xfId="0" applyFont="1" applyFill="1" applyBorder="1" applyAlignment="1" applyProtection="1">
      <alignment horizontal="center" vertical="center" wrapText="1"/>
      <protection hidden="1"/>
    </xf>
    <xf numFmtId="0" fontId="0" fillId="4" borderId="0" xfId="0" applyFont="1" applyFill="1" applyAlignment="1" applyProtection="1">
      <alignment/>
      <protection hidden="1"/>
    </xf>
    <xf numFmtId="0" fontId="13" fillId="4" borderId="0" xfId="20" applyFill="1" applyAlignment="1" applyProtection="1">
      <alignment horizontal="center" vertical="center" wrapText="1"/>
      <protection hidden="1"/>
    </xf>
    <xf numFmtId="0" fontId="13" fillId="4" borderId="0" xfId="20" applyFont="1" applyFill="1" applyAlignment="1" applyProtection="1">
      <alignment horizontal="center" vertical="center" wrapText="1"/>
      <protection hidden="1"/>
    </xf>
    <xf numFmtId="0" fontId="0" fillId="4" borderId="0" xfId="0" applyFont="1" applyFill="1" applyBorder="1" applyAlignment="1" applyProtection="1">
      <alignment/>
      <protection hidden="1"/>
    </xf>
    <xf numFmtId="38" fontId="0" fillId="4" borderId="0" xfId="0" applyNumberFormat="1" applyFont="1" applyFill="1" applyBorder="1" applyAlignment="1" applyProtection="1">
      <alignment/>
      <protection hidden="1"/>
    </xf>
    <xf numFmtId="168" fontId="0" fillId="4" borderId="27" xfId="0" applyNumberFormat="1" applyFont="1" applyFill="1" applyBorder="1" applyAlignment="1" applyProtection="1">
      <alignment/>
      <protection hidden="1"/>
    </xf>
    <xf numFmtId="0" fontId="0" fillId="4" borderId="12" xfId="0" applyFont="1" applyFill="1" applyBorder="1" applyAlignment="1" applyProtection="1">
      <alignment/>
      <protection hidden="1"/>
    </xf>
    <xf numFmtId="0" fontId="0" fillId="4" borderId="13" xfId="0" applyFont="1" applyFill="1" applyBorder="1" applyAlignment="1" applyProtection="1">
      <alignment/>
      <protection hidden="1"/>
    </xf>
    <xf numFmtId="0" fontId="17" fillId="4" borderId="35" xfId="0" applyFont="1" applyFill="1" applyBorder="1" applyAlignment="1" applyProtection="1">
      <alignment horizontal="center" vertical="center" wrapText="1"/>
      <protection hidden="1"/>
    </xf>
    <xf numFmtId="0" fontId="48" fillId="4" borderId="36" xfId="0" applyFont="1" applyFill="1" applyBorder="1" applyAlignment="1" applyProtection="1">
      <alignment horizontal="center" vertical="center" wrapText="1"/>
      <protection hidden="1"/>
    </xf>
    <xf numFmtId="0" fontId="48" fillId="4" borderId="37" xfId="0" applyFont="1" applyFill="1" applyBorder="1" applyAlignment="1" applyProtection="1">
      <alignment horizontal="center" vertical="center" wrapText="1"/>
      <protection hidden="1"/>
    </xf>
    <xf numFmtId="0" fontId="35" fillId="4" borderId="36" xfId="0" applyFont="1" applyFill="1" applyBorder="1" applyAlignment="1" applyProtection="1">
      <alignment horizontal="center" vertical="center" wrapText="1"/>
      <protection hidden="1"/>
    </xf>
    <xf numFmtId="0" fontId="35" fillId="4" borderId="37" xfId="0" applyFont="1" applyFill="1" applyBorder="1" applyAlignment="1" applyProtection="1">
      <alignment horizontal="center" vertical="center" wrapText="1"/>
      <protection hidden="1"/>
    </xf>
    <xf numFmtId="0" fontId="17" fillId="4" borderId="2" xfId="0" applyFont="1" applyFill="1" applyBorder="1" applyAlignment="1" applyProtection="1">
      <alignment/>
      <protection hidden="1"/>
    </xf>
    <xf numFmtId="6" fontId="49" fillId="4" borderId="3" xfId="0" applyNumberFormat="1" applyFont="1" applyFill="1" applyBorder="1" applyAlignment="1" applyProtection="1">
      <alignment/>
      <protection hidden="1"/>
    </xf>
    <xf numFmtId="0" fontId="17" fillId="4" borderId="38" xfId="0" applyFont="1" applyFill="1" applyBorder="1" applyAlignment="1" applyProtection="1">
      <alignment/>
      <protection hidden="1"/>
    </xf>
    <xf numFmtId="6" fontId="49" fillId="4" borderId="11" xfId="0" applyNumberFormat="1" applyFont="1" applyFill="1" applyBorder="1" applyAlignment="1" applyProtection="1">
      <alignment/>
      <protection hidden="1"/>
    </xf>
    <xf numFmtId="0" fontId="0" fillId="4" borderId="0" xfId="0" applyFont="1" applyFill="1" applyAlignment="1" applyProtection="1">
      <alignment horizontal="center" vertical="center"/>
      <protection hidden="1"/>
    </xf>
    <xf numFmtId="0" fontId="0" fillId="4" borderId="0" xfId="0" applyFill="1" applyBorder="1" applyAlignment="1" applyProtection="1">
      <alignment horizontal="center" vertical="center"/>
      <protection hidden="1"/>
    </xf>
    <xf numFmtId="0" fontId="1" fillId="4" borderId="0" xfId="0" applyFont="1" applyFill="1" applyBorder="1" applyAlignment="1" applyProtection="1">
      <alignment vertical="center"/>
      <protection hidden="1"/>
    </xf>
    <xf numFmtId="0" fontId="13" fillId="7" borderId="5" xfId="20" applyFill="1" applyBorder="1" applyAlignment="1">
      <alignment horizontal="right"/>
    </xf>
    <xf numFmtId="0" fontId="13" fillId="7" borderId="39" xfId="20" applyFill="1" applyBorder="1" applyAlignment="1">
      <alignment horizontal="right"/>
    </xf>
    <xf numFmtId="0" fontId="9" fillId="7" borderId="5" xfId="0" applyFont="1" applyFill="1" applyBorder="1" applyAlignment="1">
      <alignment horizontal="center" vertical="center" wrapText="1"/>
    </xf>
    <xf numFmtId="0" fontId="0" fillId="7" borderId="5" xfId="0" applyFill="1" applyBorder="1" applyAlignment="1" applyProtection="1">
      <alignment/>
      <protection hidden="1"/>
    </xf>
    <xf numFmtId="168" fontId="9" fillId="7" borderId="13" xfId="0" applyNumberFormat="1" applyFont="1" applyFill="1" applyBorder="1" applyAlignment="1" applyProtection="1">
      <alignment vertical="center" wrapText="1"/>
      <protection hidden="1"/>
    </xf>
    <xf numFmtId="2" fontId="9" fillId="5" borderId="14" xfId="0" applyNumberFormat="1" applyFont="1" applyFill="1" applyBorder="1" applyAlignment="1" applyProtection="1">
      <alignment horizontal="center" vertical="center"/>
      <protection hidden="1"/>
    </xf>
    <xf numFmtId="0" fontId="0" fillId="0" borderId="0" xfId="0" applyFont="1" applyAlignment="1" applyProtection="1">
      <alignment/>
      <protection hidden="1" locked="0"/>
    </xf>
    <xf numFmtId="172" fontId="9" fillId="7" borderId="40" xfId="0" applyNumberFormat="1" applyFont="1" applyFill="1" applyBorder="1" applyAlignment="1" applyProtection="1">
      <alignment horizontal="center" vertical="center"/>
      <protection hidden="1"/>
    </xf>
    <xf numFmtId="172" fontId="9" fillId="7" borderId="41" xfId="0" applyNumberFormat="1" applyFont="1" applyFill="1" applyBorder="1" applyAlignment="1" applyProtection="1">
      <alignment horizontal="center" vertical="center"/>
      <protection hidden="1"/>
    </xf>
    <xf numFmtId="172" fontId="9" fillId="7" borderId="28" xfId="0" applyNumberFormat="1" applyFont="1" applyFill="1" applyBorder="1" applyAlignment="1" applyProtection="1">
      <alignment horizontal="center" vertical="center"/>
      <protection hidden="1"/>
    </xf>
    <xf numFmtId="172" fontId="9" fillId="7" borderId="42" xfId="0" applyNumberFormat="1" applyFont="1" applyFill="1" applyBorder="1" applyAlignment="1" applyProtection="1">
      <alignment horizontal="center" vertical="center"/>
      <protection hidden="1"/>
    </xf>
    <xf numFmtId="0" fontId="18" fillId="7" borderId="12" xfId="0" applyFont="1" applyFill="1" applyBorder="1" applyAlignment="1" applyProtection="1">
      <alignment horizontal="right" vertical="center"/>
      <protection hidden="1"/>
    </xf>
    <xf numFmtId="0" fontId="18" fillId="7" borderId="0" xfId="0" applyFont="1" applyFill="1" applyBorder="1" applyAlignment="1" applyProtection="1">
      <alignment horizontal="right" vertical="center"/>
      <protection hidden="1"/>
    </xf>
    <xf numFmtId="0" fontId="18" fillId="4" borderId="43" xfId="0" applyFont="1" applyFill="1" applyBorder="1" applyAlignment="1" applyProtection="1">
      <alignment horizontal="right" vertical="center"/>
      <protection hidden="1"/>
    </xf>
    <xf numFmtId="0" fontId="18" fillId="0" borderId="41" xfId="0" applyFont="1" applyFill="1" applyBorder="1" applyAlignment="1" applyProtection="1">
      <alignment horizontal="center" wrapText="1"/>
      <protection hidden="1"/>
    </xf>
    <xf numFmtId="0" fontId="18" fillId="0" borderId="40" xfId="0" applyFont="1" applyFill="1" applyBorder="1" applyAlignment="1" applyProtection="1">
      <alignment horizontal="center" wrapText="1"/>
      <protection hidden="1"/>
    </xf>
    <xf numFmtId="168" fontId="18" fillId="4" borderId="18" xfId="0" applyNumberFormat="1" applyFont="1" applyFill="1" applyBorder="1" applyAlignment="1" applyProtection="1">
      <alignment horizontal="left" vertical="center"/>
      <protection hidden="1"/>
    </xf>
    <xf numFmtId="10" fontId="18" fillId="7" borderId="0" xfId="21" applyNumberFormat="1" applyFont="1" applyFill="1" applyBorder="1" applyAlignment="1" applyProtection="1">
      <alignment horizontal="left" vertical="center"/>
      <protection hidden="1"/>
    </xf>
    <xf numFmtId="9" fontId="18" fillId="7" borderId="0" xfId="21" applyFont="1" applyFill="1" applyBorder="1" applyAlignment="1" applyProtection="1">
      <alignment horizontal="left" vertical="center"/>
      <protection hidden="1"/>
    </xf>
    <xf numFmtId="6" fontId="18" fillId="7" borderId="0" xfId="0" applyNumberFormat="1" applyFont="1" applyFill="1" applyBorder="1" applyAlignment="1" applyProtection="1">
      <alignment horizontal="left" vertical="center"/>
      <protection hidden="1"/>
    </xf>
    <xf numFmtId="10" fontId="9" fillId="5" borderId="14" xfId="21" applyNumberFormat="1" applyFont="1" applyFill="1" applyBorder="1" applyAlignment="1" applyProtection="1">
      <alignment horizontal="center" vertical="center"/>
      <protection hidden="1"/>
    </xf>
    <xf numFmtId="2" fontId="2" fillId="4" borderId="14" xfId="0" applyNumberFormat="1" applyFont="1" applyFill="1" applyBorder="1" applyAlignment="1" applyProtection="1">
      <alignment horizontal="center" vertical="center"/>
      <protection hidden="1" locked="0"/>
    </xf>
    <xf numFmtId="172" fontId="2" fillId="4" borderId="14" xfId="0" applyNumberFormat="1" applyFont="1" applyFill="1" applyBorder="1" applyAlignment="1" applyProtection="1" quotePrefix="1">
      <alignment horizontal="center" vertical="center"/>
      <protection hidden="1" locked="0"/>
    </xf>
    <xf numFmtId="1" fontId="2" fillId="4" borderId="14" xfId="0" applyNumberFormat="1" applyFont="1" applyFill="1" applyBorder="1" applyAlignment="1" applyProtection="1">
      <alignment horizontal="center" vertical="center"/>
      <protection hidden="1" locked="0"/>
    </xf>
    <xf numFmtId="6" fontId="2" fillId="5" borderId="14" xfId="0" applyNumberFormat="1" applyFont="1" applyFill="1" applyBorder="1" applyAlignment="1" applyProtection="1">
      <alignment horizontal="center" vertical="center"/>
      <protection hidden="1"/>
    </xf>
    <xf numFmtId="172" fontId="2" fillId="5" borderId="14" xfId="0" applyNumberFormat="1" applyFont="1" applyFill="1" applyBorder="1" applyAlignment="1" applyProtection="1">
      <alignment horizontal="center" vertical="center" wrapText="1"/>
      <protection hidden="1"/>
    </xf>
    <xf numFmtId="204" fontId="2" fillId="5" borderId="14" xfId="21" applyNumberFormat="1" applyFont="1" applyFill="1" applyBorder="1" applyAlignment="1" applyProtection="1">
      <alignment horizontal="center" vertical="center"/>
      <protection hidden="1"/>
    </xf>
    <xf numFmtId="172" fontId="23" fillId="0" borderId="41" xfId="0" applyNumberFormat="1" applyFont="1" applyFill="1" applyBorder="1" applyAlignment="1" applyProtection="1">
      <alignment vertical="center"/>
      <protection hidden="1"/>
    </xf>
    <xf numFmtId="3" fontId="23" fillId="0" borderId="0" xfId="0" applyNumberFormat="1" applyFont="1" applyFill="1" applyBorder="1" applyAlignment="1" applyProtection="1">
      <alignment horizontal="center" vertical="center"/>
      <protection hidden="1"/>
    </xf>
    <xf numFmtId="172" fontId="23" fillId="0" borderId="0" xfId="0" applyNumberFormat="1" applyFont="1" applyFill="1" applyBorder="1" applyAlignment="1" applyProtection="1">
      <alignment horizontal="center" vertical="center"/>
      <protection hidden="1"/>
    </xf>
    <xf numFmtId="0" fontId="24" fillId="0" borderId="0" xfId="0" applyFont="1" applyFill="1" applyBorder="1" applyAlignment="1" applyProtection="1">
      <alignment horizontal="center"/>
      <protection hidden="1"/>
    </xf>
    <xf numFmtId="0" fontId="24" fillId="0" borderId="0" xfId="0" applyFont="1" applyFill="1" applyBorder="1" applyAlignment="1" applyProtection="1">
      <alignment horizontal="center" wrapText="1"/>
      <protection hidden="1"/>
    </xf>
    <xf numFmtId="3" fontId="24" fillId="0" borderId="28" xfId="0" applyNumberFormat="1" applyFont="1" applyFill="1" applyBorder="1" applyAlignment="1" applyProtection="1">
      <alignment horizontal="center" wrapText="1"/>
      <protection hidden="1"/>
    </xf>
    <xf numFmtId="3" fontId="24" fillId="0" borderId="28" xfId="0" applyNumberFormat="1" applyFont="1" applyFill="1" applyBorder="1" applyAlignment="1" applyProtection="1">
      <alignment horizontal="center"/>
      <protection hidden="1"/>
    </xf>
    <xf numFmtId="0" fontId="9" fillId="4" borderId="7" xfId="0" applyFont="1" applyFill="1" applyBorder="1" applyAlignment="1" applyProtection="1">
      <alignment horizontal="left" vertical="center" wrapText="1"/>
      <protection hidden="1"/>
    </xf>
    <xf numFmtId="0" fontId="52" fillId="8" borderId="44" xfId="0" applyFont="1" applyFill="1" applyBorder="1" applyAlignment="1" applyProtection="1">
      <alignment horizontal="left" vertical="center"/>
      <protection hidden="1"/>
    </xf>
    <xf numFmtId="10" fontId="23" fillId="4" borderId="26" xfId="21" applyNumberFormat="1" applyFont="1" applyFill="1" applyBorder="1" applyAlignment="1" applyProtection="1">
      <alignment horizontal="center" vertical="center"/>
      <protection hidden="1"/>
    </xf>
    <xf numFmtId="3" fontId="23" fillId="4" borderId="26" xfId="21" applyNumberFormat="1" applyFont="1" applyFill="1" applyBorder="1" applyAlignment="1" applyProtection="1">
      <alignment horizontal="center" vertical="center"/>
      <protection hidden="1"/>
    </xf>
    <xf numFmtId="0" fontId="0" fillId="9" borderId="0" xfId="0" applyFont="1" applyFill="1" applyBorder="1" applyAlignment="1" applyProtection="1">
      <alignment vertical="center"/>
      <protection hidden="1" locked="0"/>
    </xf>
    <xf numFmtId="0" fontId="0" fillId="0" borderId="20" xfId="0" applyFill="1" applyBorder="1" applyAlignment="1" applyProtection="1">
      <alignment vertical="center"/>
      <protection hidden="1"/>
    </xf>
    <xf numFmtId="0" fontId="24" fillId="0" borderId="0" xfId="0" applyFont="1" applyFill="1" applyBorder="1" applyAlignment="1" applyProtection="1" quotePrefix="1">
      <alignment horizontal="left" vertical="center" indent="1"/>
      <protection hidden="1"/>
    </xf>
    <xf numFmtId="6" fontId="2" fillId="0" borderId="0" xfId="0" applyNumberFormat="1" applyFont="1" applyBorder="1" applyAlignment="1" applyProtection="1">
      <alignment horizontal="left"/>
      <protection hidden="1"/>
    </xf>
    <xf numFmtId="0" fontId="0" fillId="0" borderId="28" xfId="0" applyFill="1" applyBorder="1" applyAlignment="1" applyProtection="1">
      <alignment vertical="center"/>
      <protection hidden="1"/>
    </xf>
    <xf numFmtId="0" fontId="5" fillId="0" borderId="0" xfId="0" applyFont="1" applyBorder="1" applyAlignment="1" applyProtection="1">
      <alignment/>
      <protection hidden="1"/>
    </xf>
    <xf numFmtId="0" fontId="0" fillId="0" borderId="0" xfId="0" applyFont="1" applyBorder="1" applyAlignment="1" applyProtection="1">
      <alignment horizontal="right" wrapText="1"/>
      <protection hidden="1"/>
    </xf>
    <xf numFmtId="0" fontId="0" fillId="0" borderId="0" xfId="0" applyFill="1" applyBorder="1" applyAlignment="1" applyProtection="1">
      <alignment/>
      <protection hidden="1"/>
    </xf>
    <xf numFmtId="6" fontId="0" fillId="0" borderId="0" xfId="0" applyNumberFormat="1" applyFont="1" applyBorder="1" applyAlignment="1" applyProtection="1">
      <alignment horizontal="left" wrapText="1"/>
      <protection hidden="1"/>
    </xf>
    <xf numFmtId="172" fontId="0" fillId="0" borderId="0" xfId="0" applyNumberFormat="1" applyFont="1" applyBorder="1" applyAlignment="1" applyProtection="1">
      <alignment horizontal="left" wrapText="1"/>
      <protection hidden="1"/>
    </xf>
    <xf numFmtId="6" fontId="0" fillId="0" borderId="0" xfId="0" applyNumberFormat="1" applyFill="1" applyBorder="1" applyAlignment="1" applyProtection="1">
      <alignment horizontal="left"/>
      <protection hidden="1"/>
    </xf>
    <xf numFmtId="0" fontId="0" fillId="4" borderId="0" xfId="0" applyFill="1" applyBorder="1" applyAlignment="1" applyProtection="1">
      <alignment vertical="center"/>
      <protection hidden="1"/>
    </xf>
    <xf numFmtId="0" fontId="40" fillId="4" borderId="0" xfId="0" applyFont="1" applyFill="1" applyBorder="1" applyAlignment="1" applyProtection="1">
      <alignment horizontal="right" vertical="center" wrapText="1"/>
      <protection hidden="1"/>
    </xf>
    <xf numFmtId="0" fontId="59" fillId="4" borderId="0" xfId="0" applyFont="1" applyFill="1" applyAlignment="1" applyProtection="1">
      <alignment horizontal="right" vertical="center" wrapText="1"/>
      <protection hidden="1"/>
    </xf>
    <xf numFmtId="6" fontId="17" fillId="4" borderId="45" xfId="0" applyNumberFormat="1" applyFont="1" applyFill="1" applyBorder="1" applyAlignment="1" applyProtection="1">
      <alignment horizontal="center" vertical="center"/>
      <protection hidden="1"/>
    </xf>
    <xf numFmtId="6" fontId="17" fillId="4" borderId="10" xfId="0" applyNumberFormat="1" applyFont="1" applyFill="1" applyBorder="1" applyAlignment="1" applyProtection="1">
      <alignment horizontal="center" vertical="center"/>
      <protection hidden="1"/>
    </xf>
    <xf numFmtId="6" fontId="17" fillId="7" borderId="45" xfId="0" applyNumberFormat="1" applyFont="1" applyFill="1" applyBorder="1" applyAlignment="1" applyProtection="1">
      <alignment horizontal="center" vertical="center"/>
      <protection hidden="1"/>
    </xf>
    <xf numFmtId="6" fontId="17" fillId="7" borderId="10" xfId="0" applyNumberFormat="1" applyFont="1" applyFill="1" applyBorder="1" applyAlignment="1" applyProtection="1">
      <alignment horizontal="center" vertical="center"/>
      <protection hidden="1"/>
    </xf>
    <xf numFmtId="6" fontId="35" fillId="4" borderId="45" xfId="0" applyNumberFormat="1" applyFont="1" applyFill="1" applyBorder="1" applyAlignment="1" applyProtection="1">
      <alignment horizontal="center" vertical="center"/>
      <protection hidden="1"/>
    </xf>
    <xf numFmtId="172" fontId="31" fillId="5" borderId="14" xfId="0" applyNumberFormat="1" applyFont="1" applyFill="1" applyBorder="1" applyAlignment="1" applyProtection="1">
      <alignment horizontal="center" vertical="center" wrapText="1"/>
      <protection hidden="1"/>
    </xf>
    <xf numFmtId="1" fontId="2" fillId="4" borderId="26" xfId="0" applyNumberFormat="1" applyFont="1" applyFill="1" applyBorder="1" applyAlignment="1" applyProtection="1">
      <alignment horizontal="center" vertical="center"/>
      <protection hidden="1"/>
    </xf>
    <xf numFmtId="4" fontId="2" fillId="4" borderId="14" xfId="0" applyNumberFormat="1" applyFont="1" applyFill="1" applyBorder="1" applyAlignment="1" applyProtection="1">
      <alignment horizontal="center" vertical="center"/>
      <protection hidden="1" locked="0"/>
    </xf>
    <xf numFmtId="0" fontId="0" fillId="0" borderId="19" xfId="0" applyFill="1" applyBorder="1" applyAlignment="1">
      <alignment/>
    </xf>
    <xf numFmtId="0" fontId="0" fillId="0" borderId="20" xfId="0" applyFill="1" applyBorder="1" applyAlignment="1">
      <alignment/>
    </xf>
    <xf numFmtId="0" fontId="18" fillId="0" borderId="20" xfId="0" applyFont="1" applyFill="1" applyBorder="1" applyAlignment="1">
      <alignment/>
    </xf>
    <xf numFmtId="0" fontId="0" fillId="0" borderId="23" xfId="0" applyFill="1" applyBorder="1" applyAlignment="1">
      <alignment/>
    </xf>
    <xf numFmtId="0" fontId="0" fillId="0" borderId="24" xfId="0" applyFill="1" applyBorder="1" applyAlignment="1">
      <alignment/>
    </xf>
    <xf numFmtId="0" fontId="16" fillId="4" borderId="4" xfId="20" applyFont="1" applyFill="1" applyBorder="1" applyAlignment="1" applyProtection="1">
      <alignment horizontal="left"/>
      <protection hidden="1"/>
    </xf>
    <xf numFmtId="0" fontId="9" fillId="7" borderId="7" xfId="0" applyFont="1" applyFill="1" applyBorder="1" applyAlignment="1" applyProtection="1">
      <alignment horizontal="center"/>
      <protection hidden="1"/>
    </xf>
    <xf numFmtId="0" fontId="0" fillId="7" borderId="46" xfId="0" applyFill="1" applyBorder="1" applyAlignment="1" applyProtection="1">
      <alignment/>
      <protection hidden="1"/>
    </xf>
    <xf numFmtId="0" fontId="12" fillId="7" borderId="46" xfId="0" applyFont="1" applyFill="1" applyBorder="1" applyAlignment="1" applyProtection="1">
      <alignment horizontal="center" wrapText="1"/>
      <protection hidden="1"/>
    </xf>
    <xf numFmtId="6" fontId="66" fillId="7" borderId="47" xfId="0" applyNumberFormat="1" applyFont="1" applyFill="1" applyBorder="1" applyAlignment="1" applyProtection="1">
      <alignment/>
      <protection hidden="1"/>
    </xf>
    <xf numFmtId="0" fontId="0" fillId="0" borderId="22" xfId="0" applyFill="1" applyBorder="1" applyAlignment="1">
      <alignment/>
    </xf>
    <xf numFmtId="0" fontId="0" fillId="0" borderId="0" xfId="0" applyFill="1" applyBorder="1" applyAlignment="1">
      <alignment/>
    </xf>
    <xf numFmtId="0" fontId="18" fillId="0" borderId="0" xfId="0" applyFont="1" applyFill="1" applyBorder="1" applyAlignment="1">
      <alignment/>
    </xf>
    <xf numFmtId="0" fontId="0" fillId="10" borderId="0" xfId="0" applyFill="1" applyAlignment="1">
      <alignment/>
    </xf>
    <xf numFmtId="0" fontId="20" fillId="10" borderId="0" xfId="0" applyFont="1" applyFill="1" applyBorder="1" applyAlignment="1">
      <alignment horizontal="center" wrapText="1"/>
    </xf>
    <xf numFmtId="15" fontId="65" fillId="10" borderId="0" xfId="0" applyNumberFormat="1" applyFont="1" applyFill="1" applyAlignment="1">
      <alignment/>
    </xf>
    <xf numFmtId="0" fontId="41" fillId="10" borderId="0" xfId="0" applyFont="1" applyFill="1" applyBorder="1" applyAlignment="1">
      <alignment horizontal="center" vertical="center"/>
    </xf>
    <xf numFmtId="0" fontId="0" fillId="10" borderId="0" xfId="0" applyFill="1" applyBorder="1" applyAlignment="1">
      <alignment horizontal="center"/>
    </xf>
    <xf numFmtId="0" fontId="0" fillId="7" borderId="48" xfId="0" applyFill="1" applyBorder="1" applyAlignment="1">
      <alignment/>
    </xf>
    <xf numFmtId="0" fontId="0" fillId="7" borderId="49" xfId="0" applyFill="1" applyBorder="1" applyAlignment="1">
      <alignment/>
    </xf>
    <xf numFmtId="0" fontId="0" fillId="7" borderId="50" xfId="0" applyFill="1" applyBorder="1" applyAlignment="1">
      <alignment/>
    </xf>
    <xf numFmtId="0" fontId="0" fillId="7" borderId="51" xfId="0" applyFill="1" applyBorder="1" applyAlignment="1">
      <alignment/>
    </xf>
    <xf numFmtId="0" fontId="0" fillId="7" borderId="52" xfId="0" applyFill="1" applyBorder="1" applyAlignment="1">
      <alignment/>
    </xf>
    <xf numFmtId="0" fontId="20" fillId="7" borderId="52" xfId="0" applyFont="1" applyFill="1" applyBorder="1" applyAlignment="1">
      <alignment horizontal="center" wrapText="1"/>
    </xf>
    <xf numFmtId="0" fontId="0" fillId="7" borderId="53" xfId="0" applyFill="1" applyBorder="1" applyAlignment="1">
      <alignment/>
    </xf>
    <xf numFmtId="0" fontId="0" fillId="7" borderId="54" xfId="0" applyFill="1" applyBorder="1" applyAlignment="1">
      <alignment/>
    </xf>
    <xf numFmtId="0" fontId="0" fillId="7" borderId="55" xfId="0" applyFill="1" applyBorder="1" applyAlignment="1">
      <alignment/>
    </xf>
    <xf numFmtId="0" fontId="0" fillId="7" borderId="7" xfId="0" applyFont="1" applyFill="1" applyBorder="1" applyAlignment="1" applyProtection="1">
      <alignment horizontal="center" vertical="center" wrapText="1"/>
      <protection hidden="1"/>
    </xf>
    <xf numFmtId="0" fontId="0" fillId="7" borderId="0" xfId="0" applyFont="1" applyFill="1" applyBorder="1" applyAlignment="1" applyProtection="1">
      <alignment horizontal="center" vertical="center" wrapText="1"/>
      <protection hidden="1"/>
    </xf>
    <xf numFmtId="0" fontId="0" fillId="7" borderId="10" xfId="0" applyFont="1" applyFill="1" applyBorder="1" applyAlignment="1" applyProtection="1">
      <alignment horizontal="center" vertical="center" wrapText="1"/>
      <protection hidden="1"/>
    </xf>
    <xf numFmtId="0" fontId="17" fillId="7" borderId="56" xfId="0" applyFont="1" applyFill="1" applyBorder="1" applyAlignment="1" applyProtection="1">
      <alignment horizontal="center" vertical="center" wrapText="1"/>
      <protection hidden="1"/>
    </xf>
    <xf numFmtId="0" fontId="17" fillId="7" borderId="15" xfId="0" applyFont="1" applyFill="1" applyBorder="1" applyAlignment="1" applyProtection="1">
      <alignment horizontal="center" vertical="center" wrapText="1"/>
      <protection hidden="1"/>
    </xf>
    <xf numFmtId="0" fontId="13" fillId="7" borderId="31" xfId="20" applyFill="1" applyBorder="1" applyAlignment="1">
      <alignment horizontal="right"/>
    </xf>
    <xf numFmtId="0" fontId="58" fillId="0" borderId="0" xfId="0" applyFont="1" applyFill="1" applyBorder="1" applyAlignment="1">
      <alignment horizontal="right" vertical="center"/>
    </xf>
    <xf numFmtId="0" fontId="0" fillId="7" borderId="0" xfId="0" applyFont="1" applyFill="1" applyAlignment="1" applyProtection="1">
      <alignment/>
      <protection hidden="1"/>
    </xf>
    <xf numFmtId="0" fontId="4" fillId="7" borderId="0" xfId="0" applyFont="1" applyFill="1" applyBorder="1" applyAlignment="1" applyProtection="1">
      <alignment horizontal="right"/>
      <protection hidden="1"/>
    </xf>
    <xf numFmtId="0" fontId="16" fillId="7" borderId="7" xfId="0" applyFont="1" applyFill="1" applyBorder="1" applyAlignment="1" applyProtection="1">
      <alignment horizontal="left"/>
      <protection hidden="1"/>
    </xf>
    <xf numFmtId="0" fontId="0" fillId="7" borderId="0" xfId="0" applyFont="1" applyFill="1" applyAlignment="1" applyProtection="1">
      <alignment/>
      <protection hidden="1" locked="0"/>
    </xf>
    <xf numFmtId="0" fontId="2" fillId="7" borderId="7" xfId="0" applyFont="1" applyFill="1" applyBorder="1" applyAlignment="1" applyProtection="1">
      <alignment horizontal="right" vertical="center"/>
      <protection hidden="1"/>
    </xf>
    <xf numFmtId="0" fontId="19" fillId="7" borderId="0" xfId="0" applyFont="1" applyFill="1" applyBorder="1" applyAlignment="1" applyProtection="1">
      <alignment horizontal="center"/>
      <protection hidden="1"/>
    </xf>
    <xf numFmtId="0" fontId="19" fillId="7" borderId="10" xfId="0" applyFont="1" applyFill="1" applyBorder="1" applyAlignment="1" applyProtection="1">
      <alignment horizontal="center"/>
      <protection hidden="1"/>
    </xf>
    <xf numFmtId="0" fontId="19" fillId="7" borderId="7" xfId="0" applyFont="1" applyFill="1" applyBorder="1" applyAlignment="1" applyProtection="1">
      <alignment horizontal="center"/>
      <protection hidden="1"/>
    </xf>
    <xf numFmtId="0" fontId="0" fillId="7" borderId="0" xfId="0" applyFont="1" applyFill="1" applyBorder="1" applyAlignment="1" applyProtection="1">
      <alignment/>
      <protection hidden="1" locked="0"/>
    </xf>
    <xf numFmtId="44" fontId="7" fillId="7" borderId="10" xfId="17" applyFont="1" applyFill="1" applyBorder="1" applyAlignment="1" applyProtection="1">
      <alignment horizontal="center" vertical="center" wrapText="1" shrinkToFit="1"/>
      <protection hidden="1"/>
    </xf>
    <xf numFmtId="0" fontId="0" fillId="7" borderId="7" xfId="0" applyFont="1" applyFill="1" applyBorder="1" applyAlignment="1" applyProtection="1">
      <alignment/>
      <protection hidden="1"/>
    </xf>
    <xf numFmtId="0" fontId="2" fillId="7" borderId="7" xfId="0" applyFont="1" applyFill="1" applyBorder="1" applyAlignment="1" applyProtection="1">
      <alignment horizontal="right" vertical="center" wrapText="1"/>
      <protection hidden="1"/>
    </xf>
    <xf numFmtId="0" fontId="0" fillId="7" borderId="0" xfId="0" applyFont="1" applyFill="1" applyBorder="1" applyAlignment="1" applyProtection="1">
      <alignment/>
      <protection hidden="1"/>
    </xf>
    <xf numFmtId="0" fontId="3" fillId="7" borderId="0" xfId="0" applyFont="1" applyFill="1" applyBorder="1" applyAlignment="1" applyProtection="1">
      <alignment/>
      <protection hidden="1"/>
    </xf>
    <xf numFmtId="0" fontId="23" fillId="7" borderId="0" xfId="0" applyFont="1" applyFill="1" applyBorder="1" applyAlignment="1" applyProtection="1">
      <alignment horizontal="center"/>
      <protection hidden="1"/>
    </xf>
    <xf numFmtId="0" fontId="23" fillId="7" borderId="0" xfId="0" applyFont="1" applyFill="1" applyBorder="1" applyAlignment="1" applyProtection="1">
      <alignment horizontal="center" wrapText="1"/>
      <protection hidden="1"/>
    </xf>
    <xf numFmtId="0" fontId="17" fillId="7" borderId="10" xfId="0" applyFont="1" applyFill="1" applyBorder="1" applyAlignment="1" applyProtection="1">
      <alignment wrapText="1"/>
      <protection hidden="1"/>
    </xf>
    <xf numFmtId="0" fontId="23" fillId="7" borderId="7" xfId="0" applyFont="1" applyFill="1" applyBorder="1" applyAlignment="1" applyProtection="1">
      <alignment horizontal="right" vertical="center"/>
      <protection hidden="1"/>
    </xf>
    <xf numFmtId="3" fontId="2" fillId="7" borderId="14" xfId="0" applyNumberFormat="1" applyFont="1" applyFill="1" applyBorder="1" applyAlignment="1" applyProtection="1">
      <alignment horizontal="center" vertical="center"/>
      <protection hidden="1" locked="0"/>
    </xf>
    <xf numFmtId="0" fontId="17" fillId="7" borderId="45" xfId="0" applyFont="1" applyFill="1" applyBorder="1" applyAlignment="1" applyProtection="1">
      <alignment horizontal="left" vertical="center" wrapText="1"/>
      <protection hidden="1"/>
    </xf>
    <xf numFmtId="0" fontId="17" fillId="7" borderId="7" xfId="0" applyFont="1" applyFill="1" applyBorder="1" applyAlignment="1" applyProtection="1">
      <alignment horizontal="left" vertical="center" wrapText="1"/>
      <protection hidden="1"/>
    </xf>
    <xf numFmtId="172" fontId="23" fillId="7" borderId="7" xfId="0" applyNumberFormat="1" applyFont="1" applyFill="1" applyBorder="1" applyAlignment="1" applyProtection="1">
      <alignment horizontal="right" vertical="center"/>
      <protection hidden="1"/>
    </xf>
    <xf numFmtId="0" fontId="17" fillId="7" borderId="45" xfId="0" applyFont="1" applyFill="1" applyBorder="1" applyAlignment="1" applyProtection="1">
      <alignment horizontal="left" vertical="center"/>
      <protection hidden="1"/>
    </xf>
    <xf numFmtId="0" fontId="17" fillId="7" borderId="7" xfId="0" applyFont="1" applyFill="1" applyBorder="1" applyAlignment="1" applyProtection="1">
      <alignment horizontal="left" vertical="center"/>
      <protection hidden="1"/>
    </xf>
    <xf numFmtId="0" fontId="17" fillId="7" borderId="10" xfId="0" applyFont="1" applyFill="1" applyBorder="1" applyAlignment="1" applyProtection="1">
      <alignment horizontal="left" vertical="center"/>
      <protection hidden="1"/>
    </xf>
    <xf numFmtId="0" fontId="2" fillId="7" borderId="0" xfId="0" applyFont="1" applyFill="1" applyBorder="1" applyAlignment="1" applyProtection="1">
      <alignment horizontal="right" vertical="center"/>
      <protection hidden="1"/>
    </xf>
    <xf numFmtId="3" fontId="9" fillId="7" borderId="4" xfId="0" applyNumberFormat="1" applyFont="1" applyFill="1" applyBorder="1" applyAlignment="1" applyProtection="1">
      <alignment horizontal="center" vertical="center"/>
      <protection hidden="1"/>
    </xf>
    <xf numFmtId="39" fontId="9" fillId="7" borderId="4" xfId="17" applyNumberFormat="1" applyFont="1" applyFill="1" applyBorder="1" applyAlignment="1" applyProtection="1">
      <alignment horizontal="center" vertical="center" wrapText="1" shrinkToFit="1"/>
      <protection hidden="1"/>
    </xf>
    <xf numFmtId="39" fontId="9" fillId="7" borderId="0" xfId="17" applyNumberFormat="1" applyFont="1" applyFill="1" applyBorder="1" applyAlignment="1" applyProtection="1">
      <alignment horizontal="center" vertical="center" wrapText="1" shrinkToFit="1"/>
      <protection hidden="1"/>
    </xf>
    <xf numFmtId="2" fontId="2" fillId="7" borderId="0" xfId="21" applyNumberFormat="1" applyFont="1" applyFill="1" applyBorder="1" applyAlignment="1" applyProtection="1">
      <alignment horizontal="left" vertical="center"/>
      <protection hidden="1" locked="0"/>
    </xf>
    <xf numFmtId="172" fontId="9" fillId="7" borderId="0" xfId="0" applyNumberFormat="1" applyFont="1" applyFill="1" applyBorder="1" applyAlignment="1" applyProtection="1">
      <alignment horizontal="center" vertical="center"/>
      <protection hidden="1"/>
    </xf>
    <xf numFmtId="0" fontId="0" fillId="7" borderId="10" xfId="0" applyFill="1" applyBorder="1" applyAlignment="1">
      <alignment/>
    </xf>
    <xf numFmtId="0" fontId="17" fillId="7" borderId="7" xfId="0" applyFont="1" applyFill="1" applyBorder="1" applyAlignment="1" applyProtection="1">
      <alignment vertical="center"/>
      <protection hidden="1"/>
    </xf>
    <xf numFmtId="1" fontId="23" fillId="7" borderId="0" xfId="21" applyNumberFormat="1" applyFont="1" applyFill="1" applyBorder="1" applyAlignment="1" applyProtection="1">
      <alignment/>
      <protection hidden="1"/>
    </xf>
    <xf numFmtId="1" fontId="2" fillId="7" borderId="0" xfId="21" applyNumberFormat="1" applyFont="1" applyFill="1" applyBorder="1" applyAlignment="1" applyProtection="1">
      <alignment vertical="center"/>
      <protection hidden="1"/>
    </xf>
    <xf numFmtId="0" fontId="17" fillId="7" borderId="10" xfId="0" applyFont="1" applyFill="1" applyBorder="1" applyAlignment="1" applyProtection="1">
      <alignment vertical="center"/>
      <protection hidden="1"/>
    </xf>
    <xf numFmtId="0" fontId="11" fillId="7" borderId="0" xfId="0" applyFont="1" applyFill="1" applyBorder="1" applyAlignment="1" applyProtection="1">
      <alignment/>
      <protection hidden="1"/>
    </xf>
    <xf numFmtId="0" fontId="24" fillId="7" borderId="7" xfId="0" applyFont="1" applyFill="1" applyBorder="1" applyAlignment="1" applyProtection="1">
      <alignment horizontal="center" vertical="center" wrapText="1"/>
      <protection hidden="1"/>
    </xf>
    <xf numFmtId="0" fontId="2" fillId="7" borderId="8" xfId="0" applyFont="1" applyFill="1" applyBorder="1" applyAlignment="1" applyProtection="1">
      <alignment/>
      <protection hidden="1"/>
    </xf>
    <xf numFmtId="168" fontId="0" fillId="7" borderId="5" xfId="0" applyNumberFormat="1" applyFont="1" applyFill="1" applyBorder="1" applyAlignment="1" applyProtection="1">
      <alignment vertical="center"/>
      <protection hidden="1"/>
    </xf>
    <xf numFmtId="0" fontId="13" fillId="7" borderId="7" xfId="20" applyFill="1" applyBorder="1" applyAlignment="1">
      <alignment horizontal="right"/>
    </xf>
    <xf numFmtId="0" fontId="69" fillId="7" borderId="0" xfId="0" applyFont="1" applyFill="1" applyBorder="1" applyAlignment="1" applyProtection="1">
      <alignment/>
      <protection hidden="1" locked="0"/>
    </xf>
    <xf numFmtId="0" fontId="2" fillId="7" borderId="0" xfId="0" applyFont="1" applyFill="1" applyAlignment="1" applyProtection="1">
      <alignment/>
      <protection hidden="1"/>
    </xf>
    <xf numFmtId="43" fontId="0" fillId="7" borderId="0" xfId="15" applyFont="1" applyFill="1" applyBorder="1" applyAlignment="1" applyProtection="1">
      <alignment vertical="center"/>
      <protection hidden="1"/>
    </xf>
    <xf numFmtId="0" fontId="0" fillId="7" borderId="0" xfId="0" applyFont="1" applyFill="1" applyAlignment="1" applyProtection="1">
      <alignment horizontal="right"/>
      <protection hidden="1"/>
    </xf>
    <xf numFmtId="168" fontId="0" fillId="7" borderId="0" xfId="0" applyNumberFormat="1" applyFont="1" applyFill="1" applyBorder="1" applyAlignment="1" applyProtection="1">
      <alignment vertical="center"/>
      <protection hidden="1"/>
    </xf>
    <xf numFmtId="0" fontId="3" fillId="7" borderId="0" xfId="0" applyFont="1" applyFill="1" applyBorder="1" applyAlignment="1" applyProtection="1">
      <alignment horizontal="center"/>
      <protection hidden="1" locked="0"/>
    </xf>
    <xf numFmtId="0" fontId="23" fillId="7" borderId="0" xfId="0" applyFont="1" applyFill="1" applyBorder="1" applyAlignment="1" applyProtection="1">
      <alignment horizontal="right" vertical="center"/>
      <protection hidden="1" locked="0"/>
    </xf>
    <xf numFmtId="0" fontId="0" fillId="7" borderId="0" xfId="0" applyFont="1" applyFill="1" applyBorder="1" applyAlignment="1" applyProtection="1">
      <alignment horizontal="right"/>
      <protection hidden="1" locked="0"/>
    </xf>
    <xf numFmtId="0" fontId="2" fillId="7" borderId="0" xfId="0" applyFont="1" applyFill="1" applyBorder="1" applyAlignment="1" applyProtection="1">
      <alignment vertical="center"/>
      <protection hidden="1" locked="0"/>
    </xf>
    <xf numFmtId="0" fontId="17" fillId="7" borderId="0" xfId="0" applyFont="1" applyFill="1" applyBorder="1" applyAlignment="1" applyProtection="1">
      <alignment horizontal="left" vertical="center"/>
      <protection hidden="1" locked="0"/>
    </xf>
    <xf numFmtId="0" fontId="11" fillId="7" borderId="0" xfId="0" applyFont="1" applyFill="1" applyBorder="1" applyAlignment="1" applyProtection="1">
      <alignment/>
      <protection hidden="1" locked="0"/>
    </xf>
    <xf numFmtId="0" fontId="23" fillId="7" borderId="0" xfId="0" applyFont="1" applyFill="1" applyBorder="1" applyAlignment="1" applyProtection="1">
      <alignment horizontal="right" vertical="center" wrapText="1"/>
      <protection hidden="1" locked="0"/>
    </xf>
    <xf numFmtId="172" fontId="2" fillId="7" borderId="0" xfId="0" applyNumberFormat="1" applyFont="1" applyFill="1" applyBorder="1" applyAlignment="1" applyProtection="1">
      <alignment vertical="center"/>
      <protection hidden="1" locked="0"/>
    </xf>
    <xf numFmtId="166" fontId="0" fillId="7" borderId="0" xfId="15" applyNumberFormat="1" applyFont="1" applyFill="1" applyBorder="1" applyAlignment="1" applyProtection="1">
      <alignment/>
      <protection hidden="1" locked="0"/>
    </xf>
    <xf numFmtId="0" fontId="2" fillId="7" borderId="0" xfId="0" applyFont="1" applyFill="1" applyBorder="1" applyAlignment="1" applyProtection="1">
      <alignment/>
      <protection hidden="1" locked="0"/>
    </xf>
    <xf numFmtId="0" fontId="2" fillId="7" borderId="0" xfId="0" applyFont="1" applyFill="1" applyBorder="1" applyAlignment="1" applyProtection="1">
      <alignment horizontal="center" vertical="center"/>
      <protection hidden="1" locked="0"/>
    </xf>
    <xf numFmtId="3" fontId="2" fillId="7" borderId="0" xfId="0" applyNumberFormat="1" applyFont="1" applyFill="1" applyBorder="1" applyAlignment="1" applyProtection="1">
      <alignment horizontal="center"/>
      <protection hidden="1" locked="0"/>
    </xf>
    <xf numFmtId="0" fontId="2" fillId="7" borderId="0" xfId="0" applyFont="1" applyFill="1" applyBorder="1" applyAlignment="1" applyProtection="1">
      <alignment horizontal="center"/>
      <protection hidden="1" locked="0"/>
    </xf>
    <xf numFmtId="0" fontId="2" fillId="7" borderId="0" xfId="0" applyFont="1" applyFill="1" applyAlignment="1" applyProtection="1">
      <alignment/>
      <protection hidden="1" locked="0"/>
    </xf>
    <xf numFmtId="0" fontId="11" fillId="7" borderId="0" xfId="0" applyFont="1" applyFill="1" applyAlignment="1" applyProtection="1">
      <alignment/>
      <protection hidden="1" locked="0"/>
    </xf>
    <xf numFmtId="1" fontId="0" fillId="7" borderId="0" xfId="0" applyNumberFormat="1" applyFont="1" applyFill="1" applyAlignment="1" applyProtection="1">
      <alignment/>
      <protection hidden="1" locked="0"/>
    </xf>
    <xf numFmtId="0" fontId="0" fillId="7" borderId="26" xfId="0" applyFont="1" applyFill="1" applyBorder="1" applyAlignment="1" applyProtection="1">
      <alignment/>
      <protection hidden="1" locked="0"/>
    </xf>
    <xf numFmtId="3" fontId="2" fillId="0" borderId="14" xfId="0" applyNumberFormat="1" applyFont="1" applyFill="1" applyBorder="1" applyAlignment="1" applyProtection="1">
      <alignment horizontal="center" vertical="center"/>
      <protection hidden="1" locked="0"/>
    </xf>
    <xf numFmtId="1" fontId="2" fillId="0" borderId="14" xfId="21" applyNumberFormat="1" applyFont="1" applyFill="1" applyBorder="1" applyAlignment="1" applyProtection="1">
      <alignment horizontal="center" vertical="center"/>
      <protection hidden="1" locked="0"/>
    </xf>
    <xf numFmtId="0" fontId="18" fillId="0" borderId="0" xfId="0" applyFont="1" applyFill="1" applyAlignment="1" applyProtection="1">
      <alignment/>
      <protection hidden="1"/>
    </xf>
    <xf numFmtId="0" fontId="0" fillId="0" borderId="0" xfId="0" applyFont="1" applyFill="1" applyBorder="1" applyAlignment="1" applyProtection="1">
      <alignment/>
      <protection hidden="1" locked="0"/>
    </xf>
    <xf numFmtId="0" fontId="8" fillId="0" borderId="0" xfId="0" applyFont="1" applyFill="1" applyAlignment="1" applyProtection="1">
      <alignment horizontal="center"/>
      <protection hidden="1"/>
    </xf>
    <xf numFmtId="0" fontId="4" fillId="0" borderId="41" xfId="0" applyFont="1" applyFill="1" applyBorder="1" applyAlignment="1" applyProtection="1">
      <alignment horizontal="center"/>
      <protection hidden="1" locked="0"/>
    </xf>
    <xf numFmtId="0" fontId="4" fillId="0" borderId="0" xfId="0" applyFont="1" applyFill="1" applyBorder="1" applyAlignment="1" applyProtection="1">
      <alignment horizontal="center"/>
      <protection hidden="1" locked="0"/>
    </xf>
    <xf numFmtId="0" fontId="11" fillId="0" borderId="0" xfId="0" applyFont="1" applyFill="1" applyBorder="1" applyAlignment="1" applyProtection="1">
      <alignment/>
      <protection hidden="1" locked="0"/>
    </xf>
    <xf numFmtId="0" fontId="10" fillId="0" borderId="0" xfId="0" applyFont="1" applyFill="1" applyAlignment="1" applyProtection="1">
      <alignment/>
      <protection hidden="1" locked="0"/>
    </xf>
    <xf numFmtId="0" fontId="11" fillId="0" borderId="0" xfId="0" applyFont="1" applyFill="1" applyAlignment="1" applyProtection="1">
      <alignment/>
      <protection hidden="1" locked="0"/>
    </xf>
    <xf numFmtId="0" fontId="77" fillId="0" borderId="0" xfId="0" applyFont="1" applyAlignment="1" applyProtection="1">
      <alignment/>
      <protection hidden="1"/>
    </xf>
    <xf numFmtId="2" fontId="23" fillId="7" borderId="15" xfId="0" applyNumberFormat="1" applyFont="1" applyFill="1" applyBorder="1" applyAlignment="1" applyProtection="1">
      <alignment horizontal="center" wrapText="1"/>
      <protection hidden="1"/>
    </xf>
    <xf numFmtId="172" fontId="23" fillId="7" borderId="0" xfId="0" applyNumberFormat="1" applyFont="1" applyFill="1" applyBorder="1" applyAlignment="1" applyProtection="1">
      <alignment horizontal="right" vertical="center"/>
      <protection hidden="1" locked="0"/>
    </xf>
    <xf numFmtId="3" fontId="2" fillId="0" borderId="0" xfId="0" applyNumberFormat="1" applyFont="1" applyFill="1" applyBorder="1" applyAlignment="1" applyProtection="1">
      <alignment horizontal="right" vertical="center"/>
      <protection hidden="1" locked="0"/>
    </xf>
    <xf numFmtId="3" fontId="2" fillId="0" borderId="0" xfId="0" applyNumberFormat="1" applyFont="1" applyFill="1" applyBorder="1" applyAlignment="1" applyProtection="1">
      <alignment vertical="center"/>
      <protection hidden="1" locked="0"/>
    </xf>
    <xf numFmtId="0" fontId="0" fillId="0" borderId="0" xfId="0" applyFont="1" applyBorder="1" applyAlignment="1" applyProtection="1">
      <alignment/>
      <protection hidden="1" locked="0"/>
    </xf>
    <xf numFmtId="169" fontId="2" fillId="0" borderId="14" xfId="21" applyNumberFormat="1" applyFont="1" applyFill="1" applyBorder="1" applyAlignment="1" applyProtection="1">
      <alignment horizontal="center" vertical="center"/>
      <protection hidden="1" locked="0"/>
    </xf>
    <xf numFmtId="173" fontId="23" fillId="4" borderId="26" xfId="21" applyNumberFormat="1" applyFont="1" applyFill="1" applyBorder="1" applyAlignment="1" applyProtection="1">
      <alignment horizontal="center" vertical="center"/>
      <protection hidden="1"/>
    </xf>
    <xf numFmtId="0" fontId="74" fillId="0" borderId="16" xfId="0" applyFont="1" applyFill="1" applyBorder="1" applyAlignment="1">
      <alignment horizontal="right" wrapText="1"/>
    </xf>
    <xf numFmtId="0" fontId="74" fillId="0" borderId="21" xfId="0" applyFont="1" applyFill="1" applyBorder="1" applyAlignment="1">
      <alignment horizontal="right" wrapText="1"/>
    </xf>
    <xf numFmtId="0" fontId="74" fillId="0" borderId="0" xfId="0" applyFont="1" applyFill="1" applyBorder="1" applyAlignment="1">
      <alignment horizontal="right" wrapText="1"/>
    </xf>
    <xf numFmtId="0" fontId="46" fillId="0" borderId="0" xfId="0" applyFont="1" applyFill="1" applyAlignment="1">
      <alignment/>
    </xf>
    <xf numFmtId="0" fontId="0" fillId="0" borderId="0" xfId="0" applyFill="1" applyAlignment="1">
      <alignment horizontal="center"/>
    </xf>
    <xf numFmtId="0" fontId="74" fillId="0" borderId="20" xfId="0" applyFont="1" applyFill="1" applyBorder="1" applyAlignment="1">
      <alignment horizontal="right" wrapText="1"/>
    </xf>
    <xf numFmtId="0" fontId="58" fillId="0" borderId="25" xfId="0" applyFont="1" applyFill="1" applyBorder="1" applyAlignment="1">
      <alignment horizontal="right" vertical="center"/>
    </xf>
    <xf numFmtId="0" fontId="46" fillId="0" borderId="0" xfId="0" applyFont="1" applyFill="1" applyAlignment="1">
      <alignment horizontal="center"/>
    </xf>
    <xf numFmtId="0" fontId="45" fillId="0" borderId="0" xfId="0" applyFont="1" applyFill="1" applyAlignment="1">
      <alignment wrapText="1"/>
    </xf>
    <xf numFmtId="0" fontId="45" fillId="0" borderId="0" xfId="0" applyFont="1" applyFill="1" applyAlignment="1">
      <alignment horizontal="left" wrapText="1"/>
    </xf>
    <xf numFmtId="0" fontId="58" fillId="0" borderId="24" xfId="0" applyFont="1" applyFill="1" applyBorder="1" applyAlignment="1">
      <alignment horizontal="right" vertical="center"/>
    </xf>
    <xf numFmtId="0" fontId="13" fillId="7" borderId="5" xfId="20" applyFill="1" applyBorder="1" applyAlignment="1">
      <alignment horizontal="right"/>
    </xf>
    <xf numFmtId="0" fontId="13" fillId="7" borderId="39" xfId="20" applyFill="1" applyBorder="1" applyAlignment="1">
      <alignment horizontal="right"/>
    </xf>
    <xf numFmtId="205" fontId="43" fillId="7" borderId="7" xfId="0" applyNumberFormat="1" applyFont="1" applyFill="1" applyBorder="1" applyAlignment="1">
      <alignment horizontal="center" vertical="center"/>
    </xf>
    <xf numFmtId="205" fontId="43" fillId="7" borderId="0" xfId="0" applyNumberFormat="1" applyFont="1" applyFill="1" applyBorder="1" applyAlignment="1">
      <alignment horizontal="center" vertical="center"/>
    </xf>
    <xf numFmtId="205" fontId="43" fillId="7" borderId="10" xfId="0" applyNumberFormat="1" applyFont="1" applyFill="1" applyBorder="1" applyAlignment="1">
      <alignment horizontal="center" vertical="center"/>
    </xf>
    <xf numFmtId="0" fontId="9" fillId="7" borderId="0" xfId="0" applyFont="1" applyFill="1" applyBorder="1" applyAlignment="1">
      <alignment horizontal="center" vertical="center" wrapText="1"/>
    </xf>
    <xf numFmtId="0" fontId="9" fillId="7" borderId="0" xfId="0" applyFont="1" applyFill="1" applyBorder="1" applyAlignment="1" applyProtection="1">
      <alignment horizontal="center" vertical="center" wrapText="1"/>
      <protection hidden="1"/>
    </xf>
    <xf numFmtId="0" fontId="56" fillId="4" borderId="0" xfId="0" applyFont="1" applyFill="1" applyBorder="1" applyAlignment="1" applyProtection="1">
      <alignment horizontal="right" vertical="center" wrapText="1"/>
      <protection hidden="1"/>
    </xf>
    <xf numFmtId="0" fontId="0" fillId="4" borderId="0" xfId="0" applyFill="1" applyBorder="1" applyAlignment="1">
      <alignment/>
    </xf>
    <xf numFmtId="0" fontId="76" fillId="7" borderId="7" xfId="20" applyFont="1" applyFill="1" applyBorder="1" applyAlignment="1">
      <alignment horizontal="center" vertical="center" wrapText="1"/>
    </xf>
    <xf numFmtId="0" fontId="76" fillId="7" borderId="0" xfId="20" applyFont="1" applyFill="1" applyBorder="1" applyAlignment="1">
      <alignment horizontal="center" vertical="center" wrapText="1"/>
    </xf>
    <xf numFmtId="0" fontId="76" fillId="7" borderId="10" xfId="20" applyFont="1" applyFill="1" applyBorder="1" applyAlignment="1">
      <alignment horizontal="center" vertical="center" wrapText="1"/>
    </xf>
    <xf numFmtId="0" fontId="5" fillId="0" borderId="0" xfId="0" applyFont="1" applyFill="1" applyBorder="1" applyAlignment="1">
      <alignment vertical="center" wrapText="1" shrinkToFit="1"/>
    </xf>
    <xf numFmtId="0" fontId="44" fillId="0" borderId="0" xfId="0" applyFont="1" applyFill="1" applyAlignment="1">
      <alignment wrapText="1"/>
    </xf>
    <xf numFmtId="0" fontId="45" fillId="0" borderId="0" xfId="0" applyFont="1" applyFill="1" applyAlignment="1">
      <alignment horizontal="left" wrapText="1" indent="3"/>
    </xf>
    <xf numFmtId="0" fontId="5" fillId="0" borderId="0" xfId="0" applyFont="1" applyFill="1" applyBorder="1" applyAlignment="1">
      <alignment vertical="center" wrapText="1"/>
    </xf>
    <xf numFmtId="0" fontId="73" fillId="7" borderId="7" xfId="0" applyFont="1" applyFill="1" applyBorder="1" applyAlignment="1" applyProtection="1">
      <alignment horizontal="center" wrapText="1"/>
      <protection hidden="1"/>
    </xf>
    <xf numFmtId="0" fontId="73" fillId="7" borderId="0" xfId="0" applyFont="1" applyFill="1" applyBorder="1" applyAlignment="1" applyProtection="1">
      <alignment horizontal="center" wrapText="1"/>
      <protection hidden="1"/>
    </xf>
    <xf numFmtId="0" fontId="73" fillId="7" borderId="10" xfId="0" applyFont="1" applyFill="1" applyBorder="1" applyAlignment="1" applyProtection="1">
      <alignment horizontal="center" wrapText="1"/>
      <protection hidden="1"/>
    </xf>
    <xf numFmtId="0" fontId="16" fillId="7" borderId="56" xfId="0" applyFont="1" applyFill="1" applyBorder="1" applyAlignment="1" applyProtection="1">
      <alignment horizontal="left"/>
      <protection hidden="1"/>
    </xf>
    <xf numFmtId="0" fontId="16" fillId="7" borderId="15" xfId="0" applyFont="1" applyFill="1" applyBorder="1" applyAlignment="1" applyProtection="1">
      <alignment horizontal="left"/>
      <protection hidden="1"/>
    </xf>
    <xf numFmtId="0" fontId="16" fillId="7" borderId="31" xfId="0" applyFont="1" applyFill="1" applyBorder="1" applyAlignment="1" applyProtection="1">
      <alignment horizontal="left"/>
      <protection hidden="1"/>
    </xf>
    <xf numFmtId="0" fontId="2" fillId="0" borderId="56" xfId="0" applyFont="1" applyFill="1" applyBorder="1" applyAlignment="1" applyProtection="1">
      <alignment horizontal="left" vertical="center"/>
      <protection locked="0"/>
    </xf>
    <xf numFmtId="0" fontId="0" fillId="0" borderId="15" xfId="0" applyFill="1" applyBorder="1" applyAlignment="1">
      <alignment horizontal="left" vertical="center"/>
    </xf>
    <xf numFmtId="0" fontId="0" fillId="0" borderId="31" xfId="0" applyFill="1" applyBorder="1" applyAlignment="1">
      <alignment horizontal="left" vertical="center"/>
    </xf>
    <xf numFmtId="0" fontId="2" fillId="7" borderId="4" xfId="0" applyFont="1" applyFill="1" applyBorder="1" applyAlignment="1" applyProtection="1">
      <alignment horizontal="left"/>
      <protection hidden="1"/>
    </xf>
    <xf numFmtId="0" fontId="5" fillId="7" borderId="0" xfId="0" applyFont="1" applyFill="1" applyBorder="1" applyAlignment="1" applyProtection="1">
      <alignment horizontal="center" vertical="center" wrapText="1"/>
      <protection hidden="1"/>
    </xf>
    <xf numFmtId="0" fontId="5" fillId="7" borderId="10" xfId="0" applyFont="1" applyFill="1" applyBorder="1" applyAlignment="1" applyProtection="1">
      <alignment horizontal="center" vertical="center" wrapText="1"/>
      <protection hidden="1"/>
    </xf>
    <xf numFmtId="0" fontId="18" fillId="7" borderId="12" xfId="0" applyFont="1" applyFill="1" applyBorder="1" applyAlignment="1" applyProtection="1">
      <alignment horizontal="right" vertical="center" wrapText="1"/>
      <protection hidden="1"/>
    </xf>
    <xf numFmtId="0" fontId="18" fillId="7" borderId="0" xfId="0" applyFont="1" applyFill="1" applyBorder="1" applyAlignment="1" applyProtection="1">
      <alignment horizontal="right" vertical="center" wrapText="1"/>
      <protection hidden="1"/>
    </xf>
    <xf numFmtId="0" fontId="18" fillId="7" borderId="10" xfId="0" applyFont="1" applyFill="1" applyBorder="1" applyAlignment="1" applyProtection="1">
      <alignment horizontal="right" vertical="center" wrapText="1"/>
      <protection hidden="1"/>
    </xf>
    <xf numFmtId="6" fontId="22" fillId="7" borderId="57" xfId="0" applyNumberFormat="1" applyFont="1" applyFill="1" applyBorder="1" applyAlignment="1" applyProtection="1">
      <alignment horizontal="center" vertical="center" wrapText="1"/>
      <protection hidden="1"/>
    </xf>
    <xf numFmtId="6" fontId="22" fillId="7" borderId="41" xfId="0" applyNumberFormat="1" applyFont="1" applyFill="1" applyBorder="1" applyAlignment="1" applyProtection="1">
      <alignment horizontal="center" vertical="center" wrapText="1"/>
      <protection hidden="1"/>
    </xf>
    <xf numFmtId="6" fontId="22" fillId="7" borderId="40" xfId="0" applyNumberFormat="1" applyFont="1" applyFill="1" applyBorder="1" applyAlignment="1" applyProtection="1">
      <alignment horizontal="center" vertical="center" wrapText="1"/>
      <protection hidden="1"/>
    </xf>
    <xf numFmtId="6" fontId="22" fillId="7" borderId="12" xfId="0" applyNumberFormat="1" applyFont="1" applyFill="1" applyBorder="1" applyAlignment="1" applyProtection="1">
      <alignment horizontal="center" vertical="center" wrapText="1"/>
      <protection hidden="1"/>
    </xf>
    <xf numFmtId="6" fontId="22" fillId="7" borderId="0" xfId="0" applyNumberFormat="1" applyFont="1" applyFill="1" applyBorder="1" applyAlignment="1" applyProtection="1">
      <alignment horizontal="center" vertical="center" wrapText="1"/>
      <protection hidden="1"/>
    </xf>
    <xf numFmtId="6" fontId="22" fillId="7" borderId="13" xfId="0" applyNumberFormat="1" applyFont="1" applyFill="1" applyBorder="1" applyAlignment="1" applyProtection="1">
      <alignment horizontal="center" vertical="center" wrapText="1"/>
      <protection hidden="1"/>
    </xf>
    <xf numFmtId="6" fontId="22" fillId="7" borderId="58" xfId="0" applyNumberFormat="1" applyFont="1" applyFill="1" applyBorder="1" applyAlignment="1" applyProtection="1">
      <alignment horizontal="center" vertical="center" wrapText="1"/>
      <protection hidden="1"/>
    </xf>
    <xf numFmtId="6" fontId="22" fillId="7" borderId="28" xfId="0" applyNumberFormat="1" applyFont="1" applyFill="1" applyBorder="1" applyAlignment="1" applyProtection="1">
      <alignment horizontal="center" vertical="center" wrapText="1"/>
      <protection hidden="1"/>
    </xf>
    <xf numFmtId="6" fontId="22" fillId="7" borderId="42" xfId="0" applyNumberFormat="1" applyFont="1" applyFill="1" applyBorder="1" applyAlignment="1" applyProtection="1">
      <alignment horizontal="center" vertical="center" wrapText="1"/>
      <protection hidden="1"/>
    </xf>
    <xf numFmtId="4" fontId="2" fillId="4" borderId="56" xfId="0" applyNumberFormat="1" applyFont="1" applyFill="1" applyBorder="1" applyAlignment="1" applyProtection="1">
      <alignment horizontal="center" vertical="center"/>
      <protection hidden="1" locked="0"/>
    </xf>
    <xf numFmtId="4" fontId="2" fillId="4" borderId="15" xfId="0" applyNumberFormat="1" applyFont="1" applyFill="1" applyBorder="1" applyAlignment="1" applyProtection="1">
      <alignment horizontal="center" vertical="center"/>
      <protection hidden="1" locked="0"/>
    </xf>
    <xf numFmtId="4" fontId="2" fillId="4" borderId="31" xfId="0" applyNumberFormat="1" applyFont="1" applyFill="1" applyBorder="1" applyAlignment="1" applyProtection="1">
      <alignment horizontal="center" vertical="center"/>
      <protection hidden="1" locked="0"/>
    </xf>
    <xf numFmtId="3" fontId="2" fillId="4" borderId="56" xfId="0" applyNumberFormat="1" applyFont="1" applyFill="1" applyBorder="1" applyAlignment="1" applyProtection="1">
      <alignment horizontal="center" vertical="center"/>
      <protection hidden="1" locked="0"/>
    </xf>
    <xf numFmtId="3" fontId="2" fillId="4" borderId="15" xfId="0" applyNumberFormat="1" applyFont="1" applyFill="1" applyBorder="1" applyAlignment="1" applyProtection="1">
      <alignment horizontal="center" vertical="center"/>
      <protection hidden="1" locked="0"/>
    </xf>
    <xf numFmtId="3" fontId="2" fillId="4" borderId="31" xfId="0" applyNumberFormat="1" applyFont="1" applyFill="1" applyBorder="1" applyAlignment="1" applyProtection="1">
      <alignment horizontal="center" vertical="center"/>
      <protection hidden="1" locked="0"/>
    </xf>
    <xf numFmtId="171" fontId="21" fillId="4" borderId="56" xfId="0" applyNumberFormat="1" applyFont="1" applyFill="1" applyBorder="1" applyAlignment="1" applyProtection="1">
      <alignment horizontal="center" vertical="center" wrapText="1"/>
      <protection hidden="1"/>
    </xf>
    <xf numFmtId="171" fontId="21" fillId="4" borderId="15" xfId="0" applyNumberFormat="1" applyFont="1" applyFill="1" applyBorder="1" applyAlignment="1" applyProtection="1">
      <alignment horizontal="center" vertical="center" wrapText="1"/>
      <protection hidden="1"/>
    </xf>
    <xf numFmtId="171" fontId="21" fillId="4" borderId="31" xfId="0" applyNumberFormat="1" applyFont="1" applyFill="1" applyBorder="1" applyAlignment="1" applyProtection="1">
      <alignment horizontal="center" vertical="center" wrapText="1"/>
      <protection hidden="1"/>
    </xf>
    <xf numFmtId="38" fontId="21" fillId="7" borderId="56" xfId="0" applyNumberFormat="1" applyFont="1" applyFill="1" applyBorder="1" applyAlignment="1" applyProtection="1">
      <alignment horizontal="center" vertical="center"/>
      <protection hidden="1"/>
    </xf>
    <xf numFmtId="38" fontId="21" fillId="7" borderId="15" xfId="0" applyNumberFormat="1" applyFont="1" applyFill="1" applyBorder="1" applyAlignment="1" applyProtection="1">
      <alignment horizontal="center" vertical="center"/>
      <protection hidden="1"/>
    </xf>
    <xf numFmtId="38" fontId="21" fillId="7" borderId="31" xfId="0" applyNumberFormat="1" applyFont="1" applyFill="1" applyBorder="1" applyAlignment="1" applyProtection="1">
      <alignment horizontal="center" vertical="center"/>
      <protection hidden="1"/>
    </xf>
    <xf numFmtId="6" fontId="15" fillId="11" borderId="5" xfId="0" applyNumberFormat="1" applyFont="1" applyFill="1" applyBorder="1" applyAlignment="1" applyProtection="1">
      <alignment horizontal="center" vertical="center"/>
      <protection hidden="1"/>
    </xf>
    <xf numFmtId="0" fontId="13" fillId="4" borderId="0" xfId="20" applyFill="1" applyAlignment="1" applyProtection="1">
      <alignment horizontal="center" vertical="center" wrapText="1"/>
      <protection hidden="1"/>
    </xf>
    <xf numFmtId="0" fontId="16" fillId="7" borderId="57" xfId="0" applyFont="1" applyFill="1" applyBorder="1" applyAlignment="1" applyProtection="1">
      <alignment horizontal="center" vertical="center"/>
      <protection hidden="1"/>
    </xf>
    <xf numFmtId="0" fontId="16" fillId="7" borderId="41" xfId="0" applyFont="1" applyFill="1" applyBorder="1" applyAlignment="1" applyProtection="1">
      <alignment horizontal="center" vertical="center"/>
      <protection hidden="1"/>
    </xf>
    <xf numFmtId="0" fontId="16" fillId="7" borderId="40" xfId="0" applyFont="1" applyFill="1" applyBorder="1" applyAlignment="1" applyProtection="1">
      <alignment horizontal="center" vertical="center"/>
      <protection hidden="1"/>
    </xf>
    <xf numFmtId="0" fontId="18" fillId="0" borderId="57" xfId="0" applyFont="1" applyFill="1" applyBorder="1" applyAlignment="1" applyProtection="1">
      <alignment horizontal="center" wrapText="1"/>
      <protection hidden="1"/>
    </xf>
    <xf numFmtId="0" fontId="18" fillId="0" borderId="41" xfId="0" applyFont="1" applyFill="1" applyBorder="1" applyAlignment="1" applyProtection="1">
      <alignment horizontal="center" wrapText="1"/>
      <protection hidden="1"/>
    </xf>
    <xf numFmtId="0" fontId="17" fillId="4" borderId="0" xfId="20" applyFont="1" applyFill="1" applyAlignment="1" applyProtection="1">
      <alignment horizontal="center" vertical="center" wrapText="1"/>
      <protection hidden="1"/>
    </xf>
    <xf numFmtId="0" fontId="9" fillId="7" borderId="58" xfId="0" applyFont="1" applyFill="1" applyBorder="1" applyAlignment="1" applyProtection="1">
      <alignment horizontal="center"/>
      <protection hidden="1"/>
    </xf>
    <xf numFmtId="0" fontId="9" fillId="7" borderId="28" xfId="0" applyFont="1" applyFill="1" applyBorder="1" applyAlignment="1" applyProtection="1">
      <alignment horizontal="center"/>
      <protection hidden="1"/>
    </xf>
    <xf numFmtId="0" fontId="9" fillId="7" borderId="12" xfId="0" applyFont="1" applyFill="1" applyBorder="1" applyAlignment="1" applyProtection="1">
      <alignment horizontal="right" vertical="center" wrapText="1"/>
      <protection hidden="1"/>
    </xf>
    <xf numFmtId="0" fontId="9" fillId="7" borderId="0" xfId="0" applyFont="1" applyFill="1" applyBorder="1" applyAlignment="1" applyProtection="1">
      <alignment horizontal="right" vertical="center" wrapText="1"/>
      <protection hidden="1"/>
    </xf>
    <xf numFmtId="168" fontId="9" fillId="7" borderId="0" xfId="0" applyNumberFormat="1" applyFont="1" applyFill="1" applyBorder="1" applyAlignment="1" applyProtection="1">
      <alignment vertical="center" wrapText="1"/>
      <protection hidden="1"/>
    </xf>
    <xf numFmtId="0" fontId="18" fillId="4" borderId="12" xfId="0" applyFont="1" applyFill="1" applyBorder="1" applyAlignment="1" applyProtection="1">
      <alignment horizontal="right" vertical="center" wrapText="1"/>
      <protection hidden="1"/>
    </xf>
    <xf numFmtId="0" fontId="18" fillId="4" borderId="0" xfId="0" applyFont="1" applyFill="1" applyBorder="1" applyAlignment="1" applyProtection="1">
      <alignment horizontal="right" vertical="center" wrapText="1"/>
      <protection hidden="1"/>
    </xf>
    <xf numFmtId="0" fontId="18" fillId="4" borderId="10" xfId="0" applyFont="1" applyFill="1" applyBorder="1" applyAlignment="1" applyProtection="1">
      <alignment horizontal="right" vertical="center" wrapText="1"/>
      <protection hidden="1"/>
    </xf>
    <xf numFmtId="0" fontId="22" fillId="4" borderId="0" xfId="0" applyFont="1" applyFill="1" applyBorder="1" applyAlignment="1" applyProtection="1">
      <alignment horizontal="left" vertical="center" wrapText="1"/>
      <protection hidden="1"/>
    </xf>
    <xf numFmtId="0" fontId="22" fillId="4" borderId="13" xfId="0" applyFont="1" applyFill="1" applyBorder="1" applyAlignment="1" applyProtection="1">
      <alignment horizontal="left" vertical="center" wrapText="1"/>
      <protection hidden="1"/>
    </xf>
    <xf numFmtId="172" fontId="9" fillId="7" borderId="57" xfId="0" applyNumberFormat="1" applyFont="1" applyFill="1" applyBorder="1" applyAlignment="1" applyProtection="1">
      <alignment horizontal="center" vertical="center"/>
      <protection hidden="1"/>
    </xf>
    <xf numFmtId="172" fontId="9" fillId="7" borderId="41" xfId="0" applyNumberFormat="1" applyFont="1" applyFill="1" applyBorder="1" applyAlignment="1" applyProtection="1">
      <alignment horizontal="center" vertical="center"/>
      <protection hidden="1"/>
    </xf>
    <xf numFmtId="0" fontId="18" fillId="4" borderId="17" xfId="0" applyFont="1" applyFill="1" applyBorder="1" applyAlignment="1" applyProtection="1">
      <alignment horizontal="right" vertical="center"/>
      <protection hidden="1"/>
    </xf>
    <xf numFmtId="0" fontId="18" fillId="4" borderId="18" xfId="0" applyFont="1" applyFill="1" applyBorder="1" applyAlignment="1" applyProtection="1">
      <alignment horizontal="right" vertical="center"/>
      <protection hidden="1"/>
    </xf>
    <xf numFmtId="0" fontId="54" fillId="7" borderId="12" xfId="0" applyFont="1" applyFill="1" applyBorder="1" applyAlignment="1" applyProtection="1">
      <alignment horizontal="center"/>
      <protection hidden="1"/>
    </xf>
    <xf numFmtId="0" fontId="54" fillId="7" borderId="0" xfId="0" applyFont="1" applyFill="1" applyBorder="1" applyAlignment="1" applyProtection="1">
      <alignment horizontal="center"/>
      <protection hidden="1"/>
    </xf>
    <xf numFmtId="0" fontId="54" fillId="7" borderId="13" xfId="0" applyFont="1" applyFill="1" applyBorder="1" applyAlignment="1" applyProtection="1">
      <alignment horizontal="center"/>
      <protection hidden="1"/>
    </xf>
    <xf numFmtId="0" fontId="9" fillId="7" borderId="57" xfId="0" applyFont="1" applyFill="1" applyBorder="1" applyAlignment="1" applyProtection="1">
      <alignment horizontal="right" vertical="center"/>
      <protection hidden="1"/>
    </xf>
    <xf numFmtId="0" fontId="9" fillId="7" borderId="40" xfId="0" applyFont="1" applyFill="1" applyBorder="1" applyAlignment="1" applyProtection="1">
      <alignment horizontal="right" vertical="center"/>
      <protection hidden="1"/>
    </xf>
    <xf numFmtId="0" fontId="68" fillId="4" borderId="58" xfId="0" applyFont="1" applyFill="1" applyBorder="1" applyAlignment="1" applyProtection="1">
      <alignment horizontal="left" vertical="center" wrapText="1"/>
      <protection hidden="1"/>
    </xf>
    <xf numFmtId="0" fontId="68" fillId="4" borderId="28" xfId="0" applyFont="1" applyFill="1" applyBorder="1" applyAlignment="1" applyProtection="1">
      <alignment horizontal="left" vertical="center" wrapText="1"/>
      <protection hidden="1"/>
    </xf>
    <xf numFmtId="0" fontId="9" fillId="7" borderId="57" xfId="0" applyFont="1" applyFill="1" applyBorder="1" applyAlignment="1" applyProtection="1">
      <alignment horizontal="left" vertical="center"/>
      <protection hidden="1"/>
    </xf>
    <xf numFmtId="0" fontId="9" fillId="7" borderId="41" xfId="0" applyFont="1" applyFill="1" applyBorder="1" applyAlignment="1" applyProtection="1">
      <alignment horizontal="left" vertical="center"/>
      <protection hidden="1"/>
    </xf>
    <xf numFmtId="0" fontId="9" fillId="7" borderId="40" xfId="0" applyFont="1" applyFill="1" applyBorder="1" applyAlignment="1" applyProtection="1">
      <alignment horizontal="left" vertical="center"/>
      <protection hidden="1"/>
    </xf>
    <xf numFmtId="172" fontId="9" fillId="4" borderId="18" xfId="0" applyNumberFormat="1" applyFont="1" applyFill="1" applyBorder="1" applyAlignment="1" applyProtection="1">
      <alignment horizontal="center" vertical="center"/>
      <protection hidden="1"/>
    </xf>
    <xf numFmtId="172" fontId="9" fillId="4" borderId="59" xfId="0" applyNumberFormat="1" applyFont="1" applyFill="1" applyBorder="1" applyAlignment="1" applyProtection="1">
      <alignment horizontal="center" vertical="center"/>
      <protection hidden="1"/>
    </xf>
    <xf numFmtId="0" fontId="21" fillId="4" borderId="58" xfId="0" applyFont="1" applyFill="1" applyBorder="1" applyAlignment="1" applyProtection="1">
      <alignment horizontal="center" vertical="center"/>
      <protection hidden="1"/>
    </xf>
    <xf numFmtId="0" fontId="21" fillId="4" borderId="28" xfId="0" applyFont="1" applyFill="1" applyBorder="1" applyAlignment="1" applyProtection="1">
      <alignment horizontal="center" vertical="center"/>
      <protection hidden="1"/>
    </xf>
    <xf numFmtId="0" fontId="21" fillId="4" borderId="42" xfId="0" applyFont="1" applyFill="1" applyBorder="1" applyAlignment="1" applyProtection="1">
      <alignment horizontal="center" vertical="center"/>
      <protection hidden="1"/>
    </xf>
    <xf numFmtId="172" fontId="9" fillId="7" borderId="58" xfId="0" applyNumberFormat="1" applyFont="1" applyFill="1" applyBorder="1" applyAlignment="1" applyProtection="1">
      <alignment horizontal="center" vertical="center"/>
      <protection hidden="1"/>
    </xf>
    <xf numFmtId="172" fontId="9" fillId="7" borderId="28" xfId="0" applyNumberFormat="1" applyFont="1" applyFill="1" applyBorder="1" applyAlignment="1" applyProtection="1">
      <alignment horizontal="center" vertical="center"/>
      <protection hidden="1"/>
    </xf>
    <xf numFmtId="0" fontId="13" fillId="0" borderId="28" xfId="20" applyFill="1" applyBorder="1" applyAlignment="1">
      <alignment horizontal="right"/>
    </xf>
    <xf numFmtId="0" fontId="13" fillId="0" borderId="42" xfId="20" applyFill="1" applyBorder="1" applyAlignment="1">
      <alignment horizontal="right"/>
    </xf>
    <xf numFmtId="0" fontId="21" fillId="7" borderId="56" xfId="0" applyFont="1" applyFill="1" applyBorder="1" applyAlignment="1" applyProtection="1">
      <alignment horizontal="right" vertical="center" wrapText="1"/>
      <protection hidden="1"/>
    </xf>
    <xf numFmtId="0" fontId="21" fillId="7" borderId="15" xfId="0" applyFont="1" applyFill="1" applyBorder="1" applyAlignment="1" applyProtection="1">
      <alignment horizontal="right" vertical="center" wrapText="1"/>
      <protection hidden="1"/>
    </xf>
    <xf numFmtId="0" fontId="0" fillId="7" borderId="0" xfId="0" applyFill="1" applyBorder="1" applyAlignment="1" applyProtection="1">
      <alignment horizontal="center" vertical="top"/>
      <protection hidden="1"/>
    </xf>
    <xf numFmtId="0" fontId="28" fillId="7" borderId="4" xfId="0" applyFont="1" applyFill="1" applyBorder="1" applyAlignment="1" applyProtection="1">
      <alignment horizontal="center" vertical="center"/>
      <protection hidden="1"/>
    </xf>
    <xf numFmtId="0" fontId="28" fillId="7" borderId="5" xfId="0" applyFont="1" applyFill="1" applyBorder="1" applyAlignment="1" applyProtection="1">
      <alignment horizontal="center" vertical="center"/>
      <protection hidden="1"/>
    </xf>
    <xf numFmtId="0" fontId="72" fillId="7" borderId="4" xfId="0" applyFont="1" applyFill="1" applyBorder="1" applyAlignment="1" applyProtection="1">
      <alignment horizontal="right" vertical="center" wrapText="1"/>
      <protection hidden="1"/>
    </xf>
    <xf numFmtId="0" fontId="12" fillId="3" borderId="0" xfId="0" applyFont="1" applyFill="1" applyAlignment="1" applyProtection="1">
      <alignment horizontal="center"/>
      <protection hidden="1"/>
    </xf>
    <xf numFmtId="0" fontId="9" fillId="8" borderId="41" xfId="0" applyFont="1" applyFill="1" applyBorder="1" applyAlignment="1">
      <alignment horizontal="center" vertical="center" wrapText="1"/>
    </xf>
    <xf numFmtId="0" fontId="47" fillId="7" borderId="60" xfId="0" applyFont="1" applyFill="1" applyBorder="1" applyAlignment="1" applyProtection="1">
      <alignment horizontal="center" vertical="center" wrapText="1"/>
      <protection hidden="1"/>
    </xf>
    <xf numFmtId="0" fontId="47" fillId="7" borderId="61" xfId="0" applyFont="1" applyFill="1" applyBorder="1" applyAlignment="1" applyProtection="1">
      <alignment horizontal="center" vertical="center" wrapText="1"/>
      <protection hidden="1"/>
    </xf>
    <xf numFmtId="0" fontId="47" fillId="7" borderId="62" xfId="0" applyFont="1" applyFill="1" applyBorder="1" applyAlignment="1" applyProtection="1">
      <alignment horizontal="center" vertical="center" wrapText="1"/>
      <protection hidden="1"/>
    </xf>
    <xf numFmtId="6" fontId="49" fillId="4" borderId="12" xfId="0" applyNumberFormat="1" applyFont="1" applyFill="1" applyBorder="1" applyAlignment="1" applyProtection="1">
      <alignment/>
      <protection hidden="1"/>
    </xf>
    <xf numFmtId="6" fontId="49" fillId="4" borderId="13" xfId="0" applyNumberFormat="1" applyFont="1" applyFill="1" applyBorder="1" applyAlignment="1" applyProtection="1">
      <alignment/>
      <protection hidden="1"/>
    </xf>
    <xf numFmtId="6" fontId="49" fillId="7" borderId="12" xfId="0" applyNumberFormat="1" applyFont="1" applyFill="1" applyBorder="1" applyAlignment="1" applyProtection="1">
      <alignment/>
      <protection hidden="1"/>
    </xf>
    <xf numFmtId="6" fontId="49" fillId="7" borderId="13" xfId="0" applyNumberFormat="1" applyFont="1" applyFill="1" applyBorder="1" applyAlignment="1" applyProtection="1">
      <alignment/>
      <protection hidden="1"/>
    </xf>
    <xf numFmtId="0" fontId="31" fillId="7" borderId="19" xfId="0" applyFont="1" applyFill="1" applyBorder="1" applyAlignment="1" applyProtection="1">
      <alignment horizontal="center" vertical="center" wrapText="1"/>
      <protection hidden="1"/>
    </xf>
    <xf numFmtId="0" fontId="31" fillId="7" borderId="20" xfId="0" applyFont="1" applyFill="1" applyBorder="1" applyAlignment="1" applyProtection="1">
      <alignment horizontal="center" vertical="center" wrapText="1"/>
      <protection hidden="1"/>
    </xf>
    <xf numFmtId="0" fontId="31" fillId="7" borderId="21" xfId="0" applyFont="1" applyFill="1" applyBorder="1" applyAlignment="1" applyProtection="1">
      <alignment horizontal="center" vertical="center" wrapText="1"/>
      <protection hidden="1"/>
    </xf>
    <xf numFmtId="6" fontId="49" fillId="7" borderId="63" xfId="0" applyNumberFormat="1" applyFont="1" applyFill="1" applyBorder="1" applyAlignment="1" applyProtection="1">
      <alignment/>
      <protection hidden="1"/>
    </xf>
    <xf numFmtId="6" fontId="49" fillId="7" borderId="60" xfId="0" applyNumberFormat="1" applyFont="1" applyFill="1" applyBorder="1" applyAlignment="1" applyProtection="1">
      <alignment/>
      <protection hidden="1"/>
    </xf>
    <xf numFmtId="0" fontId="48" fillId="4" borderId="64" xfId="0" applyFont="1" applyFill="1" applyBorder="1" applyAlignment="1" applyProtection="1">
      <alignment horizontal="center" vertical="center" wrapText="1"/>
      <protection hidden="1"/>
    </xf>
    <xf numFmtId="0" fontId="48" fillId="4" borderId="65" xfId="0" applyFont="1" applyFill="1" applyBorder="1" applyAlignment="1" applyProtection="1">
      <alignment horizontal="center" vertical="center" wrapText="1"/>
      <protection hidden="1"/>
    </xf>
    <xf numFmtId="0" fontId="28" fillId="7" borderId="0" xfId="0" applyFont="1" applyFill="1" applyBorder="1" applyAlignment="1" applyProtection="1">
      <alignment horizontal="right" vertical="top"/>
      <protection hidden="1"/>
    </xf>
    <xf numFmtId="6" fontId="51" fillId="7" borderId="18" xfId="0" applyNumberFormat="1" applyFont="1" applyFill="1" applyBorder="1" applyAlignment="1" applyProtection="1">
      <alignment/>
      <protection hidden="1"/>
    </xf>
    <xf numFmtId="6" fontId="51" fillId="7" borderId="59" xfId="0" applyNumberFormat="1" applyFont="1" applyFill="1" applyBorder="1" applyAlignment="1" applyProtection="1">
      <alignment/>
      <protection hidden="1"/>
    </xf>
    <xf numFmtId="6" fontId="37" fillId="7" borderId="18" xfId="0" applyNumberFormat="1" applyFont="1" applyFill="1" applyBorder="1" applyAlignment="1" applyProtection="1">
      <alignment/>
      <protection hidden="1"/>
    </xf>
    <xf numFmtId="6" fontId="37" fillId="7" borderId="59" xfId="0" applyNumberFormat="1" applyFont="1" applyFill="1" applyBorder="1" applyAlignment="1" applyProtection="1">
      <alignment/>
      <protection hidden="1"/>
    </xf>
    <xf numFmtId="6" fontId="49" fillId="4" borderId="66" xfId="0" applyNumberFormat="1" applyFont="1" applyFill="1" applyBorder="1" applyAlignment="1" applyProtection="1">
      <alignment/>
      <protection hidden="1"/>
    </xf>
    <xf numFmtId="6" fontId="49" fillId="4" borderId="67" xfId="0" applyNumberFormat="1" applyFont="1" applyFill="1" applyBorder="1" applyAlignment="1" applyProtection="1">
      <alignment/>
      <protection hidden="1"/>
    </xf>
    <xf numFmtId="0" fontId="9" fillId="7" borderId="68" xfId="0" applyFont="1" applyFill="1" applyBorder="1" applyAlignment="1" applyProtection="1">
      <alignment horizontal="center" wrapText="1"/>
      <protection hidden="1"/>
    </xf>
    <xf numFmtId="0" fontId="9" fillId="7" borderId="3" xfId="0" applyFont="1" applyFill="1" applyBorder="1" applyAlignment="1" applyProtection="1">
      <alignment horizontal="center" wrapText="1"/>
      <protection hidden="1"/>
    </xf>
    <xf numFmtId="0" fontId="9" fillId="7" borderId="69" xfId="0" applyFont="1" applyFill="1" applyBorder="1" applyAlignment="1" applyProtection="1">
      <alignment horizontal="center" wrapText="1"/>
      <protection hidden="1"/>
    </xf>
    <xf numFmtId="0" fontId="9" fillId="7" borderId="70" xfId="0" applyFont="1" applyFill="1" applyBorder="1" applyAlignment="1" applyProtection="1">
      <alignment horizontal="center" wrapText="1"/>
      <protection hidden="1"/>
    </xf>
    <xf numFmtId="0" fontId="25" fillId="7" borderId="7" xfId="0" applyFont="1" applyFill="1" applyBorder="1" applyAlignment="1" applyProtection="1">
      <alignment horizontal="right" vertical="center" wrapText="1"/>
      <protection hidden="1"/>
    </xf>
    <xf numFmtId="0" fontId="25" fillId="7" borderId="0" xfId="0" applyFont="1" applyFill="1" applyBorder="1" applyAlignment="1" applyProtection="1">
      <alignment horizontal="right" vertical="center" wrapText="1"/>
      <protection hidden="1"/>
    </xf>
    <xf numFmtId="0" fontId="39" fillId="7" borderId="7" xfId="0" applyFont="1" applyFill="1" applyBorder="1" applyAlignment="1" applyProtection="1">
      <alignment horizontal="right"/>
      <protection hidden="1"/>
    </xf>
    <xf numFmtId="0" fontId="39" fillId="7" borderId="0" xfId="0" applyFont="1" applyFill="1" applyBorder="1" applyAlignment="1" applyProtection="1">
      <alignment horizontal="right"/>
      <protection hidden="1"/>
    </xf>
    <xf numFmtId="0" fontId="22" fillId="7" borderId="7" xfId="0" applyFont="1" applyFill="1" applyBorder="1" applyAlignment="1" applyProtection="1">
      <alignment horizontal="left" vertical="center" wrapText="1"/>
      <protection hidden="1"/>
    </xf>
    <xf numFmtId="0" fontId="22" fillId="7" borderId="0" xfId="0" applyFont="1" applyFill="1" applyBorder="1" applyAlignment="1" applyProtection="1">
      <alignment horizontal="left" vertical="center" wrapText="1"/>
      <protection hidden="1"/>
    </xf>
    <xf numFmtId="0" fontId="22" fillId="7" borderId="7" xfId="0" applyFont="1" applyFill="1" applyBorder="1" applyAlignment="1" applyProtection="1">
      <alignment horizontal="center" wrapText="1"/>
      <protection hidden="1"/>
    </xf>
    <xf numFmtId="0" fontId="22" fillId="7" borderId="0" xfId="0" applyFont="1" applyFill="1" applyBorder="1" applyAlignment="1" applyProtection="1">
      <alignment horizontal="center" wrapText="1"/>
      <protection hidden="1"/>
    </xf>
    <xf numFmtId="0" fontId="9" fillId="7" borderId="6" xfId="0" applyFont="1" applyFill="1" applyBorder="1" applyAlignment="1" applyProtection="1">
      <alignment horizontal="center" wrapText="1"/>
      <protection hidden="1"/>
    </xf>
    <xf numFmtId="0" fontId="9" fillId="7" borderId="7" xfId="0" applyFont="1" applyFill="1" applyBorder="1" applyAlignment="1" applyProtection="1">
      <alignment horizontal="center" wrapText="1"/>
      <protection hidden="1"/>
    </xf>
    <xf numFmtId="0" fontId="16" fillId="4" borderId="56" xfId="20" applyFont="1" applyFill="1" applyBorder="1" applyAlignment="1" applyProtection="1">
      <alignment horizontal="left"/>
      <protection hidden="1"/>
    </xf>
    <xf numFmtId="0" fontId="0" fillId="0" borderId="15" xfId="0" applyBorder="1" applyAlignment="1">
      <alignment horizontal="left"/>
    </xf>
    <xf numFmtId="0" fontId="6" fillId="3" borderId="0" xfId="0" applyFont="1" applyFill="1" applyAlignment="1" applyProtection="1">
      <alignment horizontal="center"/>
      <protection hidden="1" locked="0"/>
    </xf>
    <xf numFmtId="0" fontId="13" fillId="4" borderId="0" xfId="20" applyFill="1" applyBorder="1" applyAlignment="1" applyProtection="1">
      <alignment horizontal="center" vertical="center" wrapText="1"/>
      <protection hidden="1"/>
    </xf>
    <xf numFmtId="0" fontId="13" fillId="4" borderId="0" xfId="20" applyFill="1" applyBorder="1" applyAlignment="1" applyProtection="1">
      <alignment horizontal="left" vertical="center" wrapText="1"/>
      <protection hidden="1"/>
    </xf>
    <xf numFmtId="0" fontId="0" fillId="4" borderId="0" xfId="0" applyFill="1" applyBorder="1" applyAlignment="1" applyProtection="1">
      <alignment horizontal="center" vertical="center"/>
      <protection hidden="1"/>
    </xf>
    <xf numFmtId="0" fontId="21" fillId="7" borderId="6" xfId="0" applyFont="1" applyFill="1" applyBorder="1" applyAlignment="1" applyProtection="1">
      <alignment horizontal="left"/>
      <protection hidden="1"/>
    </xf>
    <xf numFmtId="0" fontId="21" fillId="7" borderId="4" xfId="0" applyFont="1" applyFill="1" applyBorder="1" applyAlignment="1" applyProtection="1">
      <alignment horizontal="left"/>
      <protection hidden="1"/>
    </xf>
    <xf numFmtId="0" fontId="21" fillId="7" borderId="9" xfId="0" applyFont="1" applyFill="1" applyBorder="1" applyAlignment="1" applyProtection="1">
      <alignment horizontal="left"/>
      <protection hidden="1"/>
    </xf>
    <xf numFmtId="4" fontId="0" fillId="0" borderId="12" xfId="0" applyNumberFormat="1" applyFont="1" applyFill="1" applyBorder="1" applyAlignment="1" applyProtection="1">
      <alignment horizontal="left" vertical="center" wrapText="1" indent="1"/>
      <protection hidden="1"/>
    </xf>
    <xf numFmtId="4" fontId="0" fillId="0" borderId="0" xfId="0" applyNumberFormat="1" applyFont="1" applyFill="1" applyBorder="1" applyAlignment="1" applyProtection="1">
      <alignment horizontal="left" vertical="center" wrapText="1" indent="1"/>
      <protection hidden="1"/>
    </xf>
    <xf numFmtId="0" fontId="2" fillId="0" borderId="0" xfId="0" applyFont="1" applyBorder="1" applyAlignment="1" applyProtection="1">
      <alignment/>
      <protection hidden="1"/>
    </xf>
    <xf numFmtId="0" fontId="0" fillId="0" borderId="0" xfId="0" applyFont="1" applyBorder="1" applyAlignment="1" applyProtection="1">
      <alignment wrapText="1"/>
      <protection hidden="1"/>
    </xf>
    <xf numFmtId="6" fontId="0" fillId="0" borderId="0" xfId="0" applyNumberFormat="1" applyFont="1" applyFill="1" applyBorder="1" applyAlignment="1" applyProtection="1">
      <alignment horizontal="left" vertical="center" wrapText="1"/>
      <protection hidden="1"/>
    </xf>
    <xf numFmtId="0" fontId="0" fillId="0" borderId="0" xfId="0" applyFont="1" applyBorder="1" applyAlignment="1" applyProtection="1">
      <alignment horizontal="right" wrapText="1"/>
      <protection hidden="1"/>
    </xf>
    <xf numFmtId="0" fontId="0" fillId="0" borderId="0" xfId="0" applyFont="1" applyFill="1" applyBorder="1" applyAlignment="1" applyProtection="1">
      <alignment horizontal="right" vertical="center" wrapText="1"/>
      <protection hidden="1"/>
    </xf>
    <xf numFmtId="0" fontId="0" fillId="0" borderId="13" xfId="0" applyFont="1" applyFill="1" applyBorder="1" applyAlignment="1" applyProtection="1">
      <alignment horizontal="right" vertical="center" wrapText="1"/>
      <protection hidden="1"/>
    </xf>
    <xf numFmtId="0" fontId="0" fillId="0" borderId="0" xfId="0" applyFont="1" applyBorder="1" applyAlignment="1" applyProtection="1">
      <alignment horizontal="left" wrapText="1"/>
      <protection hidden="1"/>
    </xf>
    <xf numFmtId="0" fontId="0" fillId="0" borderId="0" xfId="0" applyFont="1" applyBorder="1" applyAlignment="1" applyProtection="1">
      <alignment/>
      <protection hidden="1"/>
    </xf>
    <xf numFmtId="0" fontId="59" fillId="4" borderId="0" xfId="0" applyFont="1" applyFill="1" applyAlignment="1" applyProtection="1">
      <alignment horizontal="right" vertical="center" wrapText="1"/>
      <protection hidden="1"/>
    </xf>
    <xf numFmtId="0" fontId="0" fillId="0" borderId="0" xfId="0" applyFont="1" applyBorder="1" applyAlignment="1" applyProtection="1" quotePrefix="1">
      <alignment horizontal="left" wrapText="1" indent="2"/>
      <protection hidden="1"/>
    </xf>
    <xf numFmtId="0" fontId="1"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shrinkToFit="1"/>
      <protection hidden="1"/>
    </xf>
    <xf numFmtId="172" fontId="2" fillId="0" borderId="0" xfId="0" applyNumberFormat="1" applyFont="1" applyBorder="1" applyAlignment="1" applyProtection="1">
      <alignment horizontal="left" wrapText="1"/>
      <protection hidden="1"/>
    </xf>
    <xf numFmtId="0" fontId="0" fillId="0" borderId="20" xfId="0" applyFont="1" applyFill="1" applyBorder="1" applyAlignment="1" applyProtection="1">
      <alignment vertical="center" wrapText="1"/>
      <protection hidden="1"/>
    </xf>
    <xf numFmtId="0" fontId="0" fillId="0" borderId="0" xfId="0" applyFill="1" applyBorder="1" applyAlignment="1" applyProtection="1">
      <alignment vertical="center" wrapText="1"/>
      <protection hidden="1"/>
    </xf>
    <xf numFmtId="0" fontId="0" fillId="0" borderId="0" xfId="0" applyFill="1" applyBorder="1" applyAlignment="1" applyProtection="1">
      <alignment wrapText="1"/>
      <protection hidden="1"/>
    </xf>
    <xf numFmtId="0" fontId="0" fillId="0" borderId="0" xfId="0" applyFill="1" applyBorder="1" applyAlignment="1" applyProtection="1">
      <alignment horizontal="right"/>
      <protection hidden="1"/>
    </xf>
    <xf numFmtId="0" fontId="0" fillId="0" borderId="0" xfId="0" applyFont="1" applyFill="1" applyBorder="1" applyAlignment="1" applyProtection="1">
      <alignment vertical="center"/>
      <protection hidden="1"/>
    </xf>
    <xf numFmtId="6" fontId="2" fillId="0" borderId="0" xfId="0" applyNumberFormat="1" applyFont="1" applyBorder="1" applyAlignment="1" applyProtection="1">
      <alignment horizontal="left" wrapText="1"/>
      <protection hidden="1"/>
    </xf>
    <xf numFmtId="4" fontId="17" fillId="0" borderId="12" xfId="0" applyNumberFormat="1" applyFont="1" applyFill="1" applyBorder="1" applyAlignment="1" applyProtection="1">
      <alignment horizontal="left" vertical="center" wrapText="1" indent="1"/>
      <protection hidden="1"/>
    </xf>
    <xf numFmtId="4" fontId="17" fillId="0" borderId="0" xfId="0" applyNumberFormat="1" applyFont="1" applyFill="1" applyBorder="1" applyAlignment="1" applyProtection="1">
      <alignment horizontal="left" vertical="center" wrapText="1" indent="1"/>
      <protection hidden="1"/>
    </xf>
    <xf numFmtId="0" fontId="17" fillId="0" borderId="0" xfId="0" applyFont="1" applyFill="1" applyBorder="1" applyAlignment="1" applyProtection="1">
      <alignment horizontal="left" vertical="center" wrapText="1" indent="1"/>
      <protection hidden="1"/>
    </xf>
    <xf numFmtId="196" fontId="0" fillId="0" borderId="0" xfId="0" applyNumberFormat="1" applyFont="1" applyBorder="1" applyAlignment="1" applyProtection="1">
      <alignment wrapText="1"/>
      <protection hidden="1"/>
    </xf>
    <xf numFmtId="0" fontId="0" fillId="0" borderId="0" xfId="0" applyNumberFormat="1" applyFont="1" applyBorder="1" applyAlignment="1" applyProtection="1">
      <alignment wrapText="1"/>
      <protection hidden="1"/>
    </xf>
    <xf numFmtId="0" fontId="17" fillId="0" borderId="0" xfId="0" applyFont="1" applyFill="1" applyBorder="1" applyAlignment="1" applyProtection="1">
      <alignment horizontal="left" wrapText="1" indent="1"/>
      <protection hidden="1"/>
    </xf>
    <xf numFmtId="0" fontId="17" fillId="0" borderId="0" xfId="0" applyFont="1" applyAlignment="1" applyProtection="1">
      <alignment wrapText="1"/>
      <protection hidden="1"/>
    </xf>
    <xf numFmtId="0" fontId="2" fillId="0" borderId="0" xfId="0" applyFont="1" applyFill="1" applyBorder="1" applyAlignment="1" applyProtection="1">
      <alignment horizontal="left" vertical="center"/>
      <protection hidden="1"/>
    </xf>
    <xf numFmtId="0" fontId="0" fillId="0" borderId="0" xfId="0" applyFont="1" applyBorder="1" applyAlignment="1" applyProtection="1">
      <alignment horizontal="left" indent="2"/>
      <protection hidden="1"/>
    </xf>
    <xf numFmtId="0" fontId="13" fillId="0" borderId="0" xfId="20" applyFill="1" applyBorder="1" applyAlignment="1" applyProtection="1">
      <alignment wrapText="1"/>
      <protection hidden="1"/>
    </xf>
    <xf numFmtId="0" fontId="55" fillId="4" borderId="0" xfId="0" applyFont="1" applyFill="1" applyBorder="1" applyAlignment="1" applyProtection="1">
      <alignment horizontal="right" vertical="center"/>
      <protection hidden="1"/>
    </xf>
    <xf numFmtId="0" fontId="70" fillId="0" borderId="22" xfId="0" applyFont="1" applyFill="1" applyBorder="1" applyAlignment="1" applyProtection="1">
      <alignment horizontal="center" vertical="center"/>
      <protection hidden="1"/>
    </xf>
    <xf numFmtId="0" fontId="70" fillId="0" borderId="16" xfId="0" applyFont="1" applyFill="1" applyBorder="1" applyAlignment="1" applyProtection="1">
      <alignment horizontal="center" vertical="center"/>
      <protection hidden="1"/>
    </xf>
    <xf numFmtId="6" fontId="52" fillId="8" borderId="71" xfId="0" applyNumberFormat="1" applyFont="1" applyFill="1" applyBorder="1" applyAlignment="1" applyProtection="1">
      <alignment horizontal="center" vertical="center"/>
      <protection hidden="1"/>
    </xf>
    <xf numFmtId="6" fontId="52" fillId="8" borderId="72"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horizontal="left" vertical="center" wrapText="1"/>
      <protection hidden="1"/>
    </xf>
    <xf numFmtId="0" fontId="0" fillId="0" borderId="0" xfId="0" applyFill="1" applyBorder="1" applyAlignment="1" applyProtection="1">
      <alignment vertical="center"/>
      <protection hidden="1"/>
    </xf>
    <xf numFmtId="8" fontId="52" fillId="8" borderId="71" xfId="0" applyNumberFormat="1" applyFont="1" applyFill="1" applyBorder="1" applyAlignment="1" applyProtection="1">
      <alignment horizontal="right" vertical="center"/>
      <protection hidden="1"/>
    </xf>
    <xf numFmtId="8" fontId="52" fillId="8" borderId="72" xfId="0" applyNumberFormat="1" applyFont="1" applyFill="1" applyBorder="1" applyAlignment="1" applyProtection="1">
      <alignment horizontal="right" vertical="center"/>
      <protection hidden="1"/>
    </xf>
    <xf numFmtId="0" fontId="16" fillId="4" borderId="17" xfId="0" applyFont="1" applyFill="1" applyBorder="1" applyAlignment="1" applyProtection="1">
      <alignment horizontal="left"/>
      <protection hidden="1"/>
    </xf>
    <xf numFmtId="0" fontId="16" fillId="4" borderId="18" xfId="0" applyFont="1" applyFill="1" applyBorder="1" applyAlignment="1" applyProtection="1">
      <alignment horizontal="left"/>
      <protection hidden="1"/>
    </xf>
    <xf numFmtId="0" fontId="16" fillId="4" borderId="59" xfId="0" applyFont="1" applyFill="1" applyBorder="1" applyAlignment="1" applyProtection="1">
      <alignment horizontal="left"/>
      <protection hidden="1"/>
    </xf>
    <xf numFmtId="3" fontId="23" fillId="7" borderId="15" xfId="0" applyNumberFormat="1" applyFont="1" applyFill="1" applyBorder="1" applyAlignment="1" applyProtection="1">
      <alignment horizontal="center" wrapText="1"/>
      <protection hidden="1"/>
    </xf>
    <xf numFmtId="0" fontId="16" fillId="4" borderId="56" xfId="0" applyFont="1" applyFill="1" applyBorder="1" applyAlignment="1" applyProtection="1">
      <alignment horizontal="left"/>
      <protection hidden="1"/>
    </xf>
    <xf numFmtId="0" fontId="16" fillId="4" borderId="15" xfId="0" applyFont="1" applyFill="1" applyBorder="1" applyAlignment="1" applyProtection="1">
      <alignment horizontal="left"/>
      <protection hidden="1"/>
    </xf>
    <xf numFmtId="0" fontId="16" fillId="4" borderId="31" xfId="0" applyFont="1" applyFill="1" applyBorder="1" applyAlignment="1" applyProtection="1">
      <alignment horizontal="lef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5">
    <dxf>
      <font>
        <b/>
        <i val="0"/>
        <color rgb="FFFFFFFF"/>
      </font>
      <fill>
        <patternFill>
          <bgColor rgb="FFC0C0C0"/>
        </patternFill>
      </fill>
      <border/>
    </dxf>
    <dxf>
      <font>
        <b/>
        <i val="0"/>
        <color rgb="FFFFFFFF"/>
      </font>
      <fill>
        <patternFill patternType="solid">
          <bgColor rgb="FFC0C0C0"/>
        </patternFill>
      </fill>
      <border>
        <left>
          <color rgb="FF000000"/>
        </left>
        <right>
          <color rgb="FF000000"/>
        </right>
        <top>
          <color rgb="FF000000"/>
        </top>
        <bottom>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
      <font>
        <color rgb="FFFFFFFF"/>
      </font>
      <fill>
        <patternFill>
          <fgColor rgb="FFFF0000"/>
        </patternFill>
      </fill>
      <border/>
    </dxf>
    <dxf>
      <border/>
    </dxf>
    <dxf>
      <font>
        <b/>
        <i val="0"/>
      </font>
      <fill>
        <patternFill>
          <bgColor rgb="FFFFFF99"/>
        </patternFill>
      </fill>
      <border/>
    </dxf>
    <dxf>
      <font>
        <color rgb="FFFFFFFF"/>
      </font>
      <border/>
    </dxf>
    <dxf>
      <font>
        <color rgb="FFCCFFFF"/>
      </font>
      <fill>
        <patternFill>
          <bgColor rgb="FFCCFFFF"/>
        </patternFill>
      </fill>
      <border>
        <left style="thin">
          <color rgb="FF000000"/>
        </left>
        <right style="thin">
          <color rgb="FF000000"/>
        </right>
        <top style="thin"/>
        <bottom style="thin">
          <color rgb="FF000000"/>
        </bottom>
      </border>
    </dxf>
    <dxf>
      <fill>
        <patternFill>
          <bgColor rgb="FFCCFFFF"/>
        </patternFill>
      </fill>
      <border>
        <left>
          <color rgb="FF000000"/>
        </left>
        <right>
          <color rgb="FF000000"/>
        </right>
        <top style="thin">
          <color rgb="FF000000"/>
        </top>
        <bottom>
          <color rgb="FF000000"/>
        </bottom>
      </border>
    </dxf>
    <dxf>
      <fill>
        <patternFill>
          <bgColor rgb="FFCCFFFF"/>
        </patternFill>
      </fill>
      <border>
        <left>
          <color rgb="FF000000"/>
        </left>
        <right>
          <color rgb="FF000000"/>
        </right>
        <top/>
        <bottom style="thin">
          <color rgb="FF000000"/>
        </bottom>
      </border>
    </dxf>
    <dxf>
      <border>
        <left style="thin">
          <color rgb="FF000000"/>
        </left>
        <right style="thin">
          <color rgb="FF000000"/>
        </right>
        <top style="thin"/>
        <bottom style="thin">
          <color rgb="FF000000"/>
        </bottom>
      </border>
    </dxf>
    <dxf>
      <font>
        <b/>
        <i val="0"/>
        <color rgb="FF0000FF"/>
      </font>
      <fill>
        <patternFill>
          <bgColor rgb="FFFFFF99"/>
        </patternFill>
      </fill>
      <border/>
    </dxf>
    <dxf>
      <font>
        <color rgb="FFCCFFFF"/>
      </font>
      <fill>
        <patternFill>
          <bgColor rgb="FFCCFFFF"/>
        </patternFill>
      </fill>
      <border/>
    </dxf>
    <dxf>
      <fill>
        <patternFill patternType="none">
          <bgColor indexed="65"/>
        </patternFill>
      </fill>
      <border/>
    </dxf>
    <dxf>
      <font>
        <color rgb="FFCCFFCC"/>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 Id="rId2" Type="http://schemas.openxmlformats.org/officeDocument/2006/relationships/image" Target="../media/image17.jpeg"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 Id="rId2" Type="http://schemas.openxmlformats.org/officeDocument/2006/relationships/image" Target="../media/image18.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Cumulative Cash Flow Impact Comparison</a:t>
            </a:r>
          </a:p>
        </c:rich>
      </c:tx>
      <c:layout>
        <c:manualLayout>
          <c:xMode val="factor"/>
          <c:yMode val="factor"/>
          <c:x val="0.03375"/>
          <c:y val="-0.0205"/>
        </c:manualLayout>
      </c:layout>
      <c:spPr>
        <a:noFill/>
        <a:ln>
          <a:noFill/>
        </a:ln>
      </c:spPr>
    </c:title>
    <c:plotArea>
      <c:layout>
        <c:manualLayout>
          <c:xMode val="edge"/>
          <c:yMode val="edge"/>
          <c:x val="0.0075"/>
          <c:y val="0.049"/>
          <c:w val="0.9015"/>
          <c:h val="0.831"/>
        </c:manualLayout>
      </c:layout>
      <c:lineChart>
        <c:grouping val="standard"/>
        <c:varyColors val="0"/>
        <c:ser>
          <c:idx val="0"/>
          <c:order val="0"/>
          <c:tx>
            <c:v>Option A</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ot"/>
            <c:size val="3"/>
            <c:spPr>
              <a:noFill/>
              <a:ln>
                <a:noFill/>
              </a:ln>
            </c:spPr>
          </c:marker>
          <c:val>
            <c:numRef>
              <c:f>'Cash Flow'!$H$17:$H$28</c:f>
              <c:numCache/>
            </c:numRef>
          </c:val>
          <c:smooth val="1"/>
        </c:ser>
        <c:ser>
          <c:idx val="1"/>
          <c:order val="1"/>
          <c:tx>
            <c:v>Option B</c:v>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'Cash Flow'!$L$17:$L$28</c:f>
              <c:numCache/>
            </c:numRef>
          </c:val>
          <c:smooth val="1"/>
        </c:ser>
        <c:axId val="24314189"/>
        <c:axId val="17501110"/>
      </c:lineChart>
      <c:catAx>
        <c:axId val="24314189"/>
        <c:scaling>
          <c:orientation val="minMax"/>
        </c:scaling>
        <c:axPos val="b"/>
        <c:delete val="0"/>
        <c:numFmt formatCode="General" sourceLinked="1"/>
        <c:majorTickMark val="out"/>
        <c:minorTickMark val="none"/>
        <c:tickLblPos val="nextTo"/>
        <c:crossAx val="17501110"/>
        <c:crosses val="autoZero"/>
        <c:auto val="1"/>
        <c:lblOffset val="100"/>
        <c:noMultiLvlLbl val="0"/>
      </c:catAx>
      <c:valAx>
        <c:axId val="17501110"/>
        <c:scaling>
          <c:orientation val="minMax"/>
        </c:scaling>
        <c:axPos val="l"/>
        <c:majorGridlines/>
        <c:delete val="0"/>
        <c:numFmt formatCode="&quot;$&quot;#,##0_);[Red]\(&quot;$&quot;#,##0\)" sourceLinked="0"/>
        <c:majorTickMark val="out"/>
        <c:minorTickMark val="none"/>
        <c:tickLblPos val="nextTo"/>
        <c:crossAx val="24314189"/>
        <c:crossesAt val="1"/>
        <c:crossBetween val="between"/>
        <c:dispUnits/>
      </c:valAx>
      <c:spPr>
        <a:blipFill>
          <a:blip r:embed="rId2"/>
          <a:srcRect/>
          <a:tile sx="100000" sy="100000" flip="none" algn="tl"/>
        </a:blipFill>
        <a:ln w="12700">
          <a:solidFill>
            <a:srgbClr val="808080"/>
          </a:solidFill>
        </a:ln>
      </c:spPr>
    </c:plotArea>
    <c:legend>
      <c:legendPos val="b"/>
      <c:layout>
        <c:manualLayout>
          <c:xMode val="edge"/>
          <c:yMode val="edge"/>
          <c:x val="0.18775"/>
          <c:y val="0.889"/>
          <c:w val="0.5655"/>
          <c:h val="0.093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1" i="0" u="none" baseline="0">
                <a:latin typeface="Arial"/>
                <a:ea typeface="Arial"/>
                <a:cs typeface="Arial"/>
              </a:rPr>
              <a:t>Cumulative Cash Flow Impact Comparison</a:t>
            </a:r>
          </a:p>
        </c:rich>
      </c:tx>
      <c:layout>
        <c:manualLayout>
          <c:xMode val="factor"/>
          <c:yMode val="factor"/>
          <c:x val="0.06925"/>
          <c:y val="-0.02175"/>
        </c:manualLayout>
      </c:layout>
      <c:spPr>
        <a:noFill/>
        <a:ln>
          <a:noFill/>
        </a:ln>
      </c:spPr>
    </c:title>
    <c:plotArea>
      <c:layout>
        <c:manualLayout>
          <c:xMode val="edge"/>
          <c:yMode val="edge"/>
          <c:x val="0.0075"/>
          <c:y val="0.0555"/>
          <c:w val="0.8995"/>
          <c:h val="0.812"/>
        </c:manualLayout>
      </c:layout>
      <c:lineChart>
        <c:grouping val="standard"/>
        <c:varyColors val="0"/>
        <c:ser>
          <c:idx val="0"/>
          <c:order val="0"/>
          <c:tx>
            <c:v>Option A</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ot"/>
            <c:size val="3"/>
            <c:spPr>
              <a:noFill/>
              <a:ln>
                <a:noFill/>
              </a:ln>
            </c:spPr>
          </c:marker>
          <c:val>
            <c:numRef>
              <c:f>'Cash Flow'!$H$17:$H$28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1"/>
        </c:ser>
        <c:ser>
          <c:idx val="1"/>
          <c:order val="1"/>
          <c:tx>
            <c:v>Option B</c:v>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'Cash Flow'!$L$17:$L$28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1"/>
        </c:ser>
        <c:axId val="23292263"/>
        <c:axId val="8303776"/>
      </c:lineChart>
      <c:catAx>
        <c:axId val="23292263"/>
        <c:scaling>
          <c:orientation val="minMax"/>
        </c:scaling>
        <c:axPos val="b"/>
        <c:delete val="0"/>
        <c:numFmt formatCode="General" sourceLinked="1"/>
        <c:majorTickMark val="out"/>
        <c:minorTickMark val="none"/>
        <c:tickLblPos val="nextTo"/>
        <c:crossAx val="8303776"/>
        <c:crosses val="autoZero"/>
        <c:auto val="1"/>
        <c:lblOffset val="100"/>
        <c:noMultiLvlLbl val="0"/>
      </c:catAx>
      <c:valAx>
        <c:axId val="8303776"/>
        <c:scaling>
          <c:orientation val="minMax"/>
        </c:scaling>
        <c:axPos val="l"/>
        <c:majorGridlines/>
        <c:delete val="0"/>
        <c:numFmt formatCode="&quot;$&quot;#,##0_);[Red]\(&quot;$&quot;#,##0\)" sourceLinked="0"/>
        <c:majorTickMark val="out"/>
        <c:minorTickMark val="none"/>
        <c:tickLblPos val="nextTo"/>
        <c:txPr>
          <a:bodyPr/>
          <a:lstStyle/>
          <a:p>
            <a:pPr>
              <a:defRPr lang="en-US" cap="none" sz="950" b="0" i="0" u="none" baseline="0">
                <a:latin typeface="Arial"/>
                <a:ea typeface="Arial"/>
                <a:cs typeface="Arial"/>
              </a:defRPr>
            </a:pPr>
          </a:p>
        </c:txPr>
        <c:crossAx val="23292263"/>
        <c:crossesAt val="1"/>
        <c:crossBetween val="between"/>
        <c:dispUnits/>
      </c:valAx>
      <c:spPr>
        <a:blipFill>
          <a:blip r:embed="rId2"/>
          <a:srcRect/>
          <a:tile sx="100000" sy="100000" flip="none" algn="tl"/>
        </a:blipFill>
        <a:ln w="12700">
          <a:solidFill>
            <a:srgbClr val="808080"/>
          </a:solidFill>
        </a:ln>
      </c:spPr>
    </c:plotArea>
    <c:legend>
      <c:legendPos val="b"/>
      <c:layout>
        <c:manualLayout>
          <c:xMode val="edge"/>
          <c:yMode val="edge"/>
          <c:x val="0.189"/>
          <c:y val="0.91025"/>
          <c:w val="0.58025"/>
          <c:h val="0.069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energystar.gov/index.cfm?" TargetMode="External" /><Relationship Id="rId3" Type="http://schemas.openxmlformats.org/officeDocument/2006/relationships/hyperlink" Target="http://www.energystar.gov/index.cf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jpeg" /><Relationship Id="rId3" Type="http://schemas.openxmlformats.org/officeDocument/2006/relationships/hyperlink" Target="http://www.energystar.gov/index.cfm?" TargetMode="External" /><Relationship Id="rId4" Type="http://schemas.openxmlformats.org/officeDocument/2006/relationships/hyperlink" Target="http://www.energystar.gov/index.cf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energystar.gov/index.cfm?" TargetMode="External" /><Relationship Id="rId3" Type="http://schemas.openxmlformats.org/officeDocument/2006/relationships/hyperlink" Target="http://www.energystar.gov/index.cf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4.emf" /><Relationship Id="rId3" Type="http://schemas.openxmlformats.org/officeDocument/2006/relationships/image" Target="../media/image1.jpeg" /><Relationship Id="rId4" Type="http://schemas.openxmlformats.org/officeDocument/2006/relationships/hyperlink" Target="http://www.energystar.gov/index.cfm?" TargetMode="External" /><Relationship Id="rId5" Type="http://schemas.openxmlformats.org/officeDocument/2006/relationships/hyperlink" Target="http://www.energystar.gov/index.cf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1.jpeg" /><Relationship Id="rId5" Type="http://schemas.openxmlformats.org/officeDocument/2006/relationships/hyperlink" Target="http://www.energystar.gov/index.cfm?" TargetMode="External" /><Relationship Id="rId6" Type="http://schemas.openxmlformats.org/officeDocument/2006/relationships/hyperlink" Target="http://www.energystar.gov/index.cfm?"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jpeg" /><Relationship Id="rId3" Type="http://schemas.openxmlformats.org/officeDocument/2006/relationships/hyperlink" Target="http://www.energystar.gov/index.cfm?" TargetMode="External" /><Relationship Id="rId4" Type="http://schemas.openxmlformats.org/officeDocument/2006/relationships/hyperlink" Target="http://www.energystar.gov/index.cfm?"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4.emf" /><Relationship Id="rId3" Type="http://schemas.openxmlformats.org/officeDocument/2006/relationships/image" Target="../media/image1.jpeg" /><Relationship Id="rId4" Type="http://schemas.openxmlformats.org/officeDocument/2006/relationships/hyperlink" Target="http://www.energystar.gov/index.cfm?" TargetMode="External" /><Relationship Id="rId5" Type="http://schemas.openxmlformats.org/officeDocument/2006/relationships/hyperlink" Target="http://www.energystar.gov/index.cfm?" TargetMode="External" /><Relationship Id="rId6" Type="http://schemas.openxmlformats.org/officeDocument/2006/relationships/image" Target="../media/image9.jpeg" /><Relationship Id="rId7" Type="http://schemas.openxmlformats.org/officeDocument/2006/relationships/hyperlink" Target="mailto:payne.melissa@epa.gov" TargetMode="External" /><Relationship Id="rId8" Type="http://schemas.openxmlformats.org/officeDocument/2006/relationships/hyperlink" Target="mailto:payne.melissa@epa.gov"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6</xdr:row>
      <xdr:rowOff>76200</xdr:rowOff>
    </xdr:from>
    <xdr:to>
      <xdr:col>3</xdr:col>
      <xdr:colOff>1266825</xdr:colOff>
      <xdr:row>7</xdr:row>
      <xdr:rowOff>57150</xdr:rowOff>
    </xdr:to>
    <xdr:pic>
      <xdr:nvPicPr>
        <xdr:cNvPr id="1" name="Picture 24">
          <a:hlinkClick r:id="rId3"/>
        </xdr:cNvPr>
        <xdr:cNvPicPr preferRelativeResize="1">
          <a:picLocks noChangeAspect="1"/>
        </xdr:cNvPicPr>
      </xdr:nvPicPr>
      <xdr:blipFill>
        <a:blip r:embed="rId1"/>
        <a:stretch>
          <a:fillRect/>
        </a:stretch>
      </xdr:blipFill>
      <xdr:spPr>
        <a:xfrm>
          <a:off x="1190625" y="1857375"/>
          <a:ext cx="1143000"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6</xdr:row>
      <xdr:rowOff>371475</xdr:rowOff>
    </xdr:from>
    <xdr:ext cx="7962900" cy="34518600"/>
    <xdr:sp>
      <xdr:nvSpPr>
        <xdr:cNvPr id="1" name="TextBox 7"/>
        <xdr:cNvSpPr txBox="1">
          <a:spLocks noChangeArrowheads="1"/>
        </xdr:cNvSpPr>
      </xdr:nvSpPr>
      <xdr:spPr>
        <a:xfrm>
          <a:off x="123825" y="2038350"/>
          <a:ext cx="7962900" cy="3451860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
IMPORTANT NOTICE: 
The macros imbedded in the spreadsheets must be enabled in order to use this calculator. To enable the macros, please click on Tools \ Macro \Security Level and select the "medium" (recommended) or "low" security level. Note that you need to close all Excel applications after enabling the macros.  You must click on "Enable Macros" when prompted by the program upon opening. </a:t>
          </a:r>
          <a:r>
            <a:rPr lang="en-US" cap="none" sz="1000" b="1" i="0" u="none" baseline="0">
              <a:solidFill>
                <a:srgbClr val="0000FF"/>
              </a:solidFill>
              <a:latin typeface="Arial"/>
              <a:ea typeface="Arial"/>
              <a:cs typeface="Arial"/>
            </a:rPr>
            <a:t>CAUTION: Macros may carry harmful programming codes. Do not enable macros from sources you do not trust.</a:t>
          </a:r>
          <a:r>
            <a:rPr lang="en-US" cap="none" sz="1000" b="1" i="0" u="none" baseline="0">
              <a:solidFill>
                <a:srgbClr val="FF0000"/>
              </a:solidFill>
              <a:latin typeface="Arial"/>
              <a:ea typeface="Arial"/>
              <a:cs typeface="Arial"/>
            </a:rPr>
            <a:t>
ENERGY STAR</a:t>
          </a:r>
          <a:r>
            <a:rPr lang="en-US" cap="none" sz="1000" b="1" i="0" u="none" baseline="30000">
              <a:solidFill>
                <a:srgbClr val="FF0000"/>
              </a:solidFill>
              <a:latin typeface="Arial"/>
              <a:ea typeface="Arial"/>
              <a:cs typeface="Arial"/>
            </a:rPr>
            <a:t>®</a:t>
          </a:r>
          <a:r>
            <a:rPr lang="en-US" cap="none" sz="1000" b="1" i="0" u="none" baseline="0">
              <a:solidFill>
                <a:srgbClr val="FF0000"/>
              </a:solidFill>
              <a:latin typeface="Arial"/>
              <a:ea typeface="Arial"/>
              <a:cs typeface="Arial"/>
            </a:rPr>
            <a:t> does not guarantee that your project will generate the results presented herein.  An investment grade audit performed by a qualified engineering organization is required to determine the actual size of your savings opportunity. 
This spreadsheet is designed to work with Microsoft Excel 97 or later versions. It may not work properly with earlier versions.  It is best viewed with 1024x768 pixels resolution.</a:t>
          </a:r>
          <a:r>
            <a:rPr lang="en-US" cap="none" sz="1000" b="1" i="0" u="none" baseline="0">
              <a:latin typeface="Arial"/>
              <a:ea typeface="Arial"/>
              <a:cs typeface="Arial"/>
            </a:rPr>
            <a:t>
HOW TO USE THIS WORKSHEET</a:t>
          </a:r>
          <a:r>
            <a:rPr lang="en-US" cap="none" sz="1000" b="0" i="0" u="none" baseline="0">
              <a:latin typeface="Arial"/>
              <a:ea typeface="Arial"/>
              <a:cs typeface="Arial"/>
            </a:rPr>
            <a:t>
This spreadsheet is designed to help decisionmakers address three critical questions about installing energy efficiency projects:
· How much new energy efficiency equipment can be purchased from the anticipated savings?
· Should this equipment purchase be financed now or is it better to wait and use cash from a future budget?
· Is money being lost by waiting for a lower interest rate?
</a:t>
          </a:r>
          <a:r>
            <a:rPr lang="en-US" cap="none" sz="1000" b="1" i="0" u="none" baseline="0">
              <a:latin typeface="Arial"/>
              <a:ea typeface="Arial"/>
              <a:cs typeface="Arial"/>
            </a:rPr>
            <a:t>Section 1 -- Data Entry Tab</a:t>
          </a:r>
          <a:r>
            <a:rPr lang="en-US" cap="none" sz="1000" b="0" i="0" u="none" baseline="0">
              <a:latin typeface="Arial"/>
              <a:ea typeface="Arial"/>
              <a:cs typeface="Arial"/>
            </a:rPr>
            <a:t>
This is where basic information about your organization is entered: the square feet under your management and energy costs (Electricity, Natural Gas, Steam, Chilled Water, Fuel Oil [No.1], Fuel Oil [No.2], Fuel Oil [No.5], Fuel Oil [No.6], Coal [anthracite], Coal [bituminous], Coke, Diesel [No.2], Propane, Liquid Propane, Kerosene, Wood, and Other).  You can choose between two alternative methods to enter the organization’s data.  To switch between approaches, please use the drop down menu on this tab under the “Select Scenario” section.  You may populate this model with the sample values by clicking on the “Sample Values” menu.  Yellow cells indicate that data entry is required; these cells will change to white after data have been entered.  </a:t>
          </a:r>
          <a:r>
            <a:rPr lang="en-US" cap="none" sz="1000" b="1" i="0" u="none" baseline="0">
              <a:solidFill>
                <a:srgbClr val="FF0000"/>
              </a:solidFill>
              <a:latin typeface="Arial"/>
              <a:ea typeface="Arial"/>
              <a:cs typeface="Arial"/>
            </a:rPr>
            <a:t>CAUTION: Any user-entered data will be lost when selecting the sample values.</a:t>
          </a:r>
          <a:r>
            <a:rPr lang="en-US" cap="none" sz="1000" b="0" i="0" u="none" baseline="0">
              <a:latin typeface="Arial"/>
              <a:ea typeface="Arial"/>
              <a:cs typeface="Arial"/>
            </a:rPr>
            <a:t>
</a:t>
          </a:r>
          <a:r>
            <a:rPr lang="en-US" cap="none" sz="1000" b="1" i="0" u="none" baseline="0">
              <a:latin typeface="Arial"/>
              <a:ea typeface="Arial"/>
              <a:cs typeface="Arial"/>
            </a:rPr>
            <a:t>“First Approximation” -- A Simplified General Approach</a:t>
          </a:r>
          <a:r>
            <a:rPr lang="en-US" cap="none" sz="1000" b="0" i="0" u="none" baseline="0">
              <a:latin typeface="Arial"/>
              <a:ea typeface="Arial"/>
              <a:cs typeface="Arial"/>
            </a:rPr>
            <a:t>
This approach was developed to give organizations a general picture of how much new energy efficiency equipment may be buried in their existing utility bills, which could be installed without increasing existing capital or operating budgets.  First Approximation asks the organization for a percentage of the buildings that are either in better (Group A) or worse (Group B) shape in terms of energy efficiency.  The following steps and information will be required to complete this worksheet successfully and move on to the next tab.
</a:t>
          </a:r>
          <a:r>
            <a:rPr lang="en-US" cap="none" sz="1000" b="1" i="0" u="none" baseline="0">
              <a:latin typeface="Arial"/>
              <a:ea typeface="Arial"/>
              <a:cs typeface="Arial"/>
            </a:rPr>
            <a:t>1.</a:t>
          </a:r>
          <a:r>
            <a:rPr lang="en-US" cap="none" sz="1000" b="0" i="0" u="none" baseline="0">
              <a:latin typeface="Arial"/>
              <a:ea typeface="Arial"/>
              <a:cs typeface="Arial"/>
            </a:rPr>
            <a:t> Enter the name of your organization.
</a:t>
          </a:r>
          <a:r>
            <a:rPr lang="en-US" cap="none" sz="1000" b="1" i="0" u="none" baseline="0">
              <a:latin typeface="Arial"/>
              <a:ea typeface="Arial"/>
              <a:cs typeface="Arial"/>
            </a:rPr>
            <a:t>2.</a:t>
          </a:r>
          <a:r>
            <a:rPr lang="en-US" cap="none" sz="1000" b="0" i="0" u="none" baseline="0">
              <a:latin typeface="Arial"/>
              <a:ea typeface="Arial"/>
              <a:cs typeface="Arial"/>
            </a:rPr>
            <a:t> When entering total square feet under your management for each group, include office type and other public buildings, excluding process facilities like waste and water treatment, manufacturing, etc. 
  </a:t>
          </a:r>
          <a:r>
            <a:rPr lang="en-US" cap="none" sz="1000" b="1" i="0" u="none" baseline="0">
              <a:latin typeface="Arial"/>
              <a:ea typeface="Arial"/>
              <a:cs typeface="Arial"/>
            </a:rPr>
            <a:t>a.</a:t>
          </a:r>
          <a:r>
            <a:rPr lang="en-US" cap="none" sz="1000" b="0" i="0" u="none" baseline="0">
              <a:latin typeface="Arial"/>
              <a:ea typeface="Arial"/>
              <a:cs typeface="Arial"/>
            </a:rPr>
            <a:t> Enter total square footage for Group A in Cell D7 and your best estimate of utility costs in Cell E7 for these facilities.  Group A represents well-designed and well-equipped buildings with significant amounts of energy-efficient equipment (lighting, HVAC, controls, etc.).  The cost per square foot will automatically be calculated.  Usually buildings that cost less than $1.00/SF can be considered Group A buildings.
  </a:t>
          </a:r>
          <a:r>
            <a:rPr lang="en-US" cap="none" sz="1000" b="1" i="0" u="none" baseline="0">
              <a:latin typeface="Arial"/>
              <a:ea typeface="Arial"/>
              <a:cs typeface="Arial"/>
            </a:rPr>
            <a:t>b.</a:t>
          </a:r>
          <a:r>
            <a:rPr lang="en-US" cap="none" sz="1000" b="0" i="0" u="none" baseline="0">
              <a:latin typeface="Arial"/>
              <a:ea typeface="Arial"/>
              <a:cs typeface="Arial"/>
            </a:rPr>
            <a:t> Enter the total square footage for Group B in Cell D8 and your best estimate of utility costs in Cell E8 of facilities that are less energy efficient compared with Group A buildings.  Usually buildings that cost more than $1.00/SF can be considered Group B buildings.
</a:t>
          </a:r>
          <a:r>
            <a:rPr lang="en-US" cap="none" sz="1000" b="1" i="0" u="none" baseline="0">
              <a:latin typeface="Arial"/>
              <a:ea typeface="Arial"/>
              <a:cs typeface="Arial"/>
            </a:rPr>
            <a:t>3.</a:t>
          </a:r>
          <a:r>
            <a:rPr lang="en-US" cap="none" sz="1000" b="0" i="0" u="none" baseline="0">
              <a:latin typeface="Arial"/>
              <a:ea typeface="Arial"/>
              <a:cs typeface="Arial"/>
            </a:rPr>
            <a:t> The Savings Target is your best estimate of typical savings.  Fifteen percent is used as the default value for buildings in Group A and 30 percent for buildings in Group B; but if you think the upgrades would improve energy efficiency even more, then you may change the target at any time.  Many organizations find that 20 percent savings can be obtained through behavioral modifications and consider 20 to 35 percent as a realistic overall target.
</a:t>
          </a:r>
          <a:r>
            <a:rPr lang="en-US" cap="none" sz="1000" b="1" i="0" u="none" baseline="0">
              <a:latin typeface="Arial"/>
              <a:ea typeface="Arial"/>
              <a:cs typeface="Arial"/>
            </a:rPr>
            <a:t>“Quartile-Based” Approach -- The Benchmarking Approach</a:t>
          </a:r>
          <a:r>
            <a:rPr lang="en-US" cap="none" sz="1000" b="0" i="0" u="none" baseline="0">
              <a:latin typeface="Arial"/>
              <a:ea typeface="Arial"/>
              <a:cs typeface="Arial"/>
            </a:rPr>
            <a:t>
Using the results from ENERGY STAR's benchmarking tool, this approach breaks the data into four quadrants in terms of energy consumption: high energy consumers are grouped in the bottom quartile (4th Quartile), the third group is below average (3rd Quartile), the second group is above average (2nd Quartile), and the top group (Top Quartile) consists of the best performing buildings.  The Quartile-based method is a more detailed approach.  It requires organizations to enter four sets of data instead of the two sets in the First Approximation approach.  If you have benchmarked your buildings, use this tab to enter the results into the corresponding quartiles.  If you have not completed the benchmarking exercise, you can enter your best guess for square footage and cost per square foot for each quadrant. 
</a:t>
          </a:r>
          <a:r>
            <a:rPr lang="en-US" cap="none" sz="1000" b="1" i="0" u="none" baseline="0">
              <a:latin typeface="Arial"/>
              <a:ea typeface="Arial"/>
              <a:cs typeface="Arial"/>
            </a:rPr>
            <a:t>1.</a:t>
          </a:r>
          <a:r>
            <a:rPr lang="en-US" cap="none" sz="1000" b="0" i="0" u="none" baseline="0">
              <a:latin typeface="Arial"/>
              <a:ea typeface="Arial"/>
              <a:cs typeface="Arial"/>
            </a:rPr>
            <a:t> Enter the name of your organization. 
</a:t>
          </a:r>
          <a:r>
            <a:rPr lang="en-US" cap="none" sz="1000" b="1" i="0" u="none" baseline="0">
              <a:latin typeface="Arial"/>
              <a:ea typeface="Arial"/>
              <a:cs typeface="Arial"/>
            </a:rPr>
            <a:t>2.</a:t>
          </a:r>
          <a:r>
            <a:rPr lang="en-US" cap="none" sz="1000" b="0" i="0" u="none" baseline="0">
              <a:latin typeface="Arial"/>
              <a:ea typeface="Arial"/>
              <a:cs typeface="Arial"/>
            </a:rPr>
            <a:t> When entering total square feet under your management for each quadrant, include space type, excluding process facilities like waste and water treatment, etc. 
  a. Enter total square footage (Cells D7 through D10) and the data from your benchmarking results or your best estimates of energy costs (all applicable energy costs) for each quadrant in Cells E7 through E10.  Classification of performance is as follows:
▪ Top Quartile: top performers (75% energy efficient or greater)
▪ 2nd Quartile: average performers (between 50-74%)
▪ 3rd Quartile: poor performers (between 25-49%)
▪ 4th Quartile: worst performers (below 25% efficient)
  </a:t>
          </a:r>
          <a:r>
            <a:rPr lang="en-US" cap="none" sz="1000" b="1" i="0" u="none" baseline="0">
              <a:latin typeface="Arial"/>
              <a:ea typeface="Arial"/>
              <a:cs typeface="Arial"/>
            </a:rPr>
            <a:t>b.</a:t>
          </a:r>
          <a:r>
            <a:rPr lang="en-US" cap="none" sz="1000" b="0" i="0" u="none" baseline="0">
              <a:latin typeface="Arial"/>
              <a:ea typeface="Arial"/>
              <a:cs typeface="Arial"/>
            </a:rPr>
            <a:t> The Savings Target is your best estimate of typical savings.  The default values are 10 percent, 20 percent, 30 percent, and 40 percent, respectively; however, if you think your anticipated upgrades would result in savings different from these estimates, you may change them at any time.  Again, many organizations find 20 to 35 percent a realistic and reachable objective.
</a:t>
          </a:r>
          <a:r>
            <a:rPr lang="en-US" cap="none" sz="1000" b="1" i="0" u="none" baseline="0">
              <a:latin typeface="Arial"/>
              <a:ea typeface="Arial"/>
              <a:cs typeface="Arial"/>
            </a:rPr>
            <a:t>Section 2 -- Investment Values Tab</a:t>
          </a:r>
          <a:r>
            <a:rPr lang="en-US" cap="none" sz="1000" b="0" i="0" u="none" baseline="0">
              <a:latin typeface="Arial"/>
              <a:ea typeface="Arial"/>
              <a:cs typeface="Arial"/>
            </a:rPr>
            <a:t>
The top section restates the amount of your utility bill that has been allocated to the building types and restates the estimated savings that could be used to pay for energy efficiency upgrades.
This worksheet operates like a “reverse financial calculator” and will help you estimate the amount of equipment that could be financed with the future energy savings.
</a:t>
          </a:r>
          <a:r>
            <a:rPr lang="en-US" cap="none" sz="1000" b="1" i="0" u="none" baseline="0">
              <a:latin typeface="Arial"/>
              <a:ea typeface="Arial"/>
              <a:cs typeface="Arial"/>
            </a:rPr>
            <a:t>1.</a:t>
          </a:r>
          <a:r>
            <a:rPr lang="en-US" cap="none" sz="1000" b="0" i="0" u="none" baseline="0">
              <a:latin typeface="Arial"/>
              <a:ea typeface="Arial"/>
              <a:cs typeface="Arial"/>
            </a:rPr>
            <a:t> In the “Assuming an interest rate of” Cell F10, enter the interest rate at which you think you might readily obtain financing.  This could be a tax-exempt lease-purchase agreement, a loan, or equivalent.  The actual rate will depend on your credit rating, dollar amount, and term of the transaction.  If you are not sure, a safe estimate in today’s market (December 2002) ranges from 3½ percent to 5½ percent for the public sector and from 5½ percent to 10 percent for the private sector.
</a:t>
          </a:r>
          <a:r>
            <a:rPr lang="en-US" cap="none" sz="1000" b="1" i="0" u="none" baseline="0">
              <a:latin typeface="Arial"/>
              <a:ea typeface="Arial"/>
              <a:cs typeface="Arial"/>
            </a:rPr>
            <a:t>2.</a:t>
          </a:r>
          <a:r>
            <a:rPr lang="en-US" cap="none" sz="1000" b="0" i="0" u="none" baseline="0">
              <a:latin typeface="Arial"/>
              <a:ea typeface="Arial"/>
              <a:cs typeface="Arial"/>
            </a:rPr>
            <a:t> In the “Assuming a term of” Cell F11, enter the financing term that you think will be acceptable to your organization and a lender.  Typically this is between 7 and 10 years and will be determined by the useful economic life of the equipment installed.  The financing term should be longer than the simple payback of the equipment to generate a positive cash flow.
</a:t>
          </a:r>
          <a:r>
            <a:rPr lang="en-US" cap="none" sz="1000" b="1" i="0" u="none" baseline="0">
              <a:latin typeface="Arial"/>
              <a:ea typeface="Arial"/>
              <a:cs typeface="Arial"/>
            </a:rPr>
            <a:t>3.</a:t>
          </a:r>
          <a:r>
            <a:rPr lang="en-US" cap="none" sz="1000" b="0" i="0" u="none" baseline="0">
              <a:latin typeface="Arial"/>
              <a:ea typeface="Arial"/>
              <a:cs typeface="Arial"/>
            </a:rPr>
            <a:t> In the “Savings used to pay energy investments” Cell F12, enter the percentage of the savings you would be willing to commit to cover the cost of financing these energy efficiency improvements.  If you are working with an Energy Services and Products Provider, you may be able to obtain a guarantee that these savings will be realized, allowing you to use a higher percentage of the projected savings.  The percentage you choose depends on the type of equipment installed, the savings realized, political environment, etc.  Most organizations use between 85 percent and 95 percent.
Push the “Calculate” button to determine the amount of money that is buried in your utility bill, based on the estimates stated above, which then appears in red (Cell E15). Bear in mind that an investment grade audit done by a qualified engineering company will be required to determine the actual size of your opportunity.  The cost of this audit can normally be included in the financing and recovered through the savings. 
The simple payback is also calculated at the bottom of the worksheet.  
NOTE:  The "Use Sample Values" button will reset the calculator to the sample values in Cells F10 through F12.
Now that you know how much equipment may be acquired, the next step involves the timing.  It is true that interest payments can be avoided altogether by including these energy projects in future capital or operating budgets.  However, paying interest is not always bad, as long as borrowed funds are put to productive use.  A discounted cash flow analysis will help determine whether deferring the installation or financing the installation today is the better business decision.  Often, the energy efficiency savings lost in one year exceed the total amount of the financing costs throughout the entire financing period. 
</a:t>
          </a:r>
          <a:r>
            <a:rPr lang="en-US" cap="none" sz="1000" b="1" i="0" u="none" baseline="0">
              <a:latin typeface="Arial"/>
              <a:ea typeface="Arial"/>
              <a:cs typeface="Arial"/>
            </a:rPr>
            <a:t>Section 3 -- Cash Flow Projection Tab</a:t>
          </a:r>
          <a:r>
            <a:rPr lang="en-US" cap="none" sz="1000" b="0" i="0" u="none" baseline="0">
              <a:latin typeface="Arial"/>
              <a:ea typeface="Arial"/>
              <a:cs typeface="Arial"/>
            </a:rPr>
            <a:t>
This spreadsheet helps quantify your decision on whether it is a better to “pay as you go” and wait until funds are available in future budgets or finance an energy efficiency project immediately using a third-party lender.
In the top left section, the Project cost, Interest rate, and Financing term are imported from the “Investment Values” worksheet.  The Simple payback of the equipment to be installed (the time it takes to recover the project cost from savings, NOT including financing costs) is carried forward and entered into Cells G5 (years) and G6 (months).  In the line Year(s) postponed (Cell G9), enter the number of years the project will be delayed by deferring it for inclusion in a future budget; for example, if the project will be included in next year’s budget, use the number “1.”  You can modify all these numbers by overwriting them, or start from scratch by clicking on the "Use Investment Values” button. 
The tables at the bottom represent the cash flow consequences of the two choices: Option A -- installing today using financing or Option B -- deferring the installation until funding becomes available in a future year’s budget.  The calculator allows up to 12 years of cash flows to be discounted back to their Net Present Values for each of these options (Cells G30 and K30), using the Interest Rate stated in Cell G7 as the discount rate for both options.  Whichever option generates the most present value dollars is the better financial decision.
The graph at the top right is a visual representation of the cash flow impact of deferring the installation versus financing it now.  It poses the question: Should you write a big check and slowly “fill in the hole” with the savings over time or use third-party financing now to level out the project’s cash flow.
This spreadsheet allows you to do “what if” calculations by changing the paybacks, interest rates, and terms to ensure that your financed energy efficiency project always generates positive cash flow.  We urge you to start with the maximum financing term your organization finds acceptable and then experiment with the average simple paybacks to leverage the energy savings fully.  Slow and fast payback projects should be blended to obtain this average number.
</a:t>
          </a:r>
          <a:r>
            <a:rPr lang="en-US" cap="none" sz="1000" b="1" i="0" u="none" baseline="0">
              <a:latin typeface="Arial"/>
              <a:ea typeface="Arial"/>
              <a:cs typeface="Arial"/>
            </a:rPr>
            <a:t>Section 4 -- Cost of Delay Tab</a:t>
          </a:r>
          <a:r>
            <a:rPr lang="en-US" cap="none" sz="1000" b="0" i="0" u="none" baseline="0">
              <a:latin typeface="Arial"/>
              <a:ea typeface="Arial"/>
              <a:cs typeface="Arial"/>
            </a:rPr>
            <a:t>
If the prior calculation confirmed that it is a better decision to finance and install now rather than wait for the availability of funds in a future budget, the next most frequently asked question is: Should we wait for a lower interest rate (like a bond) or finance it now at a slightly higher rate?  Intuitively, lower interest rates imply a “better deal.” 
However, lower interest rates are not always the best deal.  When comparing bond interest to alternative funding, additional considerations need to be addressed:
  </a:t>
          </a:r>
          <a:r>
            <a:rPr lang="en-US" cap="none" sz="1000" b="1" i="0" u="none" baseline="0">
              <a:latin typeface="Arial"/>
              <a:ea typeface="Arial"/>
              <a:cs typeface="Arial"/>
            </a:rPr>
            <a:t>a)</a:t>
          </a:r>
          <a:r>
            <a:rPr lang="en-US" cap="none" sz="1000" b="0" i="0" u="none" baseline="0">
              <a:latin typeface="Arial"/>
              <a:ea typeface="Arial"/>
              <a:cs typeface="Arial"/>
            </a:rPr>
            <a:t> Are there any additional fees or closing costs associated with each financing alternative?  For example, bonds require extensive (and expensive) legal opinions, insurance, etc.  For public sector organizations, tax-exempt lease-purchase agreements have few additional costs, but the interest rate may appear to be a little higher. 
  </a:t>
          </a:r>
          <a:r>
            <a:rPr lang="en-US" cap="none" sz="1000" b="1" i="0" u="none" baseline="0">
              <a:latin typeface="Arial"/>
              <a:ea typeface="Arial"/>
              <a:cs typeface="Arial"/>
            </a:rPr>
            <a:t>b)</a:t>
          </a:r>
          <a:r>
            <a:rPr lang="en-US" cap="none" sz="1000" b="0" i="0" u="none" baseline="0">
              <a:latin typeface="Arial"/>
              <a:ea typeface="Arial"/>
              <a:cs typeface="Arial"/>
            </a:rPr>
            <a:t> Alternative financing may be immediately available.  Floating a bond typically is a slow process.
  </a:t>
          </a:r>
          <a:r>
            <a:rPr lang="en-US" cap="none" sz="1000" b="1" i="0" u="none" baseline="0">
              <a:latin typeface="Arial"/>
              <a:ea typeface="Arial"/>
              <a:cs typeface="Arial"/>
            </a:rPr>
            <a:t>c)</a:t>
          </a:r>
          <a:r>
            <a:rPr lang="en-US" cap="none" sz="1000" b="0" i="0" u="none" baseline="0">
              <a:latin typeface="Arial"/>
              <a:ea typeface="Arial"/>
              <a:cs typeface="Arial"/>
            </a:rPr>
            <a:t> Public sector General Obligation bonds typically require voter approval.  Some alternative financing choices may be treated as non-capital budget events (i.e., tax-exempt lease-purchase agreements and performance contracts).  Asking the voters to approve any expenditure (including profitable ones) may add both real and political costs to the decision. 
  </a:t>
          </a:r>
          <a:r>
            <a:rPr lang="en-US" cap="none" sz="1000" b="1" i="0" u="none" baseline="0">
              <a:latin typeface="Arial"/>
              <a:ea typeface="Arial"/>
              <a:cs typeface="Arial"/>
            </a:rPr>
            <a:t>d)</a:t>
          </a:r>
          <a:r>
            <a:rPr lang="en-US" cap="none" sz="1000" b="0" i="0" u="none" baseline="0">
              <a:latin typeface="Arial"/>
              <a:ea typeface="Arial"/>
              <a:cs typeface="Arial"/>
            </a:rPr>
            <a:t> Opportunity costs.  By definition, delays in installing energy efficiency projects mean that the utility bills are higher than need be.  Once paid to the utility, these dollars, which could be used to pay for the financing costs, are lost forever. 
The question becomes: At what point is paying a higher interest rate a better financial decision than waiting for the lower cost financing?   The “Cost of Delay” worksheet helps quantify this question by factoring in the energy opportunity costs.  
Readily available financing means that the project can be installed immediately.  The longer you wait, the more energy efficiency dollars are being lost.  Holding out for a lower interest rate is often an expensive decision.    
The worksheet algorithm calculates the financial impact of waiting versus taking a faster alternative with a higher interest rate.
  </a:t>
          </a:r>
          <a:r>
            <a:rPr lang="en-US" cap="none" sz="1000" b="1" i="0" u="none" baseline="0">
              <a:latin typeface="Arial"/>
              <a:ea typeface="Arial"/>
              <a:cs typeface="Arial"/>
            </a:rPr>
            <a:t>a)</a:t>
          </a:r>
          <a:r>
            <a:rPr lang="en-US" cap="none" sz="1000" b="0" i="0" u="none" baseline="0">
              <a:latin typeface="Arial"/>
              <a:ea typeface="Arial"/>
              <a:cs typeface="Arial"/>
            </a:rPr>
            <a:t> Enter the interest rate of the immediately available financing in Cell G4.
  </a:t>
          </a:r>
          <a:r>
            <a:rPr lang="en-US" cap="none" sz="1000" b="1" i="0" u="none" baseline="0">
              <a:latin typeface="Arial"/>
              <a:ea typeface="Arial"/>
              <a:cs typeface="Arial"/>
            </a:rPr>
            <a:t>b)</a:t>
          </a:r>
          <a:r>
            <a:rPr lang="en-US" cap="none" sz="1000" b="0" i="0" u="none" baseline="0">
              <a:latin typeface="Arial"/>
              <a:ea typeface="Arial"/>
              <a:cs typeface="Arial"/>
            </a:rPr>
            <a:t> Enter the interest rate of the “lower financing” in Cell G5 (lower than the number entered in Cell G4.)
  </a:t>
          </a:r>
          <a:r>
            <a:rPr lang="en-US" cap="none" sz="1000" b="1" i="0" u="none" baseline="0">
              <a:latin typeface="Arial"/>
              <a:ea typeface="Arial"/>
              <a:cs typeface="Arial"/>
            </a:rPr>
            <a:t>c)</a:t>
          </a:r>
          <a:r>
            <a:rPr lang="en-US" cap="none" sz="1000" b="0" i="0" u="none" baseline="0">
              <a:latin typeface="Arial"/>
              <a:ea typeface="Arial"/>
              <a:cs typeface="Arial"/>
            </a:rPr>
            <a:t> Simple Payback values (How long it takes for the project to pay for itself EXCLUDING financing costs) are copied automatically from the "Investment Values" tab, but you can enter your own values.  Payback values can be entered in years and months.
The "Lower rate interest savings" (Cell G11) calculates the present value benefit of entering into one interest rate financing versus another.  Assuming equal borrowing terms and starting dates, it computes how much money the lower interest rate financing will save over the higher interest rate.  Because the energy opportunity losses will accrue every month the installation is delayed, a "Break-Even Point" can be calculated by dividing the present value benefit of the lower interest rate by the dollars lost every month the installation is delayed.  The Break-Even Point (Cell G12) is expressed in months and basically confirms how long one can wait before the lower interest rate costs more in real dollars.  Once past the break-even point, the lower interest rate becomes the more expensive alternative.  Note the cost of waiting for one year (Cell M17) and compare this to the original project cost (Cell G6).  These opportunity losses may represent a substantial percentage of the project cost (Cell G14).
</a:t>
          </a:r>
          <a:r>
            <a:rPr lang="en-US" cap="none" sz="1000" b="1" i="0" u="none" baseline="0">
              <a:latin typeface="Arial"/>
              <a:ea typeface="Arial"/>
              <a:cs typeface="Arial"/>
            </a:rPr>
            <a:t>Section 5 -- Summary Tab</a:t>
          </a:r>
          <a:r>
            <a:rPr lang="en-US" cap="none" sz="1000" b="0" i="0" u="none" baseline="0">
              <a:latin typeface="Arial"/>
              <a:ea typeface="Arial"/>
              <a:cs typeface="Arial"/>
            </a:rPr>
            <a:t>
This calculator automatically prepares a report containing all the salient spreadsheet data.  Click the "Print" button to print a copy of this report.
</a:t>
          </a:r>
          <a:r>
            <a:rPr lang="en-US" cap="none" sz="1000" b="1" i="0" u="none" baseline="0">
              <a:latin typeface="Arial"/>
              <a:ea typeface="Arial"/>
              <a:cs typeface="Arial"/>
            </a:rPr>
            <a:t>RELATED LINKS
ENERGY STAR Portfolio Manager 
</a:t>
          </a:r>
          <a:r>
            <a:rPr lang="en-US" cap="none" sz="1000" b="0" i="0" u="none" baseline="0">
              <a:latin typeface="Arial"/>
              <a:ea typeface="Arial"/>
              <a:cs typeface="Arial"/>
            </a:rPr>
            <a:t>ENERGY STAR developed portfolio manager to help businesses continually track and compare energy use, which is critical to successful energy management.  Portfolio manager also provides a comparative 1-to-100 rating of energy use for the following:
· Office Buildings
· K-12 Schools
· Grocery Stores
· Hotels
· Hospitals
Portfolio manager URL:
http://estar3.energystar.gov/pls/portfolio/Pm_Main.Login
If you would like to find out if your buildings are eligible for benchmarking, please visit 
http://www.energystar.gov/index.cfm?c=eligibility.bus_portfoliomanager_eligibility
If you have already benchmarked your buildings, aggregate your data from the EPA ENERGY STAR benchmarking tool into quartiles and enter them into this Cash Flow Opportunity Calculator (Enter total square feet and total utility expenditures for each quartile in the Data Entry worksheet). 
</a:t>
          </a:r>
          <a:r>
            <a:rPr lang="en-US" cap="none" sz="1000" b="1" i="0" u="none" baseline="0">
              <a:latin typeface="Arial"/>
              <a:ea typeface="Arial"/>
              <a:cs typeface="Arial"/>
            </a:rPr>
            <a:t>Internet Presentations</a:t>
          </a:r>
          <a:r>
            <a:rPr lang="en-US" cap="none" sz="1000" b="0" i="0" u="none" baseline="0">
              <a:latin typeface="Arial"/>
              <a:ea typeface="Arial"/>
              <a:cs typeface="Arial"/>
            </a:rPr>
            <a:t>
You can join one of our “Money for Your Energy Upgrades” Internet presentations to learn more about this topic.  Please visit http://www.energystar.gov/index.cfm?c=business.bus_internet_presentations for more information.
</a:t>
          </a:r>
          <a:r>
            <a:rPr lang="en-US" cap="none" sz="1000" b="1" i="0" u="none" baseline="0">
              <a:latin typeface="Arial"/>
              <a:ea typeface="Arial"/>
              <a:cs typeface="Arial"/>
            </a:rPr>
            <a:t>IMPORTANT NOTICE &amp; CONTACT INFORMATION</a:t>
          </a:r>
          <a:r>
            <a:rPr lang="en-US" cap="none" sz="1000" b="0" i="0" u="none" baseline="0">
              <a:latin typeface="Arial"/>
              <a:ea typeface="Arial"/>
              <a:cs typeface="Arial"/>
            </a:rPr>
            <a:t>
This calculator, like all of ENERGY STAR's products and services, is available as a public service.  EPA makes no representations of its accuracy, only of its intention.  Should you have any comments, we kindly request that you notify:
</a:t>
          </a:r>
          <a:r>
            <a:rPr lang="en-US" cap="none" sz="1000" b="1" i="0" u="none" baseline="0">
              <a:latin typeface="Arial"/>
              <a:ea typeface="Arial"/>
              <a:cs typeface="Arial"/>
            </a:rPr>
            <a:t>Katy Hatcher, ENERGY STAR National Manager, at Hatcher.Caterina@epamail.epa.gov.</a:t>
          </a:r>
          <a:r>
            <a:rPr lang="en-US" cap="none" sz="1000" b="0" i="0" u="none" baseline="0">
              <a:latin typeface="Arial"/>
              <a:ea typeface="Arial"/>
              <a:cs typeface="Arial"/>
            </a:rPr>
            <a:t>
</a:t>
          </a:r>
        </a:p>
      </xdr:txBody>
    </xdr:sp>
    <xdr:clientData/>
  </xdr:oneCellAnchor>
  <xdr:twoCellAnchor editAs="oneCell">
    <xdr:from>
      <xdr:col>8</xdr:col>
      <xdr:colOff>190500</xdr:colOff>
      <xdr:row>5</xdr:row>
      <xdr:rowOff>85725</xdr:rowOff>
    </xdr:from>
    <xdr:to>
      <xdr:col>9</xdr:col>
      <xdr:colOff>819150</xdr:colOff>
      <xdr:row>6</xdr:row>
      <xdr:rowOff>295275</xdr:rowOff>
    </xdr:to>
    <xdr:pic>
      <xdr:nvPicPr>
        <xdr:cNvPr id="2" name="CommandButton1"/>
        <xdr:cNvPicPr preferRelativeResize="1">
          <a:picLocks noChangeAspect="1"/>
        </xdr:cNvPicPr>
      </xdr:nvPicPr>
      <xdr:blipFill>
        <a:blip r:embed="rId1"/>
        <a:stretch>
          <a:fillRect/>
        </a:stretch>
      </xdr:blipFill>
      <xdr:spPr>
        <a:xfrm>
          <a:off x="6800850" y="1609725"/>
          <a:ext cx="1238250" cy="352425"/>
        </a:xfrm>
        <a:prstGeom prst="rect">
          <a:avLst/>
        </a:prstGeom>
        <a:noFill/>
        <a:ln w="9525" cmpd="sng">
          <a:noFill/>
        </a:ln>
      </xdr:spPr>
    </xdr:pic>
    <xdr:clientData fPrintsWithSheet="0"/>
  </xdr:twoCellAnchor>
  <xdr:twoCellAnchor>
    <xdr:from>
      <xdr:col>1</xdr:col>
      <xdr:colOff>142875</xdr:colOff>
      <xdr:row>2</xdr:row>
      <xdr:rowOff>95250</xdr:rowOff>
    </xdr:from>
    <xdr:to>
      <xdr:col>3</xdr:col>
      <xdr:colOff>600075</xdr:colOff>
      <xdr:row>4</xdr:row>
      <xdr:rowOff>361950</xdr:rowOff>
    </xdr:to>
    <xdr:pic>
      <xdr:nvPicPr>
        <xdr:cNvPr id="3" name="Picture 13">
          <a:hlinkClick r:id="rId4"/>
        </xdr:cNvPr>
        <xdr:cNvPicPr preferRelativeResize="1">
          <a:picLocks noChangeAspect="1"/>
        </xdr:cNvPicPr>
      </xdr:nvPicPr>
      <xdr:blipFill>
        <a:blip r:embed="rId2"/>
        <a:stretch>
          <a:fillRect/>
        </a:stretch>
      </xdr:blipFill>
      <xdr:spPr>
        <a:xfrm>
          <a:off x="285750" y="228600"/>
          <a:ext cx="1143000" cy="1200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5</xdr:row>
      <xdr:rowOff>104775</xdr:rowOff>
    </xdr:from>
    <xdr:to>
      <xdr:col>2</xdr:col>
      <xdr:colOff>9525</xdr:colOff>
      <xdr:row>5</xdr:row>
      <xdr:rowOff>333375</xdr:rowOff>
    </xdr:to>
    <xdr:sp macro="[0]!UnlockSheets">
      <xdr:nvSpPr>
        <xdr:cNvPr id="1" name="TextBox 8"/>
        <xdr:cNvSpPr txBox="1">
          <a:spLocks noChangeArrowheads="1"/>
        </xdr:cNvSpPr>
      </xdr:nvSpPr>
      <xdr:spPr>
        <a:xfrm>
          <a:off x="314325" y="1647825"/>
          <a:ext cx="1171575" cy="228600"/>
        </a:xfrm>
        <a:prstGeom prst="rect">
          <a:avLst/>
        </a:prstGeom>
        <a:noFill/>
        <a:ln w="9525" cmpd="sng">
          <a:noFill/>
        </a:ln>
      </xdr:spPr>
      <xdr:txBody>
        <a:bodyPr vertOverflow="clip" wrap="square" anchor="ctr"/>
        <a:p>
          <a:pPr algn="r">
            <a:defRPr/>
          </a:pPr>
          <a:r>
            <a:rPr lang="en-US" cap="none" sz="1000" b="1" i="0" u="none" baseline="0">
              <a:latin typeface="Arial"/>
              <a:ea typeface="Arial"/>
              <a:cs typeface="Arial"/>
            </a:rPr>
            <a:t>Sample Values</a:t>
          </a:r>
        </a:p>
      </xdr:txBody>
    </xdr:sp>
    <xdr:clientData/>
  </xdr:twoCellAnchor>
  <xdr:twoCellAnchor editAs="oneCell">
    <xdr:from>
      <xdr:col>8</xdr:col>
      <xdr:colOff>1095375</xdr:colOff>
      <xdr:row>1</xdr:row>
      <xdr:rowOff>47625</xdr:rowOff>
    </xdr:from>
    <xdr:to>
      <xdr:col>8</xdr:col>
      <xdr:colOff>1695450</xdr:colOff>
      <xdr:row>3</xdr:row>
      <xdr:rowOff>0</xdr:rowOff>
    </xdr:to>
    <xdr:pic>
      <xdr:nvPicPr>
        <xdr:cNvPr id="2" name="Picture 15">
          <a:hlinkClick r:id="rId3"/>
        </xdr:cNvPr>
        <xdr:cNvPicPr preferRelativeResize="1">
          <a:picLocks noChangeAspect="1"/>
        </xdr:cNvPicPr>
      </xdr:nvPicPr>
      <xdr:blipFill>
        <a:blip r:embed="rId1"/>
        <a:stretch>
          <a:fillRect/>
        </a:stretch>
      </xdr:blipFill>
      <xdr:spPr>
        <a:xfrm>
          <a:off x="8010525" y="209550"/>
          <a:ext cx="600075"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457200</xdr:colOff>
      <xdr:row>7</xdr:row>
      <xdr:rowOff>104775</xdr:rowOff>
    </xdr:from>
    <xdr:to>
      <xdr:col>11</xdr:col>
      <xdr:colOff>400050</xdr:colOff>
      <xdr:row>7</xdr:row>
      <xdr:rowOff>428625</xdr:rowOff>
    </xdr:to>
    <xdr:pic>
      <xdr:nvPicPr>
        <xdr:cNvPr id="1" name="ToggleButton1"/>
        <xdr:cNvPicPr preferRelativeResize="1">
          <a:picLocks noChangeAspect="1"/>
        </xdr:cNvPicPr>
      </xdr:nvPicPr>
      <xdr:blipFill>
        <a:blip r:embed="rId1"/>
        <a:stretch>
          <a:fillRect/>
        </a:stretch>
      </xdr:blipFill>
      <xdr:spPr>
        <a:xfrm>
          <a:off x="7086600" y="1885950"/>
          <a:ext cx="1485900" cy="323850"/>
        </a:xfrm>
        <a:prstGeom prst="rect">
          <a:avLst/>
        </a:prstGeom>
        <a:solidFill>
          <a:srgbClr val="FFFFFF"/>
        </a:solidFill>
        <a:ln w="1" cmpd="sng">
          <a:noFill/>
        </a:ln>
      </xdr:spPr>
    </xdr:pic>
    <xdr:clientData fPrintsWithSheet="0"/>
  </xdr:twoCellAnchor>
  <xdr:twoCellAnchor editAs="oneCell">
    <xdr:from>
      <xdr:col>1</xdr:col>
      <xdr:colOff>228600</xdr:colOff>
      <xdr:row>7</xdr:row>
      <xdr:rowOff>76200</xdr:rowOff>
    </xdr:from>
    <xdr:to>
      <xdr:col>2</xdr:col>
      <xdr:colOff>533400</xdr:colOff>
      <xdr:row>7</xdr:row>
      <xdr:rowOff>409575</xdr:rowOff>
    </xdr:to>
    <xdr:pic>
      <xdr:nvPicPr>
        <xdr:cNvPr id="2" name="CommandButton1"/>
        <xdr:cNvPicPr preferRelativeResize="1">
          <a:picLocks noChangeAspect="1"/>
        </xdr:cNvPicPr>
      </xdr:nvPicPr>
      <xdr:blipFill>
        <a:blip r:embed="rId2"/>
        <a:stretch>
          <a:fillRect/>
        </a:stretch>
      </xdr:blipFill>
      <xdr:spPr>
        <a:xfrm>
          <a:off x="381000" y="1857375"/>
          <a:ext cx="1447800" cy="333375"/>
        </a:xfrm>
        <a:prstGeom prst="rect">
          <a:avLst/>
        </a:prstGeom>
        <a:noFill/>
        <a:ln w="9525" cmpd="sng">
          <a:noFill/>
        </a:ln>
      </xdr:spPr>
    </xdr:pic>
    <xdr:clientData/>
  </xdr:twoCellAnchor>
  <xdr:twoCellAnchor>
    <xdr:from>
      <xdr:col>10</xdr:col>
      <xdr:colOff>523875</xdr:colOff>
      <xdr:row>1</xdr:row>
      <xdr:rowOff>38100</xdr:rowOff>
    </xdr:from>
    <xdr:to>
      <xdr:col>12</xdr:col>
      <xdr:colOff>47625</xdr:colOff>
      <xdr:row>3</xdr:row>
      <xdr:rowOff>38100</xdr:rowOff>
    </xdr:to>
    <xdr:pic>
      <xdr:nvPicPr>
        <xdr:cNvPr id="3" name="Picture 40">
          <a:hlinkClick r:id="rId5"/>
        </xdr:cNvPr>
        <xdr:cNvPicPr preferRelativeResize="1">
          <a:picLocks noChangeAspect="1"/>
        </xdr:cNvPicPr>
      </xdr:nvPicPr>
      <xdr:blipFill>
        <a:blip r:embed="rId3"/>
        <a:stretch>
          <a:fillRect/>
        </a:stretch>
      </xdr:blipFill>
      <xdr:spPr>
        <a:xfrm>
          <a:off x="8058150" y="200025"/>
          <a:ext cx="600075" cy="628650"/>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0.90775</cdr:x>
      <cdr:y>0.47675</cdr:y>
    </cdr:from>
    <cdr:to>
      <cdr:x>1</cdr:x>
      <cdr:y>0.5595</cdr:y>
    </cdr:to>
    <cdr:sp>
      <cdr:nvSpPr>
        <cdr:cNvPr id="1" name="TextBox 1"/>
        <cdr:cNvSpPr txBox="1">
          <a:spLocks noChangeArrowheads="1"/>
        </cdr:cNvSpPr>
      </cdr:nvSpPr>
      <cdr:spPr>
        <a:xfrm>
          <a:off x="4448175" y="1314450"/>
          <a:ext cx="485775" cy="228600"/>
        </a:xfrm>
        <a:prstGeom prst="rect">
          <a:avLst/>
        </a:prstGeom>
        <a:noFill/>
        <a:ln w="9525" cmpd="sng">
          <a:noFill/>
        </a:ln>
      </cdr:spPr>
      <cdr:txBody>
        <a:bodyPr vertOverflow="clip" wrap="square"/>
        <a:p>
          <a:pPr algn="l">
            <a:defRPr/>
          </a:pPr>
          <a:r>
            <a:rPr lang="en-US" cap="none" sz="975" b="0" i="0" u="none" baseline="0">
              <a:latin typeface="Arial"/>
              <a:ea typeface="Arial"/>
              <a:cs typeface="Arial"/>
            </a:rPr>
            <a:t>Year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1266825</xdr:colOff>
      <xdr:row>2</xdr:row>
      <xdr:rowOff>200025</xdr:rowOff>
    </xdr:from>
    <xdr:ext cx="4905375" cy="2762250"/>
    <xdr:graphicFrame>
      <xdr:nvGraphicFramePr>
        <xdr:cNvPr id="1" name="Chart 1"/>
        <xdr:cNvGraphicFramePr/>
      </xdr:nvGraphicFramePr>
      <xdr:xfrm>
        <a:off x="5200650" y="866775"/>
        <a:ext cx="4905375" cy="2762250"/>
      </xdr:xfrm>
      <a:graphic>
        <a:graphicData uri="http://schemas.openxmlformats.org/drawingml/2006/chart">
          <c:chart xmlns:c="http://schemas.openxmlformats.org/drawingml/2006/chart" r:id="rId1"/>
        </a:graphicData>
      </a:graphic>
    </xdr:graphicFrame>
    <xdr:clientData/>
  </xdr:oneCellAnchor>
  <xdr:twoCellAnchor editAs="oneCell">
    <xdr:from>
      <xdr:col>5</xdr:col>
      <xdr:colOff>47625</xdr:colOff>
      <xdr:row>6</xdr:row>
      <xdr:rowOff>19050</xdr:rowOff>
    </xdr:from>
    <xdr:to>
      <xdr:col>5</xdr:col>
      <xdr:colOff>228600</xdr:colOff>
      <xdr:row>6</xdr:row>
      <xdr:rowOff>342900</xdr:rowOff>
    </xdr:to>
    <xdr:pic>
      <xdr:nvPicPr>
        <xdr:cNvPr id="2" name="SpinButton3"/>
        <xdr:cNvPicPr preferRelativeResize="1">
          <a:picLocks noChangeAspect="1"/>
        </xdr:cNvPicPr>
      </xdr:nvPicPr>
      <xdr:blipFill>
        <a:blip r:embed="rId2"/>
        <a:stretch>
          <a:fillRect/>
        </a:stretch>
      </xdr:blipFill>
      <xdr:spPr>
        <a:xfrm>
          <a:off x="2409825" y="2514600"/>
          <a:ext cx="180975" cy="323850"/>
        </a:xfrm>
        <a:prstGeom prst="rect">
          <a:avLst/>
        </a:prstGeom>
        <a:noFill/>
        <a:ln w="9525" cmpd="sng">
          <a:noFill/>
        </a:ln>
      </xdr:spPr>
    </xdr:pic>
    <xdr:clientData fPrintsWithSheet="0"/>
  </xdr:twoCellAnchor>
  <xdr:twoCellAnchor editAs="oneCell">
    <xdr:from>
      <xdr:col>5</xdr:col>
      <xdr:colOff>47625</xdr:colOff>
      <xdr:row>7</xdr:row>
      <xdr:rowOff>19050</xdr:rowOff>
    </xdr:from>
    <xdr:to>
      <xdr:col>5</xdr:col>
      <xdr:colOff>228600</xdr:colOff>
      <xdr:row>7</xdr:row>
      <xdr:rowOff>342900</xdr:rowOff>
    </xdr:to>
    <xdr:pic>
      <xdr:nvPicPr>
        <xdr:cNvPr id="3" name="SpinButton4"/>
        <xdr:cNvPicPr preferRelativeResize="1">
          <a:picLocks noChangeAspect="1"/>
        </xdr:cNvPicPr>
      </xdr:nvPicPr>
      <xdr:blipFill>
        <a:blip r:embed="rId2"/>
        <a:stretch>
          <a:fillRect/>
        </a:stretch>
      </xdr:blipFill>
      <xdr:spPr>
        <a:xfrm>
          <a:off x="2409825" y="2895600"/>
          <a:ext cx="180975" cy="323850"/>
        </a:xfrm>
        <a:prstGeom prst="rect">
          <a:avLst/>
        </a:prstGeom>
        <a:noFill/>
        <a:ln w="9525" cmpd="sng">
          <a:noFill/>
        </a:ln>
      </xdr:spPr>
    </xdr:pic>
    <xdr:clientData fPrintsWithSheet="0"/>
  </xdr:twoCellAnchor>
  <xdr:twoCellAnchor editAs="oneCell">
    <xdr:from>
      <xdr:col>5</xdr:col>
      <xdr:colOff>47625</xdr:colOff>
      <xdr:row>5</xdr:row>
      <xdr:rowOff>19050</xdr:rowOff>
    </xdr:from>
    <xdr:to>
      <xdr:col>5</xdr:col>
      <xdr:colOff>228600</xdr:colOff>
      <xdr:row>5</xdr:row>
      <xdr:rowOff>342900</xdr:rowOff>
    </xdr:to>
    <xdr:pic>
      <xdr:nvPicPr>
        <xdr:cNvPr id="4" name="SpinButton6"/>
        <xdr:cNvPicPr preferRelativeResize="1">
          <a:picLocks noChangeAspect="1"/>
        </xdr:cNvPicPr>
      </xdr:nvPicPr>
      <xdr:blipFill>
        <a:blip r:embed="rId2"/>
        <a:stretch>
          <a:fillRect/>
        </a:stretch>
      </xdr:blipFill>
      <xdr:spPr>
        <a:xfrm>
          <a:off x="2409825" y="2133600"/>
          <a:ext cx="180975" cy="323850"/>
        </a:xfrm>
        <a:prstGeom prst="rect">
          <a:avLst/>
        </a:prstGeom>
        <a:noFill/>
        <a:ln w="9525" cmpd="sng">
          <a:noFill/>
        </a:ln>
      </xdr:spPr>
    </xdr:pic>
    <xdr:clientData fPrintsWithSheet="0"/>
  </xdr:twoCellAnchor>
  <xdr:twoCellAnchor editAs="oneCell">
    <xdr:from>
      <xdr:col>5</xdr:col>
      <xdr:colOff>47625</xdr:colOff>
      <xdr:row>4</xdr:row>
      <xdr:rowOff>19050</xdr:rowOff>
    </xdr:from>
    <xdr:to>
      <xdr:col>5</xdr:col>
      <xdr:colOff>228600</xdr:colOff>
      <xdr:row>4</xdr:row>
      <xdr:rowOff>342900</xdr:rowOff>
    </xdr:to>
    <xdr:pic>
      <xdr:nvPicPr>
        <xdr:cNvPr id="5" name="SpinButton7"/>
        <xdr:cNvPicPr preferRelativeResize="1">
          <a:picLocks noChangeAspect="1"/>
        </xdr:cNvPicPr>
      </xdr:nvPicPr>
      <xdr:blipFill>
        <a:blip r:embed="rId2"/>
        <a:stretch>
          <a:fillRect/>
        </a:stretch>
      </xdr:blipFill>
      <xdr:spPr>
        <a:xfrm>
          <a:off x="2409825" y="1752600"/>
          <a:ext cx="180975" cy="323850"/>
        </a:xfrm>
        <a:prstGeom prst="rect">
          <a:avLst/>
        </a:prstGeom>
        <a:noFill/>
        <a:ln w="9525" cmpd="sng">
          <a:noFill/>
        </a:ln>
      </xdr:spPr>
    </xdr:pic>
    <xdr:clientData fPrintsWithSheet="0"/>
  </xdr:twoCellAnchor>
  <xdr:twoCellAnchor editAs="oneCell">
    <xdr:from>
      <xdr:col>6</xdr:col>
      <xdr:colOff>28575</xdr:colOff>
      <xdr:row>2</xdr:row>
      <xdr:rowOff>57150</xdr:rowOff>
    </xdr:from>
    <xdr:to>
      <xdr:col>6</xdr:col>
      <xdr:colOff>1276350</xdr:colOff>
      <xdr:row>2</xdr:row>
      <xdr:rowOff>619125</xdr:rowOff>
    </xdr:to>
    <xdr:pic>
      <xdr:nvPicPr>
        <xdr:cNvPr id="6" name="CommandButton1"/>
        <xdr:cNvPicPr preferRelativeResize="1">
          <a:picLocks noChangeAspect="1"/>
        </xdr:cNvPicPr>
      </xdr:nvPicPr>
      <xdr:blipFill>
        <a:blip r:embed="rId3"/>
        <a:stretch>
          <a:fillRect/>
        </a:stretch>
      </xdr:blipFill>
      <xdr:spPr>
        <a:xfrm>
          <a:off x="2657475" y="723900"/>
          <a:ext cx="1247775" cy="561975"/>
        </a:xfrm>
        <a:prstGeom prst="rect">
          <a:avLst/>
        </a:prstGeom>
        <a:noFill/>
        <a:ln w="9525" cmpd="sng">
          <a:noFill/>
        </a:ln>
      </xdr:spPr>
    </xdr:pic>
    <xdr:clientData/>
  </xdr:twoCellAnchor>
  <xdr:twoCellAnchor editAs="oneCell">
    <xdr:from>
      <xdr:col>11</xdr:col>
      <xdr:colOff>676275</xdr:colOff>
      <xdr:row>1</xdr:row>
      <xdr:rowOff>38100</xdr:rowOff>
    </xdr:from>
    <xdr:to>
      <xdr:col>11</xdr:col>
      <xdr:colOff>1276350</xdr:colOff>
      <xdr:row>2</xdr:row>
      <xdr:rowOff>161925</xdr:rowOff>
    </xdr:to>
    <xdr:pic>
      <xdr:nvPicPr>
        <xdr:cNvPr id="7" name="Picture 205">
          <a:hlinkClick r:id="rId6"/>
        </xdr:cNvPr>
        <xdr:cNvPicPr preferRelativeResize="1">
          <a:picLocks noChangeAspect="1"/>
        </xdr:cNvPicPr>
      </xdr:nvPicPr>
      <xdr:blipFill>
        <a:blip r:embed="rId4"/>
        <a:stretch>
          <a:fillRect/>
        </a:stretch>
      </xdr:blipFill>
      <xdr:spPr>
        <a:xfrm>
          <a:off x="9515475" y="200025"/>
          <a:ext cx="600075" cy="628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38100</xdr:rowOff>
    </xdr:from>
    <xdr:to>
      <xdr:col>7</xdr:col>
      <xdr:colOff>9525</xdr:colOff>
      <xdr:row>2</xdr:row>
      <xdr:rowOff>476250</xdr:rowOff>
    </xdr:to>
    <xdr:pic>
      <xdr:nvPicPr>
        <xdr:cNvPr id="1" name="CommandButton1"/>
        <xdr:cNvPicPr preferRelativeResize="1">
          <a:picLocks noChangeAspect="1"/>
        </xdr:cNvPicPr>
      </xdr:nvPicPr>
      <xdr:blipFill>
        <a:blip r:embed="rId1"/>
        <a:stretch>
          <a:fillRect/>
        </a:stretch>
      </xdr:blipFill>
      <xdr:spPr>
        <a:xfrm>
          <a:off x="3048000" y="657225"/>
          <a:ext cx="1219200" cy="438150"/>
        </a:xfrm>
        <a:prstGeom prst="rect">
          <a:avLst/>
        </a:prstGeom>
        <a:noFill/>
        <a:ln w="9525" cmpd="sng">
          <a:noFill/>
        </a:ln>
      </xdr:spPr>
    </xdr:pic>
    <xdr:clientData/>
  </xdr:twoCellAnchor>
  <xdr:twoCellAnchor editAs="oneCell">
    <xdr:from>
      <xdr:col>12</xdr:col>
      <xdr:colOff>200025</xdr:colOff>
      <xdr:row>1</xdr:row>
      <xdr:rowOff>38100</xdr:rowOff>
    </xdr:from>
    <xdr:to>
      <xdr:col>12</xdr:col>
      <xdr:colOff>800100</xdr:colOff>
      <xdr:row>2</xdr:row>
      <xdr:rowOff>161925</xdr:rowOff>
    </xdr:to>
    <xdr:pic>
      <xdr:nvPicPr>
        <xdr:cNvPr id="2" name="Picture 97">
          <a:hlinkClick r:id="rId4"/>
        </xdr:cNvPr>
        <xdr:cNvPicPr preferRelativeResize="1">
          <a:picLocks noChangeAspect="1"/>
        </xdr:cNvPicPr>
      </xdr:nvPicPr>
      <xdr:blipFill>
        <a:blip r:embed="rId2"/>
        <a:stretch>
          <a:fillRect/>
        </a:stretch>
      </xdr:blipFill>
      <xdr:spPr>
        <a:xfrm>
          <a:off x="7629525" y="152400"/>
          <a:ext cx="600075" cy="628650"/>
        </a:xfrm>
        <a:prstGeom prst="rect">
          <a:avLst/>
        </a:prstGeom>
        <a:noFill/>
        <a:ln w="9525" cmpd="sng">
          <a:noFill/>
        </a:ln>
      </xdr:spPr>
    </xdr:pic>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0.909</cdr:x>
      <cdr:y>0.4755</cdr:y>
    </cdr:from>
    <cdr:to>
      <cdr:x>0.99225</cdr:x>
      <cdr:y>0.549</cdr:y>
    </cdr:to>
    <cdr:sp>
      <cdr:nvSpPr>
        <cdr:cNvPr id="1" name="TextBox 1"/>
        <cdr:cNvSpPr txBox="1">
          <a:spLocks noChangeArrowheads="1"/>
        </cdr:cNvSpPr>
      </cdr:nvSpPr>
      <cdr:spPr>
        <a:xfrm>
          <a:off x="4267200" y="1409700"/>
          <a:ext cx="390525"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Year</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66675</xdr:colOff>
      <xdr:row>44</xdr:row>
      <xdr:rowOff>114300</xdr:rowOff>
    </xdr:from>
    <xdr:ext cx="4695825" cy="2981325"/>
    <xdr:graphicFrame>
      <xdr:nvGraphicFramePr>
        <xdr:cNvPr id="1" name="Chart 7"/>
        <xdr:cNvGraphicFramePr/>
      </xdr:nvGraphicFramePr>
      <xdr:xfrm>
        <a:off x="295275" y="12134850"/>
        <a:ext cx="4695825" cy="2981325"/>
      </xdr:xfrm>
      <a:graphic>
        <a:graphicData uri="http://schemas.openxmlformats.org/drawingml/2006/chart">
          <c:chart xmlns:c="http://schemas.openxmlformats.org/drawingml/2006/chart" r:id="rId1"/>
        </a:graphicData>
      </a:graphic>
    </xdr:graphicFrame>
    <xdr:clientData/>
  </xdr:oneCellAnchor>
  <xdr:twoCellAnchor editAs="oneCell">
    <xdr:from>
      <xdr:col>9</xdr:col>
      <xdr:colOff>0</xdr:colOff>
      <xdr:row>6</xdr:row>
      <xdr:rowOff>66675</xdr:rowOff>
    </xdr:from>
    <xdr:to>
      <xdr:col>10</xdr:col>
      <xdr:colOff>95250</xdr:colOff>
      <xdr:row>6</xdr:row>
      <xdr:rowOff>390525</xdr:rowOff>
    </xdr:to>
    <xdr:pic>
      <xdr:nvPicPr>
        <xdr:cNvPr id="2" name="CommandButton1"/>
        <xdr:cNvPicPr preferRelativeResize="1">
          <a:picLocks noChangeAspect="1"/>
        </xdr:cNvPicPr>
      </xdr:nvPicPr>
      <xdr:blipFill>
        <a:blip r:embed="rId2"/>
        <a:stretch>
          <a:fillRect/>
        </a:stretch>
      </xdr:blipFill>
      <xdr:spPr>
        <a:xfrm>
          <a:off x="7258050" y="1838325"/>
          <a:ext cx="1133475" cy="323850"/>
        </a:xfrm>
        <a:prstGeom prst="rect">
          <a:avLst/>
        </a:prstGeom>
        <a:noFill/>
        <a:ln w="9525" cmpd="sng">
          <a:noFill/>
        </a:ln>
      </xdr:spPr>
    </xdr:pic>
    <xdr:clientData fPrintsWithSheet="0"/>
  </xdr:twoCellAnchor>
  <xdr:twoCellAnchor>
    <xdr:from>
      <xdr:col>2</xdr:col>
      <xdr:colOff>152400</xdr:colOff>
      <xdr:row>2</xdr:row>
      <xdr:rowOff>123825</xdr:rowOff>
    </xdr:from>
    <xdr:to>
      <xdr:col>2</xdr:col>
      <xdr:colOff>1390650</xdr:colOff>
      <xdr:row>5</xdr:row>
      <xdr:rowOff>352425</xdr:rowOff>
    </xdr:to>
    <xdr:pic>
      <xdr:nvPicPr>
        <xdr:cNvPr id="3" name="Picture 13">
          <a:hlinkClick r:id="rId5"/>
        </xdr:cNvPr>
        <xdr:cNvPicPr preferRelativeResize="1">
          <a:picLocks noChangeAspect="1"/>
        </xdr:cNvPicPr>
      </xdr:nvPicPr>
      <xdr:blipFill>
        <a:blip r:embed="rId3"/>
        <a:stretch>
          <a:fillRect/>
        </a:stretch>
      </xdr:blipFill>
      <xdr:spPr>
        <a:xfrm>
          <a:off x="381000" y="361950"/>
          <a:ext cx="1238250" cy="1304925"/>
        </a:xfrm>
        <a:prstGeom prst="rect">
          <a:avLst/>
        </a:prstGeom>
        <a:noFill/>
        <a:ln w="9525" cmpd="sng">
          <a:noFill/>
        </a:ln>
      </xdr:spPr>
    </xdr:pic>
    <xdr:clientData/>
  </xdr:twoCellAnchor>
  <xdr:twoCellAnchor editAs="oneCell">
    <xdr:from>
      <xdr:col>2</xdr:col>
      <xdr:colOff>1095375</xdr:colOff>
      <xdr:row>65535</xdr:row>
      <xdr:rowOff>0</xdr:rowOff>
    </xdr:from>
    <xdr:to>
      <xdr:col>8</xdr:col>
      <xdr:colOff>485775</xdr:colOff>
      <xdr:row>65535</xdr:row>
      <xdr:rowOff>0</xdr:rowOff>
    </xdr:to>
    <xdr:pic>
      <xdr:nvPicPr>
        <xdr:cNvPr id="4" name="Picture 14">
          <a:hlinkClick r:id="rId8"/>
        </xdr:cNvPr>
        <xdr:cNvPicPr preferRelativeResize="1">
          <a:picLocks noChangeAspect="1"/>
        </xdr:cNvPicPr>
      </xdr:nvPicPr>
      <xdr:blipFill>
        <a:blip r:embed="rId6"/>
        <a:stretch>
          <a:fillRect/>
        </a:stretch>
      </xdr:blipFill>
      <xdr:spPr>
        <a:xfrm>
          <a:off x="1323975" y="23374350"/>
          <a:ext cx="54959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tcher.Caterina@epamail.epa.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15.png"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Hatcher.Caterina@epamail.epa.gov" TargetMode="External" /><Relationship Id="rId2" Type="http://schemas.openxmlformats.org/officeDocument/2006/relationships/drawing" Target="../drawings/drawing9.xml" /><Relationship Id="rId3" Type="http://schemas.openxmlformats.org/officeDocument/2006/relationships/image" Target="../media/image16.png"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7"/>
  <dimension ref="A1:H17"/>
  <sheetViews>
    <sheetView tabSelected="1" workbookViewId="0" topLeftCell="A1">
      <selection activeCell="D9" sqref="D9"/>
    </sheetView>
  </sheetViews>
  <sheetFormatPr defaultColWidth="9.140625" defaultRowHeight="12.75" zeroHeight="1"/>
  <cols>
    <col min="1" max="1" width="1.7109375" style="0" customWidth="1"/>
    <col min="2" max="2" width="3.7109375" style="0" customWidth="1"/>
    <col min="3" max="3" width="10.57421875" style="0" customWidth="1"/>
    <col min="4" max="4" width="33.421875" style="0" customWidth="1"/>
    <col min="5" max="5" width="36.7109375" style="0" customWidth="1"/>
    <col min="6" max="6" width="11.00390625" style="0" customWidth="1"/>
    <col min="7" max="7" width="3.7109375" style="0" customWidth="1"/>
    <col min="8" max="8" width="1.7109375" style="0" customWidth="1"/>
    <col min="9" max="16384" width="0" style="0" hidden="1" customWidth="1"/>
  </cols>
  <sheetData>
    <row r="1" spans="1:8" ht="9.75" customHeight="1">
      <c r="A1" s="305"/>
      <c r="B1" s="305"/>
      <c r="C1" s="305"/>
      <c r="D1" s="305"/>
      <c r="E1" s="305"/>
      <c r="F1" s="305"/>
      <c r="G1" s="305"/>
      <c r="H1" s="305"/>
    </row>
    <row r="2" spans="1:8" ht="12.75">
      <c r="A2" s="305"/>
      <c r="B2" s="310"/>
      <c r="C2" s="311"/>
      <c r="D2" s="311"/>
      <c r="E2" s="311"/>
      <c r="F2" s="311"/>
      <c r="G2" s="312"/>
      <c r="H2" s="305"/>
    </row>
    <row r="3" spans="1:8" ht="8.25" customHeight="1">
      <c r="A3" s="305"/>
      <c r="B3" s="313"/>
      <c r="C3" s="50"/>
      <c r="D3" s="46"/>
      <c r="E3" s="46"/>
      <c r="F3" s="53"/>
      <c r="G3" s="314"/>
      <c r="H3" s="305"/>
    </row>
    <row r="4" spans="1:8" ht="48" customHeight="1">
      <c r="A4" s="305"/>
      <c r="B4" s="313"/>
      <c r="C4" s="51"/>
      <c r="D4" s="423" t="s">
        <v>142</v>
      </c>
      <c r="E4" s="423"/>
      <c r="F4" s="54"/>
      <c r="G4" s="314"/>
      <c r="H4" s="305"/>
    </row>
    <row r="5" spans="1:8" ht="51" customHeight="1">
      <c r="A5" s="305"/>
      <c r="B5" s="313"/>
      <c r="C5" s="51"/>
      <c r="D5" s="424" t="s">
        <v>92</v>
      </c>
      <c r="E5" s="424"/>
      <c r="F5" s="54"/>
      <c r="G5" s="314"/>
      <c r="H5" s="305"/>
    </row>
    <row r="6" spans="1:8" ht="10.5" customHeight="1">
      <c r="A6" s="305"/>
      <c r="B6" s="313"/>
      <c r="C6" s="51"/>
      <c r="D6" s="309"/>
      <c r="E6" s="309"/>
      <c r="F6" s="54"/>
      <c r="G6" s="315"/>
      <c r="H6" s="306"/>
    </row>
    <row r="7" spans="1:8" ht="96" customHeight="1">
      <c r="A7" s="305"/>
      <c r="B7" s="313"/>
      <c r="C7" s="51"/>
      <c r="D7" s="426"/>
      <c r="E7" s="425" t="s">
        <v>141</v>
      </c>
      <c r="F7" s="54"/>
      <c r="G7" s="315"/>
      <c r="H7" s="306"/>
    </row>
    <row r="8" spans="1:8" ht="9.75" customHeight="1">
      <c r="A8" s="305"/>
      <c r="B8" s="313"/>
      <c r="C8" s="51"/>
      <c r="D8" s="426"/>
      <c r="E8" s="425"/>
      <c r="F8" s="54"/>
      <c r="G8" s="314"/>
      <c r="H8" s="305"/>
    </row>
    <row r="9" spans="1:8" ht="9.75" customHeight="1">
      <c r="A9" s="305"/>
      <c r="B9" s="313"/>
      <c r="C9" s="51"/>
      <c r="D9" s="308"/>
      <c r="E9" s="308"/>
      <c r="F9" s="54"/>
      <c r="G9" s="314"/>
      <c r="H9" s="305"/>
    </row>
    <row r="10" spans="1:8" ht="9.75" customHeight="1">
      <c r="A10" s="305"/>
      <c r="B10" s="313"/>
      <c r="C10" s="51"/>
      <c r="D10" s="47"/>
      <c r="E10" s="47"/>
      <c r="F10" s="54"/>
      <c r="G10" s="314"/>
      <c r="H10" s="305"/>
    </row>
    <row r="11" spans="1:8" ht="21.75" customHeight="1">
      <c r="A11" s="305"/>
      <c r="B11" s="313"/>
      <c r="C11" s="420" t="s">
        <v>144</v>
      </c>
      <c r="D11" s="421"/>
      <c r="E11" s="421"/>
      <c r="F11" s="422"/>
      <c r="G11" s="314"/>
      <c r="H11" s="305"/>
    </row>
    <row r="12" spans="1:8" ht="6" customHeight="1">
      <c r="A12" s="305"/>
      <c r="B12" s="313"/>
      <c r="C12" s="178"/>
      <c r="D12" s="179"/>
      <c r="E12" s="179"/>
      <c r="F12" s="180"/>
      <c r="G12" s="314"/>
      <c r="H12" s="305"/>
    </row>
    <row r="13" spans="1:8" ht="36" customHeight="1">
      <c r="A13" s="305"/>
      <c r="B13" s="313"/>
      <c r="C13" s="427" t="s">
        <v>148</v>
      </c>
      <c r="D13" s="428"/>
      <c r="E13" s="428"/>
      <c r="F13" s="429"/>
      <c r="G13" s="314"/>
      <c r="H13" s="305"/>
    </row>
    <row r="14" spans="1:8" ht="5.25" customHeight="1">
      <c r="A14" s="305"/>
      <c r="B14" s="313"/>
      <c r="C14" s="427"/>
      <c r="D14" s="428"/>
      <c r="E14" s="428"/>
      <c r="F14" s="429"/>
      <c r="G14" s="314"/>
      <c r="H14" s="305"/>
    </row>
    <row r="15" spans="1:8" ht="16.5" customHeight="1">
      <c r="A15" s="305"/>
      <c r="B15" s="313"/>
      <c r="C15" s="52"/>
      <c r="D15" s="49"/>
      <c r="E15" s="418" t="s">
        <v>150</v>
      </c>
      <c r="F15" s="419"/>
      <c r="G15" s="314"/>
      <c r="H15" s="305"/>
    </row>
    <row r="16" spans="1:8" ht="12.75">
      <c r="A16" s="305"/>
      <c r="B16" s="316"/>
      <c r="C16" s="317"/>
      <c r="D16" s="317"/>
      <c r="E16" s="317"/>
      <c r="F16" s="317"/>
      <c r="G16" s="318"/>
      <c r="H16" s="305"/>
    </row>
    <row r="17" spans="1:8" ht="9.75" customHeight="1">
      <c r="A17" s="305"/>
      <c r="B17" s="305"/>
      <c r="C17" s="305"/>
      <c r="D17" s="305"/>
      <c r="E17" s="307"/>
      <c r="F17" s="305"/>
      <c r="G17" s="305"/>
      <c r="H17" s="307"/>
    </row>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sheetData>
  <sheetProtection password="C6DA" sheet="1" objects="1" scenarios="1"/>
  <mergeCells count="7">
    <mergeCell ref="E15:F15"/>
    <mergeCell ref="C11:F11"/>
    <mergeCell ref="D4:E4"/>
    <mergeCell ref="D5:E5"/>
    <mergeCell ref="E7:E8"/>
    <mergeCell ref="D7:D8"/>
    <mergeCell ref="C13:F14"/>
  </mergeCells>
  <hyperlinks>
    <hyperlink ref="E15:F15" location="Instructions!B4" tooltip="Important Notice" display="Important Notice"/>
    <hyperlink ref="C13:F14" r:id="rId1" display="Please send any comments to Katy Hatcher, ENERGY STAR National Manager, at Hatcher.Caterina@epamail.epa.gov."/>
  </hyperlinks>
  <printOptions horizontalCentered="1" verticalCentered="1"/>
  <pageMargins left="0.75" right="0.75" top="1" bottom="1" header="0.5" footer="0.5"/>
  <pageSetup horizontalDpi="300" verticalDpi="300" orientation="landscape" r:id="rId3"/>
  <headerFooter alignWithMargins="0">
    <oddHeader>&amp;CENERGY STAR CASH FLOW OPPORTUNITY CALCULATOR
Introduction
Released on 12/18/2002</oddHeader>
    <oddFooter>&amp;L&amp;8&amp;F/&amp;A&amp;C&amp;8As the numbers that you will use in the calculator are your own estimates, 
ENERGY STAR® does not guarantee that your project will generate the results presented herein.  
See full disclaimer.&amp;R&amp;8Printed on &amp;D
Page &amp;P of &amp;N</oddFooter>
  </headerFooter>
  <drawing r:id="rId2"/>
</worksheet>
</file>

<file path=xl/worksheets/sheet2.xml><?xml version="1.0" encoding="utf-8"?>
<worksheet xmlns="http://schemas.openxmlformats.org/spreadsheetml/2006/main" xmlns:r="http://schemas.openxmlformats.org/officeDocument/2006/relationships">
  <sheetPr codeName="Sheet1"/>
  <dimension ref="B1:K199"/>
  <sheetViews>
    <sheetView showGridLines="0" zoomScale="80" zoomScaleNormal="80" zoomScaleSheetLayoutView="80" workbookViewId="0" topLeftCell="A1">
      <selection activeCell="A1" sqref="A1"/>
    </sheetView>
  </sheetViews>
  <sheetFormatPr defaultColWidth="9.140625" defaultRowHeight="12.75" customHeight="1" zeroHeight="1"/>
  <cols>
    <col min="1" max="1" width="2.140625" style="109" customWidth="1"/>
    <col min="2" max="2" width="3.28125" style="109" customWidth="1"/>
    <col min="3" max="3" width="7.00390625" style="109" customWidth="1"/>
    <col min="4" max="4" width="14.57421875" style="109" customWidth="1"/>
    <col min="5" max="5" width="23.7109375" style="109" customWidth="1"/>
    <col min="6" max="6" width="27.57421875" style="109" customWidth="1"/>
    <col min="7" max="7" width="11.7109375" style="109" customWidth="1"/>
    <col min="8" max="9" width="9.140625" style="109" customWidth="1"/>
    <col min="10" max="10" width="12.57421875" style="109" customWidth="1"/>
    <col min="11" max="11" width="2.421875" style="109" customWidth="1"/>
    <col min="12" max="16384" width="0" style="109" hidden="1" customWidth="1"/>
  </cols>
  <sheetData>
    <row r="1" spans="2:10" ht="6" customHeight="1">
      <c r="B1" s="411"/>
      <c r="C1" s="411"/>
      <c r="D1" s="411"/>
      <c r="E1" s="411"/>
      <c r="F1" s="411"/>
      <c r="G1" s="411"/>
      <c r="H1" s="411"/>
      <c r="I1" s="411"/>
      <c r="J1" s="411"/>
    </row>
    <row r="2" ht="4.5" customHeight="1" thickBot="1"/>
    <row r="3" spans="2:10" ht="29.25" customHeight="1">
      <c r="B3" s="292"/>
      <c r="C3" s="293"/>
      <c r="D3" s="293"/>
      <c r="E3" s="294"/>
      <c r="F3" s="294"/>
      <c r="G3" s="412" t="s">
        <v>139</v>
      </c>
      <c r="H3" s="412"/>
      <c r="I3" s="412"/>
      <c r="J3" s="408"/>
    </row>
    <row r="4" spans="2:10" ht="44.25" customHeight="1">
      <c r="B4" s="302"/>
      <c r="C4" s="303"/>
      <c r="D4" s="303"/>
      <c r="E4" s="304"/>
      <c r="F4" s="304"/>
      <c r="G4" s="409" t="s">
        <v>140</v>
      </c>
      <c r="H4" s="409"/>
      <c r="I4" s="409"/>
      <c r="J4" s="407"/>
    </row>
    <row r="5" spans="2:10" ht="36" customHeight="1" thickBot="1">
      <c r="B5" s="295"/>
      <c r="C5" s="296"/>
      <c r="D5" s="296"/>
      <c r="E5" s="417" t="s">
        <v>145</v>
      </c>
      <c r="F5" s="417"/>
      <c r="G5" s="417"/>
      <c r="H5" s="417"/>
      <c r="I5" s="417"/>
      <c r="J5" s="413"/>
    </row>
    <row r="6" spans="2:10" ht="11.25" customHeight="1">
      <c r="B6" s="303"/>
      <c r="C6" s="303"/>
      <c r="D6" s="303"/>
      <c r="E6" s="325"/>
      <c r="F6" s="325"/>
      <c r="G6" s="325"/>
      <c r="H6" s="325"/>
      <c r="I6" s="325"/>
      <c r="J6" s="325"/>
    </row>
    <row r="7" spans="2:10" ht="69.75" customHeight="1">
      <c r="B7" s="430"/>
      <c r="C7" s="430"/>
      <c r="D7" s="430"/>
      <c r="E7" s="430"/>
      <c r="F7" s="430"/>
      <c r="G7" s="430"/>
      <c r="H7" s="430"/>
      <c r="I7" s="430"/>
      <c r="J7" s="430"/>
    </row>
    <row r="8" spans="2:10" ht="51.75" customHeight="1">
      <c r="B8" s="430"/>
      <c r="C8" s="430"/>
      <c r="D8" s="430"/>
      <c r="E8" s="430"/>
      <c r="F8" s="430"/>
      <c r="G8" s="430"/>
      <c r="H8" s="430"/>
      <c r="I8" s="430"/>
      <c r="J8" s="430"/>
    </row>
    <row r="9" spans="2:10" ht="33.75" customHeight="1">
      <c r="B9" s="433"/>
      <c r="C9" s="433"/>
      <c r="D9" s="433"/>
      <c r="E9" s="433"/>
      <c r="F9" s="433"/>
      <c r="G9" s="433"/>
      <c r="H9" s="433"/>
      <c r="I9" s="433"/>
      <c r="J9" s="433"/>
    </row>
    <row r="10" spans="2:10" ht="43.5" customHeight="1">
      <c r="B10" s="415"/>
      <c r="C10" s="415"/>
      <c r="D10" s="415"/>
      <c r="E10" s="415"/>
      <c r="F10" s="415"/>
      <c r="G10" s="415"/>
      <c r="H10" s="415"/>
      <c r="I10" s="415"/>
      <c r="J10" s="415"/>
    </row>
    <row r="11" spans="2:10" ht="45" customHeight="1">
      <c r="B11" s="415"/>
      <c r="C11" s="415"/>
      <c r="D11" s="415"/>
      <c r="E11" s="415"/>
      <c r="F11" s="415"/>
      <c r="G11" s="415"/>
      <c r="H11" s="415"/>
      <c r="I11" s="415"/>
      <c r="J11" s="415"/>
    </row>
    <row r="12" spans="2:10" ht="42" customHeight="1">
      <c r="B12" s="415"/>
      <c r="C12" s="415"/>
      <c r="D12" s="415"/>
      <c r="E12" s="415"/>
      <c r="F12" s="415"/>
      <c r="G12" s="415"/>
      <c r="H12" s="415"/>
      <c r="I12" s="415"/>
      <c r="J12" s="415"/>
    </row>
    <row r="13" spans="2:10" ht="6" customHeight="1">
      <c r="B13" s="110"/>
      <c r="C13" s="110"/>
      <c r="D13" s="110"/>
      <c r="E13" s="110"/>
      <c r="F13" s="110"/>
      <c r="G13" s="110"/>
      <c r="H13" s="110"/>
      <c r="I13" s="110"/>
      <c r="J13" s="110"/>
    </row>
    <row r="14" spans="2:10" ht="27" customHeight="1">
      <c r="B14" s="414"/>
      <c r="C14" s="414"/>
      <c r="D14" s="414"/>
      <c r="E14" s="414"/>
      <c r="F14" s="414"/>
      <c r="G14" s="414"/>
      <c r="H14" s="414"/>
      <c r="I14" s="414"/>
      <c r="J14" s="414"/>
    </row>
    <row r="15" spans="2:10" ht="15.75">
      <c r="B15" s="410"/>
      <c r="C15" s="410"/>
      <c r="D15" s="410"/>
      <c r="E15" s="410"/>
      <c r="F15" s="410"/>
      <c r="G15" s="410"/>
      <c r="H15" s="410"/>
      <c r="I15" s="410"/>
      <c r="J15" s="410"/>
    </row>
    <row r="16" spans="2:10" ht="26.25" customHeight="1">
      <c r="B16" s="415"/>
      <c r="C16" s="415"/>
      <c r="D16" s="415"/>
      <c r="E16" s="415"/>
      <c r="F16" s="415"/>
      <c r="G16" s="415"/>
      <c r="H16" s="415"/>
      <c r="I16" s="415"/>
      <c r="J16" s="415"/>
    </row>
    <row r="17" spans="2:10" ht="18" customHeight="1">
      <c r="B17" s="415"/>
      <c r="C17" s="415"/>
      <c r="D17" s="415"/>
      <c r="E17" s="415"/>
      <c r="F17" s="415"/>
      <c r="G17" s="415"/>
      <c r="H17" s="415"/>
      <c r="I17" s="415"/>
      <c r="J17" s="415"/>
    </row>
    <row r="18" spans="2:10" ht="43.5" customHeight="1">
      <c r="B18" s="415"/>
      <c r="C18" s="415"/>
      <c r="D18" s="415"/>
      <c r="E18" s="415"/>
      <c r="F18" s="415"/>
      <c r="G18" s="415"/>
      <c r="H18" s="415"/>
      <c r="I18" s="415"/>
      <c r="J18" s="415"/>
    </row>
    <row r="19" spans="2:10" ht="12.75">
      <c r="B19" s="415"/>
      <c r="C19" s="415"/>
      <c r="D19" s="415"/>
      <c r="E19" s="415"/>
      <c r="F19" s="415"/>
      <c r="G19" s="415"/>
      <c r="H19" s="415"/>
      <c r="I19" s="415"/>
      <c r="J19" s="415"/>
    </row>
    <row r="20" spans="2:10" ht="27" customHeight="1">
      <c r="B20" s="416"/>
      <c r="C20" s="416"/>
      <c r="D20" s="416"/>
      <c r="E20" s="416"/>
      <c r="F20" s="416"/>
      <c r="G20" s="416"/>
      <c r="H20" s="416"/>
      <c r="I20" s="416"/>
      <c r="J20" s="416"/>
    </row>
    <row r="21" spans="2:10" ht="44.25" customHeight="1">
      <c r="B21" s="432"/>
      <c r="C21" s="432"/>
      <c r="D21" s="432"/>
      <c r="E21" s="432"/>
      <c r="F21" s="432"/>
      <c r="G21" s="432"/>
      <c r="H21" s="432"/>
      <c r="I21" s="432"/>
      <c r="J21" s="432"/>
    </row>
    <row r="22" spans="2:10" ht="42.75" customHeight="1">
      <c r="B22" s="432"/>
      <c r="C22" s="432"/>
      <c r="D22" s="432"/>
      <c r="E22" s="432"/>
      <c r="F22" s="432"/>
      <c r="G22" s="432"/>
      <c r="H22" s="432"/>
      <c r="I22" s="432"/>
      <c r="J22" s="432"/>
    </row>
    <row r="23" spans="2:10" ht="33" customHeight="1">
      <c r="B23" s="416"/>
      <c r="C23" s="416"/>
      <c r="D23" s="416"/>
      <c r="E23" s="416"/>
      <c r="F23" s="416"/>
      <c r="G23" s="416"/>
      <c r="H23" s="416"/>
      <c r="I23" s="416"/>
      <c r="J23" s="416"/>
    </row>
    <row r="24" spans="2:10" ht="19.5" customHeight="1">
      <c r="B24" s="431"/>
      <c r="C24" s="431"/>
      <c r="D24" s="431"/>
      <c r="E24" s="431"/>
      <c r="F24" s="431"/>
      <c r="G24" s="431"/>
      <c r="H24" s="431"/>
      <c r="I24" s="431"/>
      <c r="J24" s="431"/>
    </row>
    <row r="25" spans="2:10" ht="12.75" customHeight="1">
      <c r="B25" s="111"/>
      <c r="C25" s="111"/>
      <c r="D25" s="111"/>
      <c r="E25" s="111"/>
      <c r="F25" s="111"/>
      <c r="G25" s="111"/>
      <c r="H25" s="111"/>
      <c r="I25" s="111"/>
      <c r="J25" s="111"/>
    </row>
    <row r="26" spans="2:10" ht="12.75" customHeight="1">
      <c r="B26" s="111"/>
      <c r="C26" s="111"/>
      <c r="D26" s="111"/>
      <c r="E26" s="111"/>
      <c r="F26" s="111"/>
      <c r="G26" s="111"/>
      <c r="H26" s="111"/>
      <c r="I26" s="111"/>
      <c r="J26" s="111"/>
    </row>
    <row r="27" spans="2:10" ht="12.75" customHeight="1">
      <c r="B27" s="111"/>
      <c r="C27" s="111"/>
      <c r="D27" s="111"/>
      <c r="E27" s="111"/>
      <c r="F27" s="111"/>
      <c r="G27" s="111"/>
      <c r="H27" s="111"/>
      <c r="I27" s="111"/>
      <c r="J27" s="111"/>
    </row>
    <row r="28" spans="2:10" ht="12.75" customHeight="1">
      <c r="B28" s="111"/>
      <c r="C28" s="111"/>
      <c r="D28" s="111"/>
      <c r="E28" s="111"/>
      <c r="F28" s="111"/>
      <c r="G28" s="111"/>
      <c r="H28" s="111"/>
      <c r="I28" s="111"/>
      <c r="J28" s="111"/>
    </row>
    <row r="29" spans="2:10" ht="12.75" customHeight="1">
      <c r="B29" s="111"/>
      <c r="C29" s="111"/>
      <c r="D29" s="111"/>
      <c r="E29" s="111"/>
      <c r="F29" s="111"/>
      <c r="G29" s="111"/>
      <c r="H29" s="111"/>
      <c r="I29" s="111"/>
      <c r="J29" s="111"/>
    </row>
    <row r="30" spans="2:10" ht="12.75" customHeight="1">
      <c r="B30" s="111"/>
      <c r="C30" s="111"/>
      <c r="D30" s="111"/>
      <c r="E30" s="111"/>
      <c r="F30" s="111"/>
      <c r="G30" s="111"/>
      <c r="H30" s="111"/>
      <c r="I30" s="111"/>
      <c r="J30" s="111"/>
    </row>
    <row r="31" spans="2:10" ht="12.75" customHeight="1">
      <c r="B31" s="111"/>
      <c r="C31" s="111"/>
      <c r="D31" s="111"/>
      <c r="E31" s="111"/>
      <c r="F31" s="111"/>
      <c r="G31" s="111"/>
      <c r="H31" s="111"/>
      <c r="I31" s="111"/>
      <c r="J31" s="111"/>
    </row>
    <row r="32" spans="2:10" ht="12.75" customHeight="1">
      <c r="B32" s="111"/>
      <c r="C32" s="111"/>
      <c r="D32" s="111"/>
      <c r="E32" s="111"/>
      <c r="F32" s="111"/>
      <c r="G32" s="111"/>
      <c r="H32" s="111"/>
      <c r="I32" s="111"/>
      <c r="J32" s="111"/>
    </row>
    <row r="33" spans="2:10" ht="12.75" customHeight="1">
      <c r="B33" s="111"/>
      <c r="C33" s="111"/>
      <c r="D33" s="111"/>
      <c r="E33" s="111"/>
      <c r="F33" s="111"/>
      <c r="G33" s="111"/>
      <c r="H33" s="111"/>
      <c r="I33" s="111"/>
      <c r="J33" s="111"/>
    </row>
    <row r="34" spans="2:10" ht="12.75" customHeight="1">
      <c r="B34" s="111"/>
      <c r="C34" s="111"/>
      <c r="D34" s="111"/>
      <c r="E34" s="111"/>
      <c r="F34" s="111"/>
      <c r="G34" s="111"/>
      <c r="H34" s="111"/>
      <c r="I34" s="111"/>
      <c r="J34" s="111"/>
    </row>
    <row r="35" spans="2:10" ht="12.75" customHeight="1">
      <c r="B35" s="111"/>
      <c r="C35" s="111"/>
      <c r="D35" s="111"/>
      <c r="E35" s="111"/>
      <c r="F35" s="111"/>
      <c r="G35" s="111"/>
      <c r="H35" s="111"/>
      <c r="I35" s="111"/>
      <c r="J35" s="111"/>
    </row>
    <row r="36" spans="2:10" ht="12.75" customHeight="1">
      <c r="B36" s="111"/>
      <c r="C36" s="111"/>
      <c r="D36" s="111"/>
      <c r="E36" s="111"/>
      <c r="F36" s="111"/>
      <c r="G36" s="111"/>
      <c r="H36" s="111"/>
      <c r="I36" s="111"/>
      <c r="J36" s="111"/>
    </row>
    <row r="37" spans="2:10" ht="12.75" customHeight="1">
      <c r="B37" s="111"/>
      <c r="C37" s="111"/>
      <c r="D37" s="111"/>
      <c r="E37" s="111"/>
      <c r="F37" s="111"/>
      <c r="G37" s="111"/>
      <c r="H37" s="111"/>
      <c r="I37" s="111"/>
      <c r="J37" s="111"/>
    </row>
    <row r="38" spans="2:10" ht="12.75" customHeight="1">
      <c r="B38" s="111"/>
      <c r="C38" s="111"/>
      <c r="D38" s="111"/>
      <c r="E38" s="111"/>
      <c r="F38" s="111"/>
      <c r="G38" s="111"/>
      <c r="H38" s="111"/>
      <c r="I38" s="111"/>
      <c r="J38" s="111"/>
    </row>
    <row r="39" spans="2:10" ht="12.75" customHeight="1">
      <c r="B39" s="111"/>
      <c r="C39" s="111"/>
      <c r="D39" s="111"/>
      <c r="E39" s="111"/>
      <c r="F39" s="111"/>
      <c r="G39" s="111"/>
      <c r="H39" s="111"/>
      <c r="I39" s="111"/>
      <c r="J39" s="111"/>
    </row>
    <row r="40" spans="2:10" ht="12.75" customHeight="1">
      <c r="B40" s="111"/>
      <c r="C40" s="111"/>
      <c r="D40" s="111"/>
      <c r="E40" s="111"/>
      <c r="F40" s="111"/>
      <c r="G40" s="111"/>
      <c r="H40" s="111"/>
      <c r="I40" s="111"/>
      <c r="J40" s="111"/>
    </row>
    <row r="41" spans="2:10" ht="12.75" customHeight="1">
      <c r="B41" s="111"/>
      <c r="C41" s="111"/>
      <c r="D41" s="111"/>
      <c r="E41" s="111"/>
      <c r="F41" s="111"/>
      <c r="G41" s="111"/>
      <c r="H41" s="111"/>
      <c r="I41" s="111"/>
      <c r="J41" s="111"/>
    </row>
    <row r="42" spans="2:10" ht="12.75" customHeight="1">
      <c r="B42" s="111"/>
      <c r="C42" s="111"/>
      <c r="D42" s="111"/>
      <c r="E42" s="111"/>
      <c r="F42" s="111"/>
      <c r="G42" s="111"/>
      <c r="H42" s="111"/>
      <c r="I42" s="111"/>
      <c r="J42" s="111"/>
    </row>
    <row r="43" spans="2:10" ht="12.75" customHeight="1">
      <c r="B43" s="111"/>
      <c r="C43" s="111"/>
      <c r="D43" s="111"/>
      <c r="E43" s="111"/>
      <c r="F43" s="111"/>
      <c r="G43" s="111"/>
      <c r="H43" s="111"/>
      <c r="I43" s="111"/>
      <c r="J43" s="111"/>
    </row>
    <row r="44" spans="2:10" ht="12.75" customHeight="1">
      <c r="B44" s="111"/>
      <c r="C44" s="111"/>
      <c r="D44" s="111"/>
      <c r="E44" s="111"/>
      <c r="F44" s="111"/>
      <c r="G44" s="111"/>
      <c r="H44" s="111"/>
      <c r="I44" s="111"/>
      <c r="J44" s="111"/>
    </row>
    <row r="45" spans="2:10" ht="12.75" customHeight="1">
      <c r="B45" s="111"/>
      <c r="C45" s="111"/>
      <c r="D45" s="111"/>
      <c r="E45" s="111"/>
      <c r="F45" s="111"/>
      <c r="G45" s="111"/>
      <c r="H45" s="111"/>
      <c r="I45" s="111"/>
      <c r="J45" s="111"/>
    </row>
    <row r="46" spans="2:10" ht="12.75" customHeight="1">
      <c r="B46" s="111"/>
      <c r="C46" s="111"/>
      <c r="D46" s="111"/>
      <c r="E46" s="111"/>
      <c r="F46" s="111"/>
      <c r="G46" s="111"/>
      <c r="H46" s="111"/>
      <c r="I46" s="111"/>
      <c r="J46" s="111"/>
    </row>
    <row r="47" spans="2:10" ht="12.75" customHeight="1">
      <c r="B47" s="111"/>
      <c r="C47" s="111"/>
      <c r="D47" s="111"/>
      <c r="E47" s="111"/>
      <c r="F47" s="111"/>
      <c r="G47" s="111"/>
      <c r="H47" s="111"/>
      <c r="I47" s="111"/>
      <c r="J47" s="111"/>
    </row>
    <row r="48" spans="2:10" ht="12.75" customHeight="1">
      <c r="B48" s="111"/>
      <c r="C48" s="111"/>
      <c r="D48" s="111"/>
      <c r="E48" s="111"/>
      <c r="F48" s="111"/>
      <c r="G48" s="111"/>
      <c r="H48" s="111"/>
      <c r="I48" s="111"/>
      <c r="J48" s="111"/>
    </row>
    <row r="49" spans="2:10" ht="12.75" customHeight="1">
      <c r="B49" s="111"/>
      <c r="C49" s="111"/>
      <c r="D49" s="111"/>
      <c r="E49" s="111"/>
      <c r="F49" s="111"/>
      <c r="G49" s="111"/>
      <c r="H49" s="111"/>
      <c r="I49" s="111"/>
      <c r="J49" s="111"/>
    </row>
    <row r="50" spans="2:10" ht="12.75" customHeight="1">
      <c r="B50" s="111"/>
      <c r="C50" s="111"/>
      <c r="D50" s="111"/>
      <c r="E50" s="111"/>
      <c r="F50" s="111"/>
      <c r="G50" s="111"/>
      <c r="H50" s="111"/>
      <c r="I50" s="111"/>
      <c r="J50" s="111"/>
    </row>
    <row r="51" spans="2:10" ht="12.75" customHeight="1">
      <c r="B51" s="111"/>
      <c r="C51" s="111"/>
      <c r="D51" s="111"/>
      <c r="E51" s="111"/>
      <c r="F51" s="111"/>
      <c r="G51" s="111"/>
      <c r="H51" s="111"/>
      <c r="I51" s="111"/>
      <c r="J51" s="111"/>
    </row>
    <row r="52" spans="2:10" ht="12.75" customHeight="1">
      <c r="B52" s="111"/>
      <c r="C52" s="111"/>
      <c r="D52" s="111"/>
      <c r="E52" s="111"/>
      <c r="F52" s="111"/>
      <c r="G52" s="111"/>
      <c r="H52" s="111"/>
      <c r="I52" s="111"/>
      <c r="J52" s="111"/>
    </row>
    <row r="53" spans="2:10" ht="12.75" customHeight="1">
      <c r="B53" s="111"/>
      <c r="C53" s="111"/>
      <c r="D53" s="111"/>
      <c r="E53" s="111"/>
      <c r="F53" s="111"/>
      <c r="G53" s="111"/>
      <c r="H53" s="111"/>
      <c r="I53" s="111"/>
      <c r="J53" s="111"/>
    </row>
    <row r="54" spans="2:10" ht="12.75" customHeight="1">
      <c r="B54" s="111"/>
      <c r="C54" s="111"/>
      <c r="D54" s="111"/>
      <c r="E54" s="111"/>
      <c r="F54" s="111"/>
      <c r="G54" s="111"/>
      <c r="H54" s="111"/>
      <c r="I54" s="111"/>
      <c r="J54" s="111"/>
    </row>
    <row r="55" spans="2:10" ht="12.75" customHeight="1">
      <c r="B55" s="111"/>
      <c r="C55" s="111"/>
      <c r="D55" s="111"/>
      <c r="E55" s="111"/>
      <c r="F55" s="111"/>
      <c r="G55" s="111"/>
      <c r="H55" s="111"/>
      <c r="I55" s="111"/>
      <c r="J55" s="111"/>
    </row>
    <row r="56" spans="2:10" ht="12.75" customHeight="1">
      <c r="B56" s="111"/>
      <c r="C56" s="111"/>
      <c r="D56" s="111"/>
      <c r="E56" s="111"/>
      <c r="F56" s="111"/>
      <c r="G56" s="111"/>
      <c r="H56" s="111"/>
      <c r="I56" s="111"/>
      <c r="J56" s="111"/>
    </row>
    <row r="57" spans="2:10" ht="12.75" customHeight="1">
      <c r="B57" s="111"/>
      <c r="C57" s="111"/>
      <c r="D57" s="111"/>
      <c r="E57" s="111"/>
      <c r="F57" s="111"/>
      <c r="G57" s="111"/>
      <c r="H57" s="111"/>
      <c r="I57" s="111"/>
      <c r="J57" s="111"/>
    </row>
    <row r="58" spans="2:10" ht="12.75" customHeight="1">
      <c r="B58" s="111"/>
      <c r="C58" s="111"/>
      <c r="D58" s="111"/>
      <c r="E58" s="111"/>
      <c r="F58" s="111"/>
      <c r="G58" s="111"/>
      <c r="H58" s="111"/>
      <c r="I58" s="111"/>
      <c r="J58" s="111"/>
    </row>
    <row r="59" spans="2:10" ht="12.75" customHeight="1">
      <c r="B59" s="111"/>
      <c r="C59" s="111"/>
      <c r="D59" s="111"/>
      <c r="E59" s="111"/>
      <c r="F59" s="111"/>
      <c r="G59" s="111"/>
      <c r="H59" s="111"/>
      <c r="I59" s="111"/>
      <c r="J59" s="111"/>
    </row>
    <row r="60" spans="2:10" ht="12.75" customHeight="1">
      <c r="B60" s="111"/>
      <c r="C60" s="111"/>
      <c r="D60" s="111"/>
      <c r="E60" s="111"/>
      <c r="F60" s="111"/>
      <c r="G60" s="111"/>
      <c r="H60" s="111"/>
      <c r="I60" s="111"/>
      <c r="J60" s="111"/>
    </row>
    <row r="61" spans="2:10" ht="12.75" customHeight="1">
      <c r="B61" s="111"/>
      <c r="C61" s="111"/>
      <c r="D61" s="111"/>
      <c r="E61" s="111"/>
      <c r="F61" s="111"/>
      <c r="G61" s="111"/>
      <c r="H61" s="111"/>
      <c r="I61" s="111"/>
      <c r="J61" s="111"/>
    </row>
    <row r="62" spans="2:10" ht="12.75" customHeight="1">
      <c r="B62" s="111"/>
      <c r="C62" s="111"/>
      <c r="D62" s="111"/>
      <c r="E62" s="111"/>
      <c r="F62" s="111"/>
      <c r="G62" s="111"/>
      <c r="H62" s="111"/>
      <c r="I62" s="111"/>
      <c r="J62" s="111"/>
    </row>
    <row r="63" spans="2:10" ht="12.75" customHeight="1">
      <c r="B63" s="111"/>
      <c r="C63" s="111"/>
      <c r="D63" s="111"/>
      <c r="E63" s="111"/>
      <c r="F63" s="111"/>
      <c r="G63" s="111"/>
      <c r="H63" s="111"/>
      <c r="I63" s="111"/>
      <c r="J63" s="111"/>
    </row>
    <row r="64" spans="2:10" ht="12.75" customHeight="1">
      <c r="B64" s="111"/>
      <c r="C64" s="111"/>
      <c r="D64" s="111"/>
      <c r="E64" s="111"/>
      <c r="F64" s="111"/>
      <c r="G64" s="111"/>
      <c r="H64" s="111"/>
      <c r="I64" s="111"/>
      <c r="J64" s="111"/>
    </row>
    <row r="65" spans="2:10" ht="12.75" customHeight="1">
      <c r="B65" s="111"/>
      <c r="C65" s="111"/>
      <c r="D65" s="111"/>
      <c r="E65" s="111"/>
      <c r="F65" s="111"/>
      <c r="G65" s="111"/>
      <c r="H65" s="111"/>
      <c r="I65" s="111"/>
      <c r="J65" s="111"/>
    </row>
    <row r="66" spans="2:10" ht="12.75" customHeight="1">
      <c r="B66" s="111"/>
      <c r="C66" s="111"/>
      <c r="D66" s="111"/>
      <c r="E66" s="111"/>
      <c r="F66" s="111"/>
      <c r="G66" s="111"/>
      <c r="H66" s="111"/>
      <c r="I66" s="111"/>
      <c r="J66" s="111"/>
    </row>
    <row r="67" spans="2:10" ht="12.75" customHeight="1">
      <c r="B67" s="111"/>
      <c r="C67" s="111"/>
      <c r="D67" s="111"/>
      <c r="E67" s="111"/>
      <c r="F67" s="111"/>
      <c r="G67" s="111"/>
      <c r="H67" s="111"/>
      <c r="I67" s="111"/>
      <c r="J67" s="111"/>
    </row>
    <row r="68" spans="2:10" ht="12.75" customHeight="1">
      <c r="B68" s="111"/>
      <c r="C68" s="111"/>
      <c r="D68" s="111"/>
      <c r="E68" s="111"/>
      <c r="F68" s="111"/>
      <c r="G68" s="111"/>
      <c r="H68" s="111"/>
      <c r="I68" s="111"/>
      <c r="J68" s="111"/>
    </row>
    <row r="69" spans="2:10" ht="12.75" customHeight="1">
      <c r="B69" s="111"/>
      <c r="C69" s="111"/>
      <c r="D69" s="111"/>
      <c r="E69" s="111"/>
      <c r="F69" s="111"/>
      <c r="G69" s="111"/>
      <c r="H69" s="111"/>
      <c r="I69" s="111"/>
      <c r="J69" s="111"/>
    </row>
    <row r="70" spans="2:10" ht="12.75" customHeight="1">
      <c r="B70" s="111"/>
      <c r="C70" s="111"/>
      <c r="D70" s="111"/>
      <c r="E70" s="111"/>
      <c r="F70" s="111"/>
      <c r="G70" s="111"/>
      <c r="H70" s="111"/>
      <c r="I70" s="111"/>
      <c r="J70" s="111"/>
    </row>
    <row r="71" spans="2:10" ht="12.75" customHeight="1">
      <c r="B71" s="111"/>
      <c r="C71" s="111"/>
      <c r="D71" s="111"/>
      <c r="E71" s="111"/>
      <c r="F71" s="111"/>
      <c r="G71" s="111"/>
      <c r="H71" s="111"/>
      <c r="I71" s="111"/>
      <c r="J71" s="111"/>
    </row>
    <row r="72" spans="2:10" ht="12.75" customHeight="1">
      <c r="B72" s="111"/>
      <c r="C72" s="111"/>
      <c r="D72" s="111"/>
      <c r="E72" s="111"/>
      <c r="F72" s="111"/>
      <c r="G72" s="111"/>
      <c r="H72" s="111"/>
      <c r="I72" s="111"/>
      <c r="J72" s="111"/>
    </row>
    <row r="73" spans="2:10" ht="12.75" customHeight="1">
      <c r="B73" s="111"/>
      <c r="C73" s="111"/>
      <c r="D73" s="111"/>
      <c r="E73" s="111"/>
      <c r="F73" s="111"/>
      <c r="G73" s="111"/>
      <c r="H73" s="111"/>
      <c r="I73" s="111"/>
      <c r="J73" s="111"/>
    </row>
    <row r="74" spans="2:10" ht="12.75" customHeight="1">
      <c r="B74" s="111"/>
      <c r="C74" s="111"/>
      <c r="D74" s="111"/>
      <c r="E74" s="111"/>
      <c r="F74" s="111"/>
      <c r="G74" s="111"/>
      <c r="H74" s="111"/>
      <c r="I74" s="111"/>
      <c r="J74" s="111"/>
    </row>
    <row r="75" spans="2:10" ht="12.75" customHeight="1">
      <c r="B75" s="111"/>
      <c r="C75" s="111"/>
      <c r="D75" s="111"/>
      <c r="E75" s="111"/>
      <c r="F75" s="111"/>
      <c r="G75" s="111"/>
      <c r="H75" s="111"/>
      <c r="I75" s="111"/>
      <c r="J75" s="111"/>
    </row>
    <row r="76" spans="2:10" ht="12.75" customHeight="1">
      <c r="B76" s="111"/>
      <c r="C76" s="111"/>
      <c r="D76" s="111"/>
      <c r="E76" s="111"/>
      <c r="F76" s="111"/>
      <c r="G76" s="111"/>
      <c r="H76" s="111"/>
      <c r="I76" s="111"/>
      <c r="J76" s="111"/>
    </row>
    <row r="77" spans="2:10" ht="12.75" customHeight="1">
      <c r="B77" s="111"/>
      <c r="C77" s="111"/>
      <c r="D77" s="111"/>
      <c r="E77" s="111"/>
      <c r="F77" s="111"/>
      <c r="G77" s="111"/>
      <c r="H77" s="111"/>
      <c r="I77" s="111"/>
      <c r="J77" s="111"/>
    </row>
    <row r="78" spans="2:10" ht="12.75" customHeight="1">
      <c r="B78" s="111"/>
      <c r="C78" s="111"/>
      <c r="D78" s="111"/>
      <c r="E78" s="111"/>
      <c r="F78" s="111"/>
      <c r="G78" s="111"/>
      <c r="H78" s="111"/>
      <c r="I78" s="111"/>
      <c r="J78" s="111"/>
    </row>
    <row r="79" spans="2:10" ht="12.75" customHeight="1">
      <c r="B79" s="111"/>
      <c r="C79" s="111"/>
      <c r="D79" s="111"/>
      <c r="E79" s="111"/>
      <c r="F79" s="111"/>
      <c r="G79" s="111"/>
      <c r="H79" s="111"/>
      <c r="I79" s="111"/>
      <c r="J79" s="111"/>
    </row>
    <row r="80" spans="2:10" ht="12.75" customHeight="1">
      <c r="B80" s="111"/>
      <c r="C80" s="111"/>
      <c r="D80" s="111"/>
      <c r="E80" s="111"/>
      <c r="F80" s="111"/>
      <c r="G80" s="111"/>
      <c r="H80" s="111"/>
      <c r="I80" s="111"/>
      <c r="J80" s="111"/>
    </row>
    <row r="81" spans="2:10" ht="12.75" customHeight="1">
      <c r="B81" s="111"/>
      <c r="C81" s="111"/>
      <c r="D81" s="111"/>
      <c r="E81" s="111"/>
      <c r="F81" s="111"/>
      <c r="G81" s="111"/>
      <c r="H81" s="111"/>
      <c r="I81" s="111"/>
      <c r="J81" s="111"/>
    </row>
    <row r="82" spans="2:10" ht="12.75" customHeight="1">
      <c r="B82" s="111"/>
      <c r="C82" s="111"/>
      <c r="D82" s="111"/>
      <c r="E82" s="111"/>
      <c r="F82" s="111"/>
      <c r="G82" s="111"/>
      <c r="H82" s="111"/>
      <c r="I82" s="111"/>
      <c r="J82" s="111"/>
    </row>
    <row r="83" spans="2:10" ht="12.75" customHeight="1">
      <c r="B83" s="111"/>
      <c r="C83" s="111"/>
      <c r="D83" s="111"/>
      <c r="E83" s="111"/>
      <c r="F83" s="111"/>
      <c r="G83" s="111"/>
      <c r="H83" s="111"/>
      <c r="I83" s="111"/>
      <c r="J83" s="111"/>
    </row>
    <row r="84" spans="2:10" ht="12.75" customHeight="1">
      <c r="B84" s="111"/>
      <c r="C84" s="111"/>
      <c r="D84" s="111"/>
      <c r="E84" s="111"/>
      <c r="F84" s="111"/>
      <c r="G84" s="111"/>
      <c r="H84" s="111"/>
      <c r="I84" s="111"/>
      <c r="J84" s="111"/>
    </row>
    <row r="85" spans="2:10" ht="12.75" customHeight="1">
      <c r="B85" s="111"/>
      <c r="C85" s="111"/>
      <c r="D85" s="111"/>
      <c r="E85" s="111"/>
      <c r="F85" s="111"/>
      <c r="G85" s="111"/>
      <c r="H85" s="111"/>
      <c r="I85" s="111"/>
      <c r="J85" s="111"/>
    </row>
    <row r="86" spans="2:10" ht="12.75" customHeight="1">
      <c r="B86" s="111"/>
      <c r="C86" s="111"/>
      <c r="D86" s="111"/>
      <c r="E86" s="111"/>
      <c r="F86" s="111"/>
      <c r="G86" s="111"/>
      <c r="H86" s="111"/>
      <c r="I86" s="111"/>
      <c r="J86" s="111"/>
    </row>
    <row r="87" spans="2:10" ht="12.75" customHeight="1">
      <c r="B87" s="111"/>
      <c r="C87" s="111"/>
      <c r="D87" s="111"/>
      <c r="E87" s="111"/>
      <c r="F87" s="111"/>
      <c r="G87" s="111"/>
      <c r="H87" s="111"/>
      <c r="I87" s="111"/>
      <c r="J87" s="111"/>
    </row>
    <row r="88" spans="2:10" ht="12.75" customHeight="1">
      <c r="B88" s="111"/>
      <c r="C88" s="111"/>
      <c r="D88" s="111"/>
      <c r="E88" s="111"/>
      <c r="F88" s="111"/>
      <c r="G88" s="111"/>
      <c r="H88" s="111"/>
      <c r="I88" s="111"/>
      <c r="J88" s="111"/>
    </row>
    <row r="89" spans="2:10" ht="12.75" customHeight="1">
      <c r="B89" s="111"/>
      <c r="C89" s="111"/>
      <c r="D89" s="111"/>
      <c r="E89" s="111"/>
      <c r="F89" s="111"/>
      <c r="G89" s="111"/>
      <c r="H89" s="111"/>
      <c r="I89" s="111"/>
      <c r="J89" s="111"/>
    </row>
    <row r="90" spans="2:10" ht="12.75" customHeight="1">
      <c r="B90" s="111"/>
      <c r="C90" s="111"/>
      <c r="D90" s="111"/>
      <c r="E90" s="111"/>
      <c r="F90" s="111"/>
      <c r="G90" s="111"/>
      <c r="H90" s="111"/>
      <c r="I90" s="111"/>
      <c r="J90" s="111"/>
    </row>
    <row r="91" spans="2:10" ht="12.75" customHeight="1">
      <c r="B91" s="111"/>
      <c r="C91" s="111"/>
      <c r="D91" s="111"/>
      <c r="E91" s="111"/>
      <c r="F91" s="111"/>
      <c r="G91" s="111"/>
      <c r="H91" s="111"/>
      <c r="I91" s="111"/>
      <c r="J91" s="111"/>
    </row>
    <row r="92" spans="2:10" ht="12.75" customHeight="1">
      <c r="B92" s="111"/>
      <c r="C92" s="111"/>
      <c r="D92" s="111"/>
      <c r="E92" s="111"/>
      <c r="F92" s="111"/>
      <c r="G92" s="111"/>
      <c r="H92" s="111"/>
      <c r="I92" s="111"/>
      <c r="J92" s="111"/>
    </row>
    <row r="93" spans="2:10" ht="12.75" customHeight="1">
      <c r="B93" s="111"/>
      <c r="C93" s="111"/>
      <c r="D93" s="111"/>
      <c r="E93" s="111"/>
      <c r="F93" s="111"/>
      <c r="G93" s="111"/>
      <c r="H93" s="111"/>
      <c r="I93" s="111"/>
      <c r="J93" s="111"/>
    </row>
    <row r="94" spans="2:10" ht="12.75" customHeight="1">
      <c r="B94" s="111"/>
      <c r="C94" s="111"/>
      <c r="D94" s="111"/>
      <c r="E94" s="111"/>
      <c r="F94" s="111"/>
      <c r="G94" s="111"/>
      <c r="H94" s="111"/>
      <c r="I94" s="111"/>
      <c r="J94" s="111"/>
    </row>
    <row r="95" spans="2:10" ht="12.75" customHeight="1">
      <c r="B95" s="111"/>
      <c r="C95" s="111"/>
      <c r="D95" s="111"/>
      <c r="E95" s="111"/>
      <c r="F95" s="111"/>
      <c r="G95" s="111"/>
      <c r="H95" s="111"/>
      <c r="I95" s="111"/>
      <c r="J95" s="111"/>
    </row>
    <row r="96" spans="2:10" ht="12.75" customHeight="1">
      <c r="B96" s="111"/>
      <c r="C96" s="111"/>
      <c r="D96" s="111"/>
      <c r="E96" s="111"/>
      <c r="F96" s="111"/>
      <c r="G96" s="111"/>
      <c r="H96" s="111"/>
      <c r="I96" s="111"/>
      <c r="J96" s="111"/>
    </row>
    <row r="97" spans="2:10" ht="12.75" customHeight="1">
      <c r="B97" s="111"/>
      <c r="C97" s="111"/>
      <c r="D97" s="111"/>
      <c r="E97" s="111"/>
      <c r="F97" s="111"/>
      <c r="G97" s="111"/>
      <c r="H97" s="111"/>
      <c r="I97" s="111"/>
      <c r="J97" s="111"/>
    </row>
    <row r="98" spans="2:10" ht="12.75" customHeight="1">
      <c r="B98" s="111"/>
      <c r="C98" s="111"/>
      <c r="D98" s="111"/>
      <c r="E98" s="111"/>
      <c r="F98" s="111"/>
      <c r="G98" s="111"/>
      <c r="H98" s="111"/>
      <c r="I98" s="111"/>
      <c r="J98" s="111"/>
    </row>
    <row r="99" spans="2:10" ht="12.75" customHeight="1">
      <c r="B99" s="111"/>
      <c r="C99" s="111"/>
      <c r="D99" s="111"/>
      <c r="E99" s="111"/>
      <c r="F99" s="111"/>
      <c r="G99" s="111"/>
      <c r="H99" s="111"/>
      <c r="I99" s="111"/>
      <c r="J99" s="111"/>
    </row>
    <row r="100" spans="2:10" ht="12.75" customHeight="1">
      <c r="B100" s="111"/>
      <c r="C100" s="111"/>
      <c r="D100" s="111"/>
      <c r="E100" s="111"/>
      <c r="F100" s="111"/>
      <c r="G100" s="111"/>
      <c r="H100" s="111"/>
      <c r="I100" s="111"/>
      <c r="J100" s="111"/>
    </row>
    <row r="101" spans="2:10" ht="12.75" customHeight="1">
      <c r="B101" s="111"/>
      <c r="C101" s="111"/>
      <c r="D101" s="111"/>
      <c r="E101" s="111"/>
      <c r="F101" s="111"/>
      <c r="G101" s="111"/>
      <c r="H101" s="111"/>
      <c r="I101" s="111"/>
      <c r="J101" s="111"/>
    </row>
    <row r="102" spans="2:10" ht="12.75" customHeight="1">
      <c r="B102" s="111"/>
      <c r="C102" s="111"/>
      <c r="D102" s="111"/>
      <c r="E102" s="111"/>
      <c r="F102" s="111"/>
      <c r="G102" s="111"/>
      <c r="H102" s="111"/>
      <c r="I102" s="111"/>
      <c r="J102" s="111"/>
    </row>
    <row r="103" spans="2:10" ht="12.75" customHeight="1">
      <c r="B103" s="111"/>
      <c r="C103" s="111"/>
      <c r="D103" s="111"/>
      <c r="E103" s="111"/>
      <c r="F103" s="111"/>
      <c r="G103" s="111"/>
      <c r="H103" s="111"/>
      <c r="I103" s="111"/>
      <c r="J103" s="111"/>
    </row>
    <row r="104" spans="2:10" ht="12.75" customHeight="1">
      <c r="B104" s="111"/>
      <c r="C104" s="111"/>
      <c r="D104" s="111"/>
      <c r="E104" s="111"/>
      <c r="F104" s="111"/>
      <c r="G104" s="111"/>
      <c r="H104" s="111"/>
      <c r="I104" s="111"/>
      <c r="J104" s="111"/>
    </row>
    <row r="105" spans="2:10" ht="12.75" customHeight="1">
      <c r="B105" s="111"/>
      <c r="C105" s="111"/>
      <c r="D105" s="111"/>
      <c r="E105" s="111"/>
      <c r="F105" s="111"/>
      <c r="G105" s="111"/>
      <c r="H105" s="111"/>
      <c r="I105" s="111"/>
      <c r="J105" s="111"/>
    </row>
    <row r="106" spans="2:10" ht="12.75" customHeight="1">
      <c r="B106" s="111"/>
      <c r="C106" s="111"/>
      <c r="D106" s="111"/>
      <c r="E106" s="111"/>
      <c r="F106" s="111"/>
      <c r="G106" s="111"/>
      <c r="H106" s="111"/>
      <c r="I106" s="111"/>
      <c r="J106" s="111"/>
    </row>
    <row r="107" spans="2:10" ht="12.75" customHeight="1">
      <c r="B107" s="111"/>
      <c r="C107" s="111"/>
      <c r="D107" s="111"/>
      <c r="E107" s="111"/>
      <c r="F107" s="111"/>
      <c r="G107" s="111"/>
      <c r="H107" s="111"/>
      <c r="I107" s="111"/>
      <c r="J107" s="111"/>
    </row>
    <row r="108" spans="2:10" ht="12.75" customHeight="1">
      <c r="B108" s="111"/>
      <c r="C108" s="111"/>
      <c r="D108" s="111"/>
      <c r="E108" s="111"/>
      <c r="F108" s="111"/>
      <c r="G108" s="111"/>
      <c r="H108" s="111"/>
      <c r="I108" s="111"/>
      <c r="J108" s="111"/>
    </row>
    <row r="109" spans="2:10" ht="12.75" customHeight="1">
      <c r="B109" s="111"/>
      <c r="C109" s="111"/>
      <c r="D109" s="111"/>
      <c r="E109" s="111"/>
      <c r="F109" s="111"/>
      <c r="G109" s="111"/>
      <c r="H109" s="111"/>
      <c r="I109" s="111"/>
      <c r="J109" s="111"/>
    </row>
    <row r="110" spans="2:10" ht="12.75" customHeight="1">
      <c r="B110" s="111"/>
      <c r="C110" s="111"/>
      <c r="D110" s="111"/>
      <c r="E110" s="111"/>
      <c r="F110" s="111"/>
      <c r="G110" s="111"/>
      <c r="H110" s="111"/>
      <c r="I110" s="111"/>
      <c r="J110" s="111"/>
    </row>
    <row r="111" spans="2:10" ht="12.75" customHeight="1">
      <c r="B111" s="111"/>
      <c r="C111" s="111"/>
      <c r="D111" s="111"/>
      <c r="E111" s="111"/>
      <c r="F111" s="111"/>
      <c r="G111" s="111"/>
      <c r="H111" s="111"/>
      <c r="I111" s="111"/>
      <c r="J111" s="111"/>
    </row>
    <row r="112" spans="2:10" ht="12.75" customHeight="1">
      <c r="B112" s="111"/>
      <c r="C112" s="111"/>
      <c r="D112" s="111"/>
      <c r="E112" s="111"/>
      <c r="F112" s="111"/>
      <c r="G112" s="111"/>
      <c r="H112" s="111"/>
      <c r="I112" s="111"/>
      <c r="J112" s="111"/>
    </row>
    <row r="113" spans="2:10" ht="12.75" customHeight="1">
      <c r="B113" s="111"/>
      <c r="C113" s="111"/>
      <c r="D113" s="111"/>
      <c r="E113" s="111"/>
      <c r="F113" s="111"/>
      <c r="G113" s="111"/>
      <c r="H113" s="111"/>
      <c r="I113" s="111"/>
      <c r="J113" s="111"/>
    </row>
    <row r="114" spans="2:10" ht="12.75" customHeight="1">
      <c r="B114" s="111"/>
      <c r="C114" s="111"/>
      <c r="D114" s="111"/>
      <c r="E114" s="111"/>
      <c r="F114" s="111"/>
      <c r="G114" s="111"/>
      <c r="H114" s="111"/>
      <c r="I114" s="111"/>
      <c r="J114" s="111"/>
    </row>
    <row r="115" spans="2:10" ht="12.75" customHeight="1">
      <c r="B115" s="111"/>
      <c r="C115" s="111"/>
      <c r="D115" s="111"/>
      <c r="E115" s="111"/>
      <c r="F115" s="111"/>
      <c r="G115" s="111"/>
      <c r="H115" s="111"/>
      <c r="I115" s="111"/>
      <c r="J115" s="111"/>
    </row>
    <row r="116" spans="2:10" ht="12.75" customHeight="1">
      <c r="B116" s="111"/>
      <c r="C116" s="111"/>
      <c r="D116" s="111"/>
      <c r="E116" s="111"/>
      <c r="F116" s="111"/>
      <c r="G116" s="111"/>
      <c r="H116" s="111"/>
      <c r="I116" s="111"/>
      <c r="J116" s="111"/>
    </row>
    <row r="117" spans="2:10" ht="12.75" customHeight="1">
      <c r="B117" s="111"/>
      <c r="C117" s="111"/>
      <c r="D117" s="111"/>
      <c r="E117" s="111"/>
      <c r="F117" s="111"/>
      <c r="G117" s="111"/>
      <c r="H117" s="111"/>
      <c r="I117" s="111"/>
      <c r="J117" s="111"/>
    </row>
    <row r="118" spans="2:10" ht="12.75" customHeight="1">
      <c r="B118" s="111"/>
      <c r="C118" s="111"/>
      <c r="D118" s="111"/>
      <c r="E118" s="111"/>
      <c r="F118" s="111"/>
      <c r="G118" s="111"/>
      <c r="H118" s="111"/>
      <c r="I118" s="111"/>
      <c r="J118" s="111"/>
    </row>
    <row r="119" spans="2:10" ht="12.75" customHeight="1">
      <c r="B119" s="111"/>
      <c r="C119" s="111"/>
      <c r="D119" s="111"/>
      <c r="E119" s="111"/>
      <c r="F119" s="111"/>
      <c r="G119" s="111"/>
      <c r="H119" s="111"/>
      <c r="I119" s="111"/>
      <c r="J119" s="111"/>
    </row>
    <row r="120" spans="2:10" ht="12.75" customHeight="1">
      <c r="B120" s="111"/>
      <c r="C120" s="111"/>
      <c r="D120" s="111"/>
      <c r="E120" s="111"/>
      <c r="F120" s="111"/>
      <c r="G120" s="111"/>
      <c r="H120" s="111"/>
      <c r="I120" s="111"/>
      <c r="J120" s="111"/>
    </row>
    <row r="121" spans="2:10" ht="12.75" customHeight="1">
      <c r="B121" s="111"/>
      <c r="C121" s="111"/>
      <c r="D121" s="111"/>
      <c r="E121" s="111"/>
      <c r="F121" s="111"/>
      <c r="G121" s="111"/>
      <c r="H121" s="111"/>
      <c r="I121" s="111"/>
      <c r="J121" s="111"/>
    </row>
    <row r="122" spans="2:10" ht="12.75" customHeight="1">
      <c r="B122" s="111"/>
      <c r="C122" s="111"/>
      <c r="D122" s="111"/>
      <c r="E122" s="111"/>
      <c r="F122" s="111"/>
      <c r="G122" s="111"/>
      <c r="H122" s="111"/>
      <c r="I122" s="111"/>
      <c r="J122" s="111"/>
    </row>
    <row r="123" spans="2:10" ht="12.75" customHeight="1">
      <c r="B123" s="111"/>
      <c r="C123" s="111"/>
      <c r="D123" s="111"/>
      <c r="E123" s="111"/>
      <c r="F123" s="111"/>
      <c r="G123" s="111"/>
      <c r="H123" s="111"/>
      <c r="I123" s="111"/>
      <c r="J123" s="111"/>
    </row>
    <row r="124" spans="2:10" ht="12.75" customHeight="1">
      <c r="B124" s="111"/>
      <c r="C124" s="111"/>
      <c r="D124" s="111"/>
      <c r="E124" s="111"/>
      <c r="F124" s="111"/>
      <c r="G124" s="111"/>
      <c r="H124" s="111"/>
      <c r="I124" s="111"/>
      <c r="J124" s="111"/>
    </row>
    <row r="125" spans="2:10" ht="12.75" customHeight="1">
      <c r="B125" s="111"/>
      <c r="C125" s="111"/>
      <c r="D125" s="111"/>
      <c r="E125" s="111"/>
      <c r="F125" s="111"/>
      <c r="G125" s="111"/>
      <c r="H125" s="111"/>
      <c r="I125" s="111"/>
      <c r="J125" s="111"/>
    </row>
    <row r="126" spans="2:10" ht="12.75" customHeight="1">
      <c r="B126" s="111"/>
      <c r="C126" s="111"/>
      <c r="D126" s="111"/>
      <c r="E126" s="111"/>
      <c r="F126" s="111"/>
      <c r="G126" s="111"/>
      <c r="H126" s="111"/>
      <c r="I126" s="111"/>
      <c r="J126" s="111"/>
    </row>
    <row r="127" spans="2:10" ht="12.75" customHeight="1">
      <c r="B127" s="111"/>
      <c r="C127" s="111"/>
      <c r="D127" s="111"/>
      <c r="E127" s="111"/>
      <c r="F127" s="111"/>
      <c r="G127" s="111"/>
      <c r="H127" s="111"/>
      <c r="I127" s="111"/>
      <c r="J127" s="111"/>
    </row>
    <row r="128" spans="2:10" ht="12.75" customHeight="1">
      <c r="B128" s="111"/>
      <c r="C128" s="111"/>
      <c r="D128" s="111"/>
      <c r="E128" s="111"/>
      <c r="F128" s="111"/>
      <c r="G128" s="111"/>
      <c r="H128" s="111"/>
      <c r="I128" s="111"/>
      <c r="J128" s="111"/>
    </row>
    <row r="129" spans="2:10" ht="12.75" customHeight="1">
      <c r="B129" s="111"/>
      <c r="C129" s="111"/>
      <c r="D129" s="111"/>
      <c r="E129" s="111"/>
      <c r="F129" s="111"/>
      <c r="G129" s="111"/>
      <c r="H129" s="111"/>
      <c r="I129" s="111"/>
      <c r="J129" s="111"/>
    </row>
    <row r="130" spans="2:10" ht="12.75" customHeight="1">
      <c r="B130" s="111"/>
      <c r="C130" s="111"/>
      <c r="D130" s="111"/>
      <c r="E130" s="111"/>
      <c r="F130" s="111"/>
      <c r="G130" s="111"/>
      <c r="H130" s="111"/>
      <c r="I130" s="111"/>
      <c r="J130" s="111"/>
    </row>
    <row r="131" spans="2:10" ht="12.75" customHeight="1">
      <c r="B131" s="111"/>
      <c r="C131" s="111"/>
      <c r="D131" s="111"/>
      <c r="E131" s="111"/>
      <c r="F131" s="111"/>
      <c r="G131" s="111"/>
      <c r="H131" s="111"/>
      <c r="I131" s="111"/>
      <c r="J131" s="111"/>
    </row>
    <row r="132" spans="2:10" ht="12.75" customHeight="1">
      <c r="B132" s="111"/>
      <c r="C132" s="111"/>
      <c r="D132" s="111"/>
      <c r="E132" s="111"/>
      <c r="F132" s="111"/>
      <c r="G132" s="111"/>
      <c r="H132" s="111"/>
      <c r="I132" s="111"/>
      <c r="J132" s="111"/>
    </row>
    <row r="133" spans="2:10" ht="12.75" customHeight="1">
      <c r="B133" s="111"/>
      <c r="C133" s="111"/>
      <c r="D133" s="111"/>
      <c r="E133" s="111"/>
      <c r="F133" s="111"/>
      <c r="G133" s="111"/>
      <c r="H133" s="111"/>
      <c r="I133" s="111"/>
      <c r="J133" s="111"/>
    </row>
    <row r="134" spans="2:10" ht="12.75" customHeight="1">
      <c r="B134" s="111"/>
      <c r="C134" s="111"/>
      <c r="D134" s="111"/>
      <c r="E134" s="111"/>
      <c r="F134" s="111"/>
      <c r="G134" s="111"/>
      <c r="H134" s="111"/>
      <c r="I134" s="111"/>
      <c r="J134" s="111"/>
    </row>
    <row r="135" spans="2:10" ht="12.75" customHeight="1">
      <c r="B135" s="111"/>
      <c r="C135" s="111"/>
      <c r="D135" s="111"/>
      <c r="E135" s="111"/>
      <c r="F135" s="111"/>
      <c r="G135" s="111"/>
      <c r="H135" s="111"/>
      <c r="I135" s="111"/>
      <c r="J135" s="111"/>
    </row>
    <row r="136" spans="2:10" ht="12.75" customHeight="1">
      <c r="B136" s="111"/>
      <c r="C136" s="111"/>
      <c r="D136" s="111"/>
      <c r="E136" s="111"/>
      <c r="F136" s="111"/>
      <c r="G136" s="111"/>
      <c r="H136" s="111"/>
      <c r="I136" s="111"/>
      <c r="J136" s="111"/>
    </row>
    <row r="137" spans="2:10" ht="12.75" customHeight="1">
      <c r="B137" s="111"/>
      <c r="C137" s="111"/>
      <c r="D137" s="111"/>
      <c r="E137" s="111"/>
      <c r="F137" s="111"/>
      <c r="G137" s="111"/>
      <c r="H137" s="111"/>
      <c r="I137" s="111"/>
      <c r="J137" s="111"/>
    </row>
    <row r="138" spans="2:10" ht="12.75" customHeight="1">
      <c r="B138" s="111"/>
      <c r="C138" s="111"/>
      <c r="D138" s="111"/>
      <c r="E138" s="111"/>
      <c r="F138" s="111"/>
      <c r="G138" s="111"/>
      <c r="H138" s="111"/>
      <c r="I138" s="111"/>
      <c r="J138" s="111"/>
    </row>
    <row r="139" spans="2:10" ht="12.75" customHeight="1">
      <c r="B139" s="111"/>
      <c r="C139" s="111"/>
      <c r="D139" s="111"/>
      <c r="E139" s="111"/>
      <c r="F139" s="111"/>
      <c r="G139" s="111"/>
      <c r="H139" s="111"/>
      <c r="I139" s="111"/>
      <c r="J139" s="111"/>
    </row>
    <row r="140" spans="2:10" ht="12.75" customHeight="1">
      <c r="B140" s="111"/>
      <c r="C140" s="111"/>
      <c r="D140" s="111"/>
      <c r="E140" s="111"/>
      <c r="F140" s="111"/>
      <c r="G140" s="111"/>
      <c r="H140" s="111"/>
      <c r="I140" s="111"/>
      <c r="J140" s="111"/>
    </row>
    <row r="141" spans="2:10" ht="12.75" customHeight="1">
      <c r="B141" s="111"/>
      <c r="C141" s="111"/>
      <c r="D141" s="111"/>
      <c r="E141" s="111"/>
      <c r="F141" s="111"/>
      <c r="G141" s="111"/>
      <c r="H141" s="111"/>
      <c r="I141" s="111"/>
      <c r="J141" s="111"/>
    </row>
    <row r="142" spans="2:10" ht="12.75" customHeight="1">
      <c r="B142" s="111"/>
      <c r="C142" s="111"/>
      <c r="D142" s="111"/>
      <c r="E142" s="111"/>
      <c r="F142" s="111"/>
      <c r="G142" s="111"/>
      <c r="H142" s="111"/>
      <c r="I142" s="111"/>
      <c r="J142" s="111"/>
    </row>
    <row r="143" spans="2:10" ht="12.75" customHeight="1">
      <c r="B143" s="111"/>
      <c r="C143" s="111"/>
      <c r="D143" s="111"/>
      <c r="E143" s="111"/>
      <c r="F143" s="111"/>
      <c r="G143" s="111"/>
      <c r="H143" s="111"/>
      <c r="I143" s="111"/>
      <c r="J143" s="111"/>
    </row>
    <row r="144" spans="2:10" ht="12.75" customHeight="1">
      <c r="B144" s="111"/>
      <c r="C144" s="111"/>
      <c r="D144" s="111"/>
      <c r="E144" s="111"/>
      <c r="F144" s="111"/>
      <c r="G144" s="111"/>
      <c r="H144" s="111"/>
      <c r="I144" s="111"/>
      <c r="J144" s="111"/>
    </row>
    <row r="145" spans="2:10" ht="12.75" customHeight="1">
      <c r="B145" s="111"/>
      <c r="C145" s="111"/>
      <c r="D145" s="111"/>
      <c r="E145" s="111"/>
      <c r="F145" s="111"/>
      <c r="G145" s="111"/>
      <c r="H145" s="111"/>
      <c r="I145" s="111"/>
      <c r="J145" s="111"/>
    </row>
    <row r="146" spans="2:10" ht="12.75" customHeight="1">
      <c r="B146" s="111"/>
      <c r="C146" s="111"/>
      <c r="D146" s="111"/>
      <c r="E146" s="111"/>
      <c r="F146" s="111"/>
      <c r="G146" s="111"/>
      <c r="H146" s="111"/>
      <c r="I146" s="111"/>
      <c r="J146" s="111"/>
    </row>
    <row r="147" spans="2:10" ht="12.75" customHeight="1">
      <c r="B147" s="111"/>
      <c r="C147" s="111"/>
      <c r="D147" s="111"/>
      <c r="E147" s="111"/>
      <c r="F147" s="111"/>
      <c r="G147" s="111"/>
      <c r="H147" s="111"/>
      <c r="I147" s="111"/>
      <c r="J147" s="111"/>
    </row>
    <row r="148" spans="2:10" ht="12.75" customHeight="1">
      <c r="B148" s="111"/>
      <c r="C148" s="111"/>
      <c r="D148" s="111"/>
      <c r="E148" s="111"/>
      <c r="F148" s="111"/>
      <c r="G148" s="111"/>
      <c r="H148" s="111"/>
      <c r="I148" s="111"/>
      <c r="J148" s="111"/>
    </row>
    <row r="149" spans="2:10" ht="12.75" customHeight="1">
      <c r="B149" s="111"/>
      <c r="C149" s="111"/>
      <c r="D149" s="111"/>
      <c r="E149" s="111"/>
      <c r="F149" s="111"/>
      <c r="G149" s="111"/>
      <c r="H149" s="111"/>
      <c r="I149" s="111"/>
      <c r="J149" s="111"/>
    </row>
    <row r="150" spans="2:10" ht="12.75" customHeight="1">
      <c r="B150" s="111"/>
      <c r="C150" s="111"/>
      <c r="D150" s="111"/>
      <c r="E150" s="111"/>
      <c r="F150" s="111"/>
      <c r="G150" s="111"/>
      <c r="H150" s="111"/>
      <c r="I150" s="111"/>
      <c r="J150" s="111"/>
    </row>
    <row r="151" spans="2:10" ht="12.75" customHeight="1">
      <c r="B151" s="111"/>
      <c r="C151" s="111"/>
      <c r="D151" s="111"/>
      <c r="E151" s="111"/>
      <c r="F151" s="111"/>
      <c r="G151" s="111"/>
      <c r="H151" s="111"/>
      <c r="I151" s="111"/>
      <c r="J151" s="111"/>
    </row>
    <row r="152" spans="2:10" ht="12.75" customHeight="1">
      <c r="B152" s="111"/>
      <c r="C152" s="111"/>
      <c r="D152" s="111"/>
      <c r="E152" s="111"/>
      <c r="F152" s="111"/>
      <c r="G152" s="111"/>
      <c r="H152" s="111"/>
      <c r="I152" s="111"/>
      <c r="J152" s="111"/>
    </row>
    <row r="153" spans="2:10" ht="12.75" customHeight="1">
      <c r="B153" s="111"/>
      <c r="C153" s="111"/>
      <c r="D153" s="111"/>
      <c r="E153" s="111"/>
      <c r="F153" s="111"/>
      <c r="G153" s="111"/>
      <c r="H153" s="111"/>
      <c r="I153" s="111"/>
      <c r="J153" s="111"/>
    </row>
    <row r="154" spans="2:10" ht="12.75" customHeight="1">
      <c r="B154" s="111"/>
      <c r="C154" s="111"/>
      <c r="D154" s="111"/>
      <c r="E154" s="111"/>
      <c r="F154" s="111"/>
      <c r="G154" s="111"/>
      <c r="H154" s="111"/>
      <c r="I154" s="111"/>
      <c r="J154" s="111"/>
    </row>
    <row r="155" spans="2:10" ht="12.75" customHeight="1">
      <c r="B155" s="111"/>
      <c r="C155" s="111"/>
      <c r="D155" s="111"/>
      <c r="E155" s="111"/>
      <c r="F155" s="111"/>
      <c r="G155" s="111"/>
      <c r="H155" s="111"/>
      <c r="I155" s="111"/>
      <c r="J155" s="111"/>
    </row>
    <row r="156" spans="2:10" ht="12.75" customHeight="1">
      <c r="B156" s="111"/>
      <c r="C156" s="111"/>
      <c r="D156" s="111"/>
      <c r="E156" s="111"/>
      <c r="F156" s="111"/>
      <c r="G156" s="111"/>
      <c r="H156" s="111"/>
      <c r="I156" s="111"/>
      <c r="J156" s="111"/>
    </row>
    <row r="157" spans="2:10" ht="12.75" customHeight="1">
      <c r="B157" s="111"/>
      <c r="C157" s="111"/>
      <c r="D157" s="111"/>
      <c r="E157" s="111"/>
      <c r="F157" s="111"/>
      <c r="G157" s="111"/>
      <c r="H157" s="111"/>
      <c r="I157" s="111"/>
      <c r="J157" s="111"/>
    </row>
    <row r="158" spans="2:10" ht="12.75" customHeight="1">
      <c r="B158" s="111"/>
      <c r="C158" s="111"/>
      <c r="D158" s="111"/>
      <c r="E158" s="111"/>
      <c r="F158" s="111"/>
      <c r="G158" s="111"/>
      <c r="H158" s="111"/>
      <c r="I158" s="111"/>
      <c r="J158" s="111"/>
    </row>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c r="K177"/>
    </row>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c r="E195"/>
    </row>
    <row r="196" ht="12.75" customHeight="1">
      <c r="C196"/>
    </row>
    <row r="197" ht="12.75" customHeight="1"/>
    <row r="198" ht="12.75" customHeight="1"/>
    <row r="199" ht="12.75" customHeight="1">
      <c r="D199"/>
    </row>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sheetData>
  <sheetProtection password="C6DA" sheet="1" objects="1" scenarios="1"/>
  <mergeCells count="21">
    <mergeCell ref="B18:J18"/>
    <mergeCell ref="B24:J24"/>
    <mergeCell ref="B19:J19"/>
    <mergeCell ref="B20:J20"/>
    <mergeCell ref="B21:J21"/>
    <mergeCell ref="B22:J22"/>
    <mergeCell ref="B15:J15"/>
    <mergeCell ref="B1:J1"/>
    <mergeCell ref="G3:J3"/>
    <mergeCell ref="G4:J4"/>
    <mergeCell ref="B9:J9"/>
    <mergeCell ref="B7:J7"/>
    <mergeCell ref="B16:J16"/>
    <mergeCell ref="B23:J23"/>
    <mergeCell ref="E5:J5"/>
    <mergeCell ref="B17:J17"/>
    <mergeCell ref="B11:J11"/>
    <mergeCell ref="B12:J12"/>
    <mergeCell ref="B14:J14"/>
    <mergeCell ref="B8:J8"/>
    <mergeCell ref="B10:J10"/>
  </mergeCells>
  <printOptions horizontalCentered="1"/>
  <pageMargins left="0.35" right="0.32" top="0.74" bottom="0.91" header="0.35" footer="0.46"/>
  <pageSetup fitToHeight="4" fitToWidth="4" horizontalDpi="300" verticalDpi="300" orientation="portrait" scale="75" r:id="rId3"/>
  <headerFooter alignWithMargins="0">
    <oddHeader>&amp;CENERGY STAR CASH FLOW OPPORTUNITY Calculator 
Instructions</oddHeader>
    <oddFooter>&amp;L&amp;8&amp;F/&amp;A&amp;C&amp;8ENERGY STAR® does not guarantee that 
your project will generate the results presented herein.  See full disclaimer.&amp;R&amp;8Printed on &amp;D &amp;T
Page &amp;P of &amp;N</oddFooter>
  </headerFooter>
  <rowBreaks count="3" manualBreakCount="3">
    <brk id="34" max="10" man="1"/>
    <brk id="84" max="10" man="1"/>
    <brk id="135" max="10" man="1"/>
  </rowBreaks>
  <drawing r:id="rId1"/>
  <picture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O44"/>
  <sheetViews>
    <sheetView zoomScale="80" zoomScaleNormal="80" workbookViewId="0" topLeftCell="A1">
      <pane ySplit="2" topLeftCell="BM3" activePane="bottomLeft" state="frozen"/>
      <selection pane="topLeft" activeCell="A1" sqref="A1"/>
      <selection pane="bottomLeft" activeCell="D7" sqref="D7"/>
    </sheetView>
  </sheetViews>
  <sheetFormatPr defaultColWidth="9.140625" defaultRowHeight="12.75" customHeight="1" zeroHeight="1"/>
  <cols>
    <col min="1" max="1" width="2.57421875" style="27" customWidth="1"/>
    <col min="2" max="2" width="19.57421875" style="27" customWidth="1"/>
    <col min="3" max="3" width="2.8515625" style="27" customWidth="1"/>
    <col min="4" max="6" width="15.7109375" style="27" customWidth="1"/>
    <col min="7" max="7" width="15.8515625" style="27" customWidth="1"/>
    <col min="8" max="8" width="15.7109375" style="27" customWidth="1"/>
    <col min="9" max="9" width="26.140625" style="27" customWidth="1"/>
    <col min="10" max="10" width="2.7109375" style="27" customWidth="1"/>
    <col min="11" max="11" width="2.57421875" style="29" hidden="1" customWidth="1"/>
    <col min="12" max="12" width="8.8515625" style="27" hidden="1" customWidth="1"/>
    <col min="13" max="13" width="10.7109375" style="27" hidden="1" customWidth="1"/>
    <col min="14" max="14" width="11.421875" style="27" hidden="1" customWidth="1"/>
    <col min="15" max="15" width="8.8515625" style="27" hidden="1" customWidth="1"/>
    <col min="16" max="16384" width="0" style="27" hidden="1" customWidth="1"/>
  </cols>
  <sheetData>
    <row r="1" spans="1:12" ht="12.75">
      <c r="A1" s="90"/>
      <c r="B1" s="326"/>
      <c r="C1" s="326"/>
      <c r="D1" s="326"/>
      <c r="E1" s="326"/>
      <c r="F1" s="326"/>
      <c r="G1" s="326"/>
      <c r="H1" s="326"/>
      <c r="I1" s="326"/>
      <c r="J1" s="326"/>
      <c r="K1" s="45"/>
      <c r="L1" s="391">
        <f>L2</f>
        <v>1</v>
      </c>
    </row>
    <row r="2" spans="1:13" ht="39.75" customHeight="1">
      <c r="A2" s="327"/>
      <c r="B2" s="437" t="str">
        <f>CONCATENATE(D5," DATA ENTRY TABLE")</f>
        <v>FIRST APPROXIMATION DATA ENTRY TABLE</v>
      </c>
      <c r="C2" s="438"/>
      <c r="D2" s="438"/>
      <c r="E2" s="438"/>
      <c r="F2" s="438"/>
      <c r="G2" s="438"/>
      <c r="H2" s="438"/>
      <c r="I2" s="439"/>
      <c r="J2" s="328"/>
      <c r="K2" s="63">
        <v>1</v>
      </c>
      <c r="L2" s="238">
        <v>1</v>
      </c>
      <c r="M2" s="29" t="s">
        <v>58</v>
      </c>
    </row>
    <row r="3" spans="1:12" ht="13.5" customHeight="1">
      <c r="A3" s="90"/>
      <c r="B3" s="330"/>
      <c r="C3" s="331"/>
      <c r="D3" s="331"/>
      <c r="E3" s="331"/>
      <c r="F3" s="331"/>
      <c r="G3" s="331"/>
      <c r="H3" s="331"/>
      <c r="I3" s="332"/>
      <c r="J3" s="333"/>
      <c r="K3" s="392"/>
      <c r="L3" s="63"/>
    </row>
    <row r="4" spans="1:13" ht="27.75" customHeight="1">
      <c r="A4" s="90"/>
      <c r="B4" s="330" t="s">
        <v>14</v>
      </c>
      <c r="C4" s="90"/>
      <c r="D4" s="440" t="s">
        <v>152</v>
      </c>
      <c r="E4" s="441"/>
      <c r="F4" s="441"/>
      <c r="G4" s="441"/>
      <c r="H4" s="442"/>
      <c r="I4" s="335"/>
      <c r="J4" s="336"/>
      <c r="K4" s="392">
        <v>3</v>
      </c>
      <c r="L4" s="238">
        <v>1</v>
      </c>
      <c r="M4" s="29" t="s">
        <v>116</v>
      </c>
    </row>
    <row r="5" spans="1:12" ht="27.75" customHeight="1">
      <c r="A5" s="90"/>
      <c r="B5" s="337" t="s">
        <v>60</v>
      </c>
      <c r="C5" s="338"/>
      <c r="D5" s="443" t="str">
        <f>IF(K2=1,"FIRST APPROXIMATION","QUARTILE-BASED")</f>
        <v>FIRST APPROXIMATION</v>
      </c>
      <c r="E5" s="443"/>
      <c r="F5" s="443"/>
      <c r="G5" s="444"/>
      <c r="H5" s="444"/>
      <c r="I5" s="445"/>
      <c r="J5" s="336"/>
      <c r="K5" s="43"/>
      <c r="L5" s="29"/>
    </row>
    <row r="6" spans="1:12" ht="74.25" customHeight="1">
      <c r="A6" s="90"/>
      <c r="B6" s="330"/>
      <c r="C6" s="339"/>
      <c r="D6" s="340" t="s">
        <v>37</v>
      </c>
      <c r="E6" s="341" t="s">
        <v>112</v>
      </c>
      <c r="F6" s="340" t="s">
        <v>38</v>
      </c>
      <c r="G6" s="341" t="s">
        <v>114</v>
      </c>
      <c r="H6" s="341" t="s">
        <v>61</v>
      </c>
      <c r="I6" s="342" t="str">
        <f>IF(K2=1,"Buildings cost ","Buildings with benchmarking scores of")</f>
        <v>Buildings cost </v>
      </c>
      <c r="J6" s="336"/>
      <c r="K6" s="43"/>
      <c r="L6" s="29"/>
    </row>
    <row r="7" spans="1:15" ht="27.75" customHeight="1">
      <c r="A7" s="90"/>
      <c r="B7" s="343" t="str">
        <f>IF(K2=1,"Group A","Top Quartile")</f>
        <v>Group A</v>
      </c>
      <c r="C7" s="88"/>
      <c r="D7" s="389">
        <v>0</v>
      </c>
      <c r="E7" s="389">
        <v>0</v>
      </c>
      <c r="F7" s="158">
        <f>IF(D7=0,0,E7/D7)</f>
        <v>0</v>
      </c>
      <c r="G7" s="405">
        <v>0</v>
      </c>
      <c r="H7" s="157">
        <f>E7*G7/100</f>
        <v>0</v>
      </c>
      <c r="I7" s="345" t="str">
        <f>IF(K2=1,"LESS than $1.00 /SF to operate","75 or better")</f>
        <v>LESS than $1.00 /SF to operate</v>
      </c>
      <c r="J7" s="346"/>
      <c r="K7" s="43"/>
      <c r="L7" s="29"/>
      <c r="M7" s="29"/>
      <c r="N7" s="29"/>
      <c r="O7" s="29"/>
    </row>
    <row r="8" spans="1:15" ht="27.75" customHeight="1">
      <c r="A8" s="90"/>
      <c r="B8" s="343" t="str">
        <f>IF(K2=1,"Group B","2nd Quartile")</f>
        <v>Group B</v>
      </c>
      <c r="C8" s="88"/>
      <c r="D8" s="389">
        <v>0</v>
      </c>
      <c r="E8" s="389">
        <v>0</v>
      </c>
      <c r="F8" s="158">
        <f>IF(D8=0,0,E8/D8)</f>
        <v>0</v>
      </c>
      <c r="G8" s="405">
        <v>0</v>
      </c>
      <c r="H8" s="157">
        <f>E8*G8/100</f>
        <v>0</v>
      </c>
      <c r="I8" s="345" t="str">
        <f>IF(K2=1,"MORE than $1.00 /SF to operate","between 50 and 74")</f>
        <v>MORE than $1.00 /SF to operate</v>
      </c>
      <c r="J8" s="346"/>
      <c r="K8" s="43"/>
      <c r="L8" s="393"/>
      <c r="M8" s="29"/>
      <c r="N8" s="29"/>
      <c r="O8" s="29"/>
    </row>
    <row r="9" spans="1:14" ht="27.75" customHeight="1" hidden="1">
      <c r="A9" s="90"/>
      <c r="B9" s="347" t="s">
        <v>17</v>
      </c>
      <c r="C9" s="88"/>
      <c r="D9" s="389">
        <v>0</v>
      </c>
      <c r="E9" s="389">
        <v>0</v>
      </c>
      <c r="F9" s="158">
        <f>IF(D9=0,0,E9/D9)</f>
        <v>0</v>
      </c>
      <c r="G9" s="390">
        <v>0</v>
      </c>
      <c r="H9" s="157">
        <f>IF(K2=1,0,E9*G9/100)</f>
        <v>0</v>
      </c>
      <c r="I9" s="348" t="s">
        <v>93</v>
      </c>
      <c r="J9" s="349"/>
      <c r="K9" s="43"/>
      <c r="L9" s="29"/>
      <c r="N9" s="44"/>
    </row>
    <row r="10" spans="1:12" ht="27.75" customHeight="1" hidden="1">
      <c r="A10" s="90"/>
      <c r="B10" s="343" t="s">
        <v>18</v>
      </c>
      <c r="C10" s="88"/>
      <c r="D10" s="389">
        <v>0</v>
      </c>
      <c r="E10" s="389">
        <v>0</v>
      </c>
      <c r="F10" s="158">
        <f>IF(D10=0,0,E10/D10)</f>
        <v>0</v>
      </c>
      <c r="G10" s="390">
        <v>0</v>
      </c>
      <c r="H10" s="157">
        <f>IF(K2=1,0,E10*G10/100)</f>
        <v>0</v>
      </c>
      <c r="I10" s="348" t="s">
        <v>73</v>
      </c>
      <c r="J10" s="349"/>
      <c r="K10" s="43"/>
      <c r="L10" s="29"/>
    </row>
    <row r="11" spans="1:12" ht="51" customHeight="1">
      <c r="A11" s="90"/>
      <c r="B11" s="343"/>
      <c r="C11" s="88"/>
      <c r="D11" s="606" t="s">
        <v>56</v>
      </c>
      <c r="E11" s="606" t="s">
        <v>113</v>
      </c>
      <c r="F11" s="400" t="s">
        <v>38</v>
      </c>
      <c r="G11" s="341" t="s">
        <v>117</v>
      </c>
      <c r="H11" s="341" t="s">
        <v>115</v>
      </c>
      <c r="I11" s="350"/>
      <c r="J11" s="349"/>
      <c r="K11" s="43"/>
      <c r="L11" s="29"/>
    </row>
    <row r="12" spans="1:12" ht="27.75" customHeight="1">
      <c r="A12" s="90"/>
      <c r="B12" s="343"/>
      <c r="C12" s="351"/>
      <c r="D12" s="156">
        <f>IF(K2=1,SUM(D7:D8),SUM(D7:D10))</f>
        <v>0</v>
      </c>
      <c r="E12" s="156">
        <f>IF(K2=1,SUM(E7:E8),SUM(E7:E10))</f>
        <v>0</v>
      </c>
      <c r="F12" s="237">
        <f>IF(D12=0,0,E12/D12)</f>
        <v>0</v>
      </c>
      <c r="G12" s="252">
        <f>IF(E12=0,0,H12/E12)</f>
        <v>0</v>
      </c>
      <c r="H12" s="156">
        <f>IF(K2=1,SUM(H7:H8),SUM(H7:H10))</f>
        <v>0</v>
      </c>
      <c r="I12" s="350"/>
      <c r="J12" s="349"/>
      <c r="K12" s="43"/>
      <c r="L12" s="29"/>
    </row>
    <row r="13" spans="1:12" ht="13.5" customHeight="1">
      <c r="A13" s="90"/>
      <c r="B13" s="343"/>
      <c r="C13" s="351"/>
      <c r="D13" s="352"/>
      <c r="E13" s="352"/>
      <c r="F13" s="353"/>
      <c r="G13" s="354"/>
      <c r="H13" s="183"/>
      <c r="I13" s="350"/>
      <c r="J13" s="349"/>
      <c r="K13" s="43"/>
      <c r="L13" s="29"/>
    </row>
    <row r="14" spans="1:12" ht="9.75" customHeight="1">
      <c r="A14" s="90"/>
      <c r="B14" s="343"/>
      <c r="C14" s="88"/>
      <c r="D14" s="90"/>
      <c r="E14" s="355"/>
      <c r="F14" s="90"/>
      <c r="G14" s="356"/>
      <c r="H14" s="90"/>
      <c r="I14" s="357"/>
      <c r="J14" s="358"/>
      <c r="K14" s="43"/>
      <c r="L14" s="29"/>
    </row>
    <row r="15" spans="1:12" ht="3.75" customHeight="1">
      <c r="A15" s="90"/>
      <c r="B15" s="343"/>
      <c r="C15" s="88"/>
      <c r="D15" s="359"/>
      <c r="E15" s="359"/>
      <c r="F15" s="360"/>
      <c r="G15" s="360"/>
      <c r="H15" s="182"/>
      <c r="I15" s="361"/>
      <c r="J15" s="358"/>
      <c r="K15" s="43"/>
      <c r="L15" s="29"/>
    </row>
    <row r="16" spans="1:12" ht="38.25" customHeight="1">
      <c r="A16" s="362"/>
      <c r="B16" s="434" t="s">
        <v>135</v>
      </c>
      <c r="C16" s="435"/>
      <c r="D16" s="435"/>
      <c r="E16" s="435"/>
      <c r="F16" s="435"/>
      <c r="G16" s="435"/>
      <c r="H16" s="435"/>
      <c r="I16" s="436"/>
      <c r="J16" s="363"/>
      <c r="K16" s="43"/>
      <c r="L16" s="29"/>
    </row>
    <row r="17" spans="1:12" ht="12" customHeight="1">
      <c r="A17" s="362"/>
      <c r="B17" s="364"/>
      <c r="C17" s="98"/>
      <c r="D17" s="365"/>
      <c r="E17" s="365"/>
      <c r="F17" s="365"/>
      <c r="G17" s="365"/>
      <c r="H17" s="365"/>
      <c r="I17" s="233"/>
      <c r="J17" s="366"/>
      <c r="K17" s="43"/>
      <c r="L17" s="29"/>
    </row>
    <row r="18" spans="1:12" ht="6.75" customHeight="1">
      <c r="A18" s="367"/>
      <c r="B18" s="368"/>
      <c r="C18" s="326"/>
      <c r="D18" s="326"/>
      <c r="E18" s="326"/>
      <c r="F18" s="369"/>
      <c r="G18" s="369"/>
      <c r="H18" s="326"/>
      <c r="I18" s="370"/>
      <c r="J18" s="326"/>
      <c r="K18" s="43"/>
      <c r="L18" s="29"/>
    </row>
    <row r="19" spans="1:11" s="45" customFormat="1" ht="6.75" customHeight="1">
      <c r="A19" s="367"/>
      <c r="B19" s="368"/>
      <c r="C19" s="326"/>
      <c r="D19" s="326"/>
      <c r="E19" s="326"/>
      <c r="F19" s="369"/>
      <c r="G19" s="369"/>
      <c r="H19" s="326"/>
      <c r="I19" s="370"/>
      <c r="J19" s="326"/>
      <c r="K19" s="43"/>
    </row>
    <row r="20" spans="2:9" s="43" customFormat="1" ht="8.25" customHeight="1" hidden="1">
      <c r="B20" s="79"/>
      <c r="C20" s="90"/>
      <c r="D20" s="369"/>
      <c r="E20" s="371"/>
      <c r="F20" s="90"/>
      <c r="G20" s="90"/>
      <c r="H20" s="88"/>
      <c r="I20" s="90"/>
    </row>
    <row r="21" spans="1:15" s="43" customFormat="1" ht="18" hidden="1">
      <c r="A21" s="394"/>
      <c r="B21" s="372"/>
      <c r="C21" s="372"/>
      <c r="D21" s="372"/>
      <c r="E21" s="372" t="s">
        <v>9</v>
      </c>
      <c r="F21" s="372"/>
      <c r="G21" s="372"/>
      <c r="H21" s="372"/>
      <c r="I21" s="372"/>
      <c r="J21" s="395"/>
      <c r="K21" s="392"/>
      <c r="L21" s="404"/>
      <c r="M21" s="45"/>
      <c r="N21" s="45"/>
      <c r="O21" s="45"/>
    </row>
    <row r="22" spans="1:15" s="29" customFormat="1" ht="18" hidden="1">
      <c r="A22" s="395"/>
      <c r="B22" s="373" t="s">
        <v>0</v>
      </c>
      <c r="C22" s="374"/>
      <c r="D22" s="402">
        <f>SUM(D7:D10)</f>
        <v>0</v>
      </c>
      <c r="E22" s="375" t="s">
        <v>37</v>
      </c>
      <c r="F22" s="376" t="s">
        <v>39</v>
      </c>
      <c r="G22" s="376"/>
      <c r="H22" s="374"/>
      <c r="I22" s="334"/>
      <c r="J22" s="392"/>
      <c r="K22" s="63"/>
      <c r="L22" s="238"/>
      <c r="M22" s="27"/>
      <c r="N22" s="27"/>
      <c r="O22" s="27"/>
    </row>
    <row r="23" spans="1:15" s="29" customFormat="1" ht="24" hidden="1">
      <c r="A23" s="396"/>
      <c r="B23" s="378" t="s">
        <v>19</v>
      </c>
      <c r="C23" s="374"/>
      <c r="D23" s="403">
        <f>D7*F7+D8*F8+D9*F9+D10*F10</f>
        <v>0</v>
      </c>
      <c r="E23" s="379" t="s">
        <v>40</v>
      </c>
      <c r="F23" s="380"/>
      <c r="G23" s="380"/>
      <c r="H23" s="334"/>
      <c r="I23" s="334"/>
      <c r="J23" s="396"/>
      <c r="K23" s="63"/>
      <c r="L23" s="238"/>
      <c r="M23" s="27"/>
      <c r="N23" s="27"/>
      <c r="O23" s="27"/>
    </row>
    <row r="24" spans="1:15" s="29" customFormat="1" ht="12.75" hidden="1">
      <c r="A24" s="396"/>
      <c r="B24" s="381"/>
      <c r="C24" s="382"/>
      <c r="D24" s="382"/>
      <c r="E24" s="382"/>
      <c r="F24" s="383"/>
      <c r="G24" s="383"/>
      <c r="H24" s="384"/>
      <c r="I24" s="334"/>
      <c r="J24" s="396"/>
      <c r="K24" s="63"/>
      <c r="L24" s="238"/>
      <c r="M24" s="27"/>
      <c r="N24" s="27"/>
      <c r="O24" s="27"/>
    </row>
    <row r="25" spans="1:12" ht="12.75" hidden="1">
      <c r="A25" s="396"/>
      <c r="B25" s="377"/>
      <c r="C25" s="377"/>
      <c r="D25" s="377"/>
      <c r="E25" s="377"/>
      <c r="F25" s="377"/>
      <c r="G25" s="377"/>
      <c r="H25" s="377"/>
      <c r="I25" s="377"/>
      <c r="J25" s="396"/>
      <c r="K25" s="63"/>
      <c r="L25" s="238"/>
    </row>
    <row r="26" spans="1:12" ht="12.75" hidden="1">
      <c r="A26" s="63"/>
      <c r="B26" s="385" t="s">
        <v>60</v>
      </c>
      <c r="C26" s="329"/>
      <c r="D26" s="329"/>
      <c r="E26" s="329"/>
      <c r="F26" s="385"/>
      <c r="G26" s="385"/>
      <c r="H26" s="329"/>
      <c r="I26" s="329"/>
      <c r="J26" s="63"/>
      <c r="K26" s="63"/>
      <c r="L26" s="238"/>
    </row>
    <row r="27" spans="1:12" ht="12.75" hidden="1">
      <c r="A27" s="238"/>
      <c r="B27" s="329" t="s">
        <v>136</v>
      </c>
      <c r="C27" s="329"/>
      <c r="D27" s="329"/>
      <c r="E27" s="329"/>
      <c r="F27" s="329" t="s">
        <v>134</v>
      </c>
      <c r="G27" s="329"/>
      <c r="H27" s="329"/>
      <c r="I27" s="329"/>
      <c r="J27" s="238"/>
      <c r="K27" s="63"/>
      <c r="L27" s="238"/>
    </row>
    <row r="28" spans="1:12" ht="12.75" hidden="1">
      <c r="A28" s="238"/>
      <c r="B28" s="329" t="s">
        <v>147</v>
      </c>
      <c r="C28" s="329"/>
      <c r="D28" s="329"/>
      <c r="E28" s="329"/>
      <c r="F28" s="334" t="s">
        <v>133</v>
      </c>
      <c r="G28" s="329"/>
      <c r="H28" s="329"/>
      <c r="I28" s="329"/>
      <c r="J28" s="238"/>
      <c r="K28" s="63"/>
      <c r="L28" s="238"/>
    </row>
    <row r="29" spans="1:12" ht="12.75" hidden="1">
      <c r="A29" s="397"/>
      <c r="B29" s="329"/>
      <c r="C29" s="386"/>
      <c r="D29" s="386"/>
      <c r="E29" s="334"/>
      <c r="F29" s="326"/>
      <c r="G29" s="334"/>
      <c r="H29" s="329"/>
      <c r="I29" s="329"/>
      <c r="J29" s="238"/>
      <c r="K29" s="63"/>
      <c r="L29" s="238"/>
    </row>
    <row r="30" spans="1:12" ht="12.75" hidden="1">
      <c r="A30" s="398"/>
      <c r="B30" s="329"/>
      <c r="C30" s="386"/>
      <c r="D30" s="386"/>
      <c r="E30" s="334"/>
      <c r="F30" s="377"/>
      <c r="G30" s="377"/>
      <c r="H30" s="329"/>
      <c r="I30" s="329"/>
      <c r="J30" s="238"/>
      <c r="K30" s="63"/>
      <c r="L30" s="238"/>
    </row>
    <row r="31" spans="1:12" ht="12.75" hidden="1">
      <c r="A31" s="63"/>
      <c r="B31" s="329"/>
      <c r="C31" s="329"/>
      <c r="D31" s="329"/>
      <c r="E31" s="334"/>
      <c r="F31" s="377"/>
      <c r="G31" s="377"/>
      <c r="H31" s="329"/>
      <c r="I31" s="329"/>
      <c r="J31" s="238"/>
      <c r="K31" s="63"/>
      <c r="L31" s="238"/>
    </row>
    <row r="32" spans="1:12" ht="12.75" hidden="1">
      <c r="A32" s="63"/>
      <c r="B32" s="329"/>
      <c r="C32" s="329"/>
      <c r="D32" s="329"/>
      <c r="E32" s="334"/>
      <c r="F32" s="377"/>
      <c r="G32" s="377"/>
      <c r="H32" s="387" t="s">
        <v>37</v>
      </c>
      <c r="I32" s="329" t="s">
        <v>59</v>
      </c>
      <c r="J32" s="238"/>
      <c r="K32" s="63"/>
      <c r="L32" s="238"/>
    </row>
    <row r="33" spans="1:12" ht="12.75" hidden="1">
      <c r="A33" s="63"/>
      <c r="B33" s="373" t="s">
        <v>69</v>
      </c>
      <c r="C33" s="374"/>
      <c r="D33" s="344">
        <v>200000</v>
      </c>
      <c r="E33" s="344">
        <v>100000</v>
      </c>
      <c r="F33" s="385" t="s">
        <v>71</v>
      </c>
      <c r="G33" s="385">
        <v>200000</v>
      </c>
      <c r="H33" s="388">
        <v>100000</v>
      </c>
      <c r="I33" s="388">
        <v>100000</v>
      </c>
      <c r="J33" s="238"/>
      <c r="K33" s="63"/>
      <c r="L33" s="238"/>
    </row>
    <row r="34" spans="1:12" ht="12.75" hidden="1">
      <c r="A34" s="63"/>
      <c r="B34" s="373" t="s">
        <v>70</v>
      </c>
      <c r="C34" s="374"/>
      <c r="D34" s="344">
        <v>350000</v>
      </c>
      <c r="E34" s="344">
        <v>350000</v>
      </c>
      <c r="F34" s="385" t="s">
        <v>72</v>
      </c>
      <c r="G34" s="385">
        <v>800000</v>
      </c>
      <c r="H34" s="388">
        <v>900000</v>
      </c>
      <c r="I34" s="388">
        <v>900000</v>
      </c>
      <c r="J34" s="238"/>
      <c r="K34" s="63"/>
      <c r="L34" s="238"/>
    </row>
    <row r="35" spans="1:12" ht="12.75" hidden="1">
      <c r="A35" s="63"/>
      <c r="B35" s="401" t="s">
        <v>17</v>
      </c>
      <c r="C35" s="374"/>
      <c r="D35" s="344">
        <v>300000</v>
      </c>
      <c r="E35" s="344">
        <v>350000</v>
      </c>
      <c r="F35" s="329"/>
      <c r="G35" s="329"/>
      <c r="H35" s="329"/>
      <c r="I35" s="329"/>
      <c r="J35" s="238"/>
      <c r="K35" s="63"/>
      <c r="L35" s="238"/>
    </row>
    <row r="36" spans="1:12" ht="12.75" hidden="1">
      <c r="A36" s="63"/>
      <c r="B36" s="373" t="s">
        <v>18</v>
      </c>
      <c r="C36" s="374"/>
      <c r="D36" s="344">
        <v>150000</v>
      </c>
      <c r="E36" s="344">
        <v>200000</v>
      </c>
      <c r="F36" s="329"/>
      <c r="G36" s="329"/>
      <c r="H36" s="329"/>
      <c r="I36" s="329"/>
      <c r="J36" s="238"/>
      <c r="K36" s="63"/>
      <c r="L36" s="238"/>
    </row>
    <row r="37" spans="1:12" ht="12.75" hidden="1">
      <c r="A37" s="238"/>
      <c r="B37" s="329"/>
      <c r="C37" s="329"/>
      <c r="D37" s="329"/>
      <c r="E37" s="329"/>
      <c r="F37" s="329"/>
      <c r="G37" s="329"/>
      <c r="H37" s="329"/>
      <c r="I37" s="329"/>
      <c r="J37" s="238"/>
      <c r="K37" s="63"/>
      <c r="L37" s="238"/>
    </row>
    <row r="38" spans="1:12" ht="12.75" hidden="1">
      <c r="A38" s="238"/>
      <c r="B38" s="238"/>
      <c r="C38" s="238"/>
      <c r="D38" s="238"/>
      <c r="E38" s="238"/>
      <c r="F38" s="238"/>
      <c r="G38" s="238"/>
      <c r="H38" s="238"/>
      <c r="I38" s="238"/>
      <c r="J38" s="238"/>
      <c r="K38" s="63"/>
      <c r="L38" s="238"/>
    </row>
    <row r="39" spans="1:12" ht="12.75" hidden="1">
      <c r="A39" s="238"/>
      <c r="B39" s="238"/>
      <c r="C39" s="238"/>
      <c r="D39" s="238"/>
      <c r="E39" s="238"/>
      <c r="F39" s="238"/>
      <c r="G39" s="238"/>
      <c r="H39" s="238"/>
      <c r="I39" s="238"/>
      <c r="J39" s="238"/>
      <c r="K39" s="63"/>
      <c r="L39" s="238"/>
    </row>
    <row r="40" spans="1:12" ht="12.75" hidden="1">
      <c r="A40" s="238"/>
      <c r="B40" s="238"/>
      <c r="C40" s="238"/>
      <c r="D40" s="238"/>
      <c r="E40" s="238"/>
      <c r="F40" s="238"/>
      <c r="G40" s="238"/>
      <c r="H40" s="238"/>
      <c r="I40" s="238"/>
      <c r="J40" s="238"/>
      <c r="K40" s="63"/>
      <c r="L40" s="238"/>
    </row>
    <row r="41" spans="1:12" ht="12.75" hidden="1">
      <c r="A41" s="238"/>
      <c r="B41" s="238"/>
      <c r="C41" s="238"/>
      <c r="D41" s="238"/>
      <c r="E41" s="238"/>
      <c r="F41" s="238"/>
      <c r="G41" s="238"/>
      <c r="H41" s="238"/>
      <c r="I41" s="238"/>
      <c r="J41" s="238"/>
      <c r="K41" s="63"/>
      <c r="L41" s="238"/>
    </row>
    <row r="42" spans="1:13" ht="14.25" hidden="1">
      <c r="A42" s="238"/>
      <c r="B42" s="238"/>
      <c r="C42" s="238"/>
      <c r="D42" s="238"/>
      <c r="E42" s="238"/>
      <c r="F42" s="238"/>
      <c r="G42" s="238"/>
      <c r="H42" s="238"/>
      <c r="I42" s="238"/>
      <c r="J42" s="238"/>
      <c r="K42" s="63"/>
      <c r="L42" s="238"/>
      <c r="M42" s="399"/>
    </row>
    <row r="43" spans="1:12" ht="12.75" hidden="1">
      <c r="A43" s="238"/>
      <c r="B43" s="238"/>
      <c r="C43" s="238"/>
      <c r="D43" s="238"/>
      <c r="E43" s="238"/>
      <c r="F43" s="238"/>
      <c r="G43" s="238"/>
      <c r="H43" s="238"/>
      <c r="I43" s="238"/>
      <c r="J43" s="238"/>
      <c r="K43" s="63"/>
      <c r="L43" s="238"/>
    </row>
    <row r="44" spans="1:12" ht="12.75" hidden="1">
      <c r="A44" s="238"/>
      <c r="B44" s="238"/>
      <c r="C44" s="238"/>
      <c r="D44" s="238"/>
      <c r="E44" s="238"/>
      <c r="F44" s="238"/>
      <c r="G44" s="238"/>
      <c r="H44" s="238"/>
      <c r="I44" s="238"/>
      <c r="J44" s="238"/>
      <c r="K44" s="63"/>
      <c r="L44" s="238"/>
    </row>
  </sheetData>
  <sheetProtection password="C6DA" sheet="1" objects="1" scenarios="1"/>
  <mergeCells count="5">
    <mergeCell ref="B16:I16"/>
    <mergeCell ref="B2:I2"/>
    <mergeCell ref="D4:H4"/>
    <mergeCell ref="D5:F5"/>
    <mergeCell ref="G5:I5"/>
  </mergeCells>
  <conditionalFormatting sqref="I7">
    <cfRule type="cellIs" priority="1" dxfId="0" operator="equal" stopIfTrue="1">
      <formula>A29</formula>
    </cfRule>
  </conditionalFormatting>
  <conditionalFormatting sqref="I8">
    <cfRule type="cellIs" priority="2" dxfId="0" operator="equal" stopIfTrue="1">
      <formula>A29</formula>
    </cfRule>
  </conditionalFormatting>
  <conditionalFormatting sqref="F22">
    <cfRule type="cellIs" priority="3" dxfId="1" operator="equal" stopIfTrue="1">
      <formula>A43</formula>
    </cfRule>
  </conditionalFormatting>
  <conditionalFormatting sqref="M5">
    <cfRule type="cellIs" priority="4" dxfId="2" operator="equal" stopIfTrue="1">
      <formula>"Kudret"</formula>
    </cfRule>
  </conditionalFormatting>
  <conditionalFormatting sqref="I26">
    <cfRule type="cellIs" priority="5" dxfId="3" operator="equal" stopIfTrue="1">
      <formula>"Invalid Entry"</formula>
    </cfRule>
  </conditionalFormatting>
  <conditionalFormatting sqref="D11">
    <cfRule type="cellIs" priority="6" dxfId="4" operator="equal" stopIfTrue="1">
      <formula>IF($D$5=1,"")</formula>
    </cfRule>
  </conditionalFormatting>
  <conditionalFormatting sqref="D7:E10 G7:G10">
    <cfRule type="cellIs" priority="7" dxfId="5" operator="equal" stopIfTrue="1">
      <formula>0</formula>
    </cfRule>
  </conditionalFormatting>
  <dataValidations count="8">
    <dataValidation type="whole" operator="greaterThan" showErrorMessage="1" errorTitle="Invalid Entry" error="Please enter a value greater than zero." sqref="D22 D12:E12 H12">
      <formula1>0</formula1>
    </dataValidation>
    <dataValidation allowBlank="1" showErrorMessage="1" promptTitle="Locked Cell!!" prompt="Cell value is copied from the '1st Approximation' page. If you like to change this value, you can do so by clicking the 'School or Organization Name' cell." sqref="D4"/>
    <dataValidation type="decimal" operator="greaterThan" showErrorMessage="1" errorTitle="Invalid Entry" error="Please enter a value greater than zero." sqref="G7:G10">
      <formula1>0</formula1>
    </dataValidation>
    <dataValidation operator="greaterThan" showErrorMessage="1" errorTitle="Invalid Entry" error="Please enter a value greater than zero." sqref="D23 D13:H13"/>
    <dataValidation type="decimal" operator="greaterThanOrEqual" allowBlank="1" showInputMessage="1" showErrorMessage="1" errorTitle="Invalid Entry" error="Please enter a number greater than or equal to zero." sqref="F7:F10 F12">
      <formula1>0</formula1>
    </dataValidation>
    <dataValidation operator="greaterThanOrEqual" showErrorMessage="1" errorTitle="Invalid Entry" error="Please enter a value greater than or equal to zero." sqref="E14"/>
    <dataValidation type="whole" operator="greaterThanOrEqual" allowBlank="1" showInputMessage="1" showErrorMessage="1" errorTitle="Invalid Entry!" error="Please enter a number greater than or equal to zero." sqref="D7:E10 D33:E36">
      <formula1>0</formula1>
    </dataValidation>
    <dataValidation operator="greaterThanOrEqual" allowBlank="1" showInputMessage="1" showErrorMessage="1" errorTitle="Invalid Entry" error="Please enter a number greater than or equal to zero." sqref="G12"/>
  </dataValidations>
  <printOptions horizontalCentered="1" verticalCentered="1"/>
  <pageMargins left="0.75" right="0.75" top="1" bottom="1" header="0.5" footer="0.5"/>
  <pageSetup fitToHeight="1" fitToWidth="1" horizontalDpi="600" verticalDpi="600" orientation="landscape" scale="96" r:id="rId3"/>
  <headerFooter alignWithMargins="0">
    <oddHeader>&amp;CENERGY STAR CASH FLOW OPPORTUNITY CALCULATOR
Data Entry</oddHeader>
    <oddFooter>&amp;L&amp;F / &amp;A&amp;RPrinted on &amp;D &amp;T
Page &amp;P of &amp;N</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O29"/>
  <sheetViews>
    <sheetView showGridLines="0" zoomScale="80" zoomScaleNormal="80" workbookViewId="0" topLeftCell="A1">
      <pane ySplit="2" topLeftCell="BM3" activePane="bottomLeft" state="frozen"/>
      <selection pane="topLeft" activeCell="D7" sqref="D7"/>
      <selection pane="bottomLeft" activeCell="F10" sqref="F10:H10"/>
    </sheetView>
  </sheetViews>
  <sheetFormatPr defaultColWidth="9.140625" defaultRowHeight="12.75" zeroHeight="1"/>
  <cols>
    <col min="1" max="1" width="2.28125" style="27" customWidth="1"/>
    <col min="2" max="2" width="17.140625" style="27" customWidth="1"/>
    <col min="3" max="3" width="10.8515625" style="27" customWidth="1"/>
    <col min="4" max="4" width="11.00390625" style="27" customWidth="1"/>
    <col min="5" max="5" width="6.7109375" style="27" customWidth="1"/>
    <col min="6" max="6" width="17.140625" style="27" customWidth="1"/>
    <col min="7" max="7" width="6.140625" style="27" customWidth="1"/>
    <col min="8" max="8" width="10.8515625" style="27" customWidth="1"/>
    <col min="9" max="9" width="17.28125" style="27" customWidth="1"/>
    <col min="10" max="10" width="13.57421875" style="27" customWidth="1"/>
    <col min="11" max="11" width="9.57421875" style="27" customWidth="1"/>
    <col min="12" max="12" width="6.57421875" style="27" customWidth="1"/>
    <col min="13" max="13" width="2.7109375" style="27" customWidth="1"/>
    <col min="14" max="14" width="2.28125" style="27" customWidth="1"/>
    <col min="15" max="15" width="8.8515625" style="29" hidden="1" customWidth="1"/>
    <col min="16" max="16384" width="8.8515625" style="27" hidden="1" customWidth="1"/>
  </cols>
  <sheetData>
    <row r="1" spans="1:15" s="29" customFormat="1" ht="12.75">
      <c r="A1" s="212"/>
      <c r="B1" s="213"/>
      <c r="C1" s="471"/>
      <c r="D1" s="471"/>
      <c r="E1" s="471"/>
      <c r="F1" s="471"/>
      <c r="G1" s="477"/>
      <c r="H1" s="477"/>
      <c r="I1" s="477"/>
      <c r="J1" s="477"/>
      <c r="K1" s="471"/>
      <c r="L1" s="471"/>
      <c r="M1" s="471"/>
      <c r="N1" s="214"/>
      <c r="O1" s="64"/>
    </row>
    <row r="2" spans="1:14" ht="39" customHeight="1">
      <c r="A2" s="212"/>
      <c r="B2" s="603" t="str">
        <f>CONCATENATE('Data Entry'!D5,"  INVESTMENT OPPORTUNITY")</f>
        <v>FIRST APPROXIMATION  INVESTMENT OPPORTUNITY</v>
      </c>
      <c r="C2" s="604"/>
      <c r="D2" s="604"/>
      <c r="E2" s="604"/>
      <c r="F2" s="604"/>
      <c r="G2" s="604"/>
      <c r="H2" s="604"/>
      <c r="I2" s="604"/>
      <c r="J2" s="604"/>
      <c r="K2" s="604"/>
      <c r="L2" s="604"/>
      <c r="M2" s="605"/>
      <c r="N2" s="215"/>
    </row>
    <row r="3" spans="1:14" ht="10.5" customHeight="1">
      <c r="A3" s="212"/>
      <c r="B3" s="472"/>
      <c r="C3" s="473"/>
      <c r="D3" s="473"/>
      <c r="E3" s="473"/>
      <c r="F3" s="473"/>
      <c r="G3" s="473"/>
      <c r="H3" s="473"/>
      <c r="I3" s="473"/>
      <c r="J3" s="473"/>
      <c r="K3" s="473"/>
      <c r="L3" s="473"/>
      <c r="M3" s="474"/>
      <c r="N3" s="215"/>
    </row>
    <row r="4" spans="1:14" ht="20.25" customHeight="1">
      <c r="A4" s="212"/>
      <c r="B4" s="107"/>
      <c r="C4" s="108"/>
      <c r="D4" s="475" t="str">
        <f>IF('Data Entry'!K2=1," ",'Data Entry'!B7)</f>
        <v> </v>
      </c>
      <c r="E4" s="476"/>
      <c r="F4" s="246" t="str">
        <f>IF('Data Entry'!K2=1,'Data Entry'!B7,'Data Entry'!B8)</f>
        <v>Group A</v>
      </c>
      <c r="G4" s="476" t="str">
        <f>IF('Data Entry'!K2=1,'Data Entry'!B8,'Data Entry'!B9)</f>
        <v>Group B</v>
      </c>
      <c r="H4" s="476"/>
      <c r="I4" s="247">
        <f>IF('Data Entry'!K2=1,"",'Data Entry'!B10)</f>
      </c>
      <c r="J4" s="478" t="s">
        <v>57</v>
      </c>
      <c r="K4" s="479"/>
      <c r="L4" s="479"/>
      <c r="M4" s="106"/>
      <c r="N4" s="215"/>
    </row>
    <row r="5" spans="1:15" ht="18.75" customHeight="1">
      <c r="A5" s="212"/>
      <c r="B5" s="490" t="s">
        <v>55</v>
      </c>
      <c r="C5" s="491"/>
      <c r="D5" s="488" t="str">
        <f>IF('Data Entry'!K2=1," ",'Data Entry'!D7*'Data Entry'!F7)</f>
        <v> </v>
      </c>
      <c r="E5" s="489"/>
      <c r="F5" s="240">
        <f>IF('Data Entry'!K2=1,('Data Entry'!D7*'Data Entry'!F7),('Data Entry'!D8*'Data Entry'!F8))</f>
        <v>0</v>
      </c>
      <c r="G5" s="489">
        <f>IF('Data Entry'!K2=1,('Data Entry'!D8*'Data Entry'!F8),('Data Entry'!D9*'Data Entry'!F9))</f>
        <v>0</v>
      </c>
      <c r="H5" s="489"/>
      <c r="I5" s="239" t="str">
        <f>IF('Data Entry'!K2=1," ",('Data Entry'!D10*'Data Entry'!F10))</f>
        <v> </v>
      </c>
      <c r="J5" s="502">
        <f>ROUND(SUM(D5:I5),0)</f>
        <v>0</v>
      </c>
      <c r="K5" s="502"/>
      <c r="L5" s="502"/>
      <c r="M5" s="503"/>
      <c r="N5" s="215"/>
      <c r="O5" s="123" t="b">
        <v>0</v>
      </c>
    </row>
    <row r="6" spans="1:14" ht="18.75" customHeight="1">
      <c r="A6" s="212"/>
      <c r="B6" s="490" t="s">
        <v>124</v>
      </c>
      <c r="C6" s="491"/>
      <c r="D6" s="507" t="str">
        <f>IF('Data Entry'!K2=1," ",'Data Entry'!H7)</f>
        <v> </v>
      </c>
      <c r="E6" s="508"/>
      <c r="F6" s="241">
        <f>IF('Data Entry'!K2=1,'Data Entry'!H7,'Data Entry'!H8)</f>
        <v>0</v>
      </c>
      <c r="G6" s="508">
        <f>IF('Data Entry'!K2=1,'Data Entry'!H8,'Data Entry'!H9)</f>
        <v>0</v>
      </c>
      <c r="H6" s="508"/>
      <c r="I6" s="242" t="str">
        <f>IF('Data Entry'!K2=1," ",'Data Entry'!H10)</f>
        <v> </v>
      </c>
      <c r="J6" s="502">
        <f>'Data Entry'!H12</f>
        <v>0</v>
      </c>
      <c r="K6" s="502"/>
      <c r="L6" s="502"/>
      <c r="M6" s="503"/>
      <c r="N6" s="215"/>
    </row>
    <row r="7" spans="1:14" ht="20.25" customHeight="1">
      <c r="A7" s="212"/>
      <c r="B7" s="495"/>
      <c r="C7" s="496"/>
      <c r="D7" s="504" t="s">
        <v>123</v>
      </c>
      <c r="E7" s="505"/>
      <c r="F7" s="505"/>
      <c r="G7" s="505"/>
      <c r="H7" s="505"/>
      <c r="I7" s="506"/>
      <c r="J7" s="499"/>
      <c r="K7" s="500"/>
      <c r="L7" s="500"/>
      <c r="M7" s="501"/>
      <c r="N7" s="215"/>
    </row>
    <row r="8" spans="1:14" ht="40.5" customHeight="1">
      <c r="A8" s="212"/>
      <c r="B8" s="492" t="s">
        <v>62</v>
      </c>
      <c r="C8" s="493"/>
      <c r="D8" s="493"/>
      <c r="E8" s="493"/>
      <c r="F8" s="493"/>
      <c r="G8" s="493"/>
      <c r="H8" s="493"/>
      <c r="I8" s="493"/>
      <c r="J8" s="493"/>
      <c r="K8" s="493"/>
      <c r="L8" s="493"/>
      <c r="M8" s="494"/>
      <c r="N8" s="215"/>
    </row>
    <row r="9" spans="1:14" ht="9" customHeight="1">
      <c r="A9" s="212"/>
      <c r="B9" s="67"/>
      <c r="C9" s="6"/>
      <c r="D9" s="6"/>
      <c r="E9" s="6"/>
      <c r="F9" s="6"/>
      <c r="G9" s="6"/>
      <c r="H9" s="6"/>
      <c r="I9" s="6"/>
      <c r="J9" s="6"/>
      <c r="K9" s="6"/>
      <c r="L9" s="6"/>
      <c r="M9" s="69"/>
      <c r="N9" s="215"/>
    </row>
    <row r="10" spans="1:14" ht="19.5" customHeight="1">
      <c r="A10" s="212"/>
      <c r="B10" s="243"/>
      <c r="C10" s="244"/>
      <c r="D10" s="244" t="s">
        <v>46</v>
      </c>
      <c r="E10" s="244"/>
      <c r="F10" s="458">
        <v>0</v>
      </c>
      <c r="G10" s="459"/>
      <c r="H10" s="460"/>
      <c r="I10" s="249" t="s">
        <v>8</v>
      </c>
      <c r="J10" s="449" t="s">
        <v>132</v>
      </c>
      <c r="K10" s="450"/>
      <c r="L10" s="451"/>
      <c r="M10" s="70"/>
      <c r="N10" s="215"/>
    </row>
    <row r="11" spans="1:14" ht="19.5" customHeight="1">
      <c r="A11" s="212"/>
      <c r="B11" s="490" t="s">
        <v>45</v>
      </c>
      <c r="C11" s="491"/>
      <c r="D11" s="491"/>
      <c r="E11" s="245"/>
      <c r="F11" s="461">
        <v>0</v>
      </c>
      <c r="G11" s="462"/>
      <c r="H11" s="463"/>
      <c r="I11" s="248" t="s">
        <v>33</v>
      </c>
      <c r="J11" s="452"/>
      <c r="K11" s="453"/>
      <c r="L11" s="454"/>
      <c r="M11" s="217"/>
      <c r="N11" s="215"/>
    </row>
    <row r="12" spans="1:14" ht="19.5" customHeight="1">
      <c r="A12" s="212"/>
      <c r="B12" s="243"/>
      <c r="C12" s="244"/>
      <c r="D12" s="244" t="s">
        <v>47</v>
      </c>
      <c r="E12" s="244"/>
      <c r="F12" s="461">
        <v>0</v>
      </c>
      <c r="G12" s="462"/>
      <c r="H12" s="463"/>
      <c r="I12" s="250" t="s">
        <v>8</v>
      </c>
      <c r="J12" s="455"/>
      <c r="K12" s="456"/>
      <c r="L12" s="457"/>
      <c r="M12" s="166"/>
      <c r="N12" s="215"/>
    </row>
    <row r="13" spans="1:15" ht="6.75" customHeight="1">
      <c r="A13" s="212"/>
      <c r="B13" s="218"/>
      <c r="C13" s="212"/>
      <c r="D13" s="212"/>
      <c r="E13" s="212"/>
      <c r="F13" s="212"/>
      <c r="G13" s="212"/>
      <c r="H13" s="212"/>
      <c r="I13" s="212"/>
      <c r="J13" s="212"/>
      <c r="K13" s="212"/>
      <c r="L13" s="212"/>
      <c r="M13" s="219"/>
      <c r="N13" s="215"/>
      <c r="O13" s="124"/>
    </row>
    <row r="14" spans="1:15" ht="3.75" customHeight="1">
      <c r="A14" s="212"/>
      <c r="B14" s="71"/>
      <c r="C14" s="68"/>
      <c r="D14" s="68"/>
      <c r="E14" s="68"/>
      <c r="F14" s="7"/>
      <c r="G14" s="7"/>
      <c r="H14" s="7"/>
      <c r="I14" s="7"/>
      <c r="J14" s="8"/>
      <c r="K14" s="8"/>
      <c r="L14" s="8"/>
      <c r="M14" s="72"/>
      <c r="N14" s="215"/>
      <c r="O14" s="124"/>
    </row>
    <row r="15" spans="1:14" ht="56.25" customHeight="1">
      <c r="A15" s="212"/>
      <c r="B15" s="480" t="s">
        <v>74</v>
      </c>
      <c r="C15" s="481"/>
      <c r="D15" s="481"/>
      <c r="E15" s="481"/>
      <c r="F15" s="470">
        <f>IF(O5=FALSE,0,ROUND(PV($F$10/1200,($F$11)*12,(J6*$F$12/100)/12),-3)*-1)</f>
        <v>0</v>
      </c>
      <c r="G15" s="470"/>
      <c r="H15" s="470"/>
      <c r="I15" s="482" t="s">
        <v>44</v>
      </c>
      <c r="J15" s="482"/>
      <c r="K15" s="482"/>
      <c r="L15" s="482"/>
      <c r="M15" s="236"/>
      <c r="N15" s="215"/>
    </row>
    <row r="16" spans="1:14" ht="36.75" customHeight="1">
      <c r="A16" s="212"/>
      <c r="B16" s="483" t="s">
        <v>118</v>
      </c>
      <c r="C16" s="484"/>
      <c r="D16" s="484"/>
      <c r="E16" s="485"/>
      <c r="F16" s="464">
        <f>IF('Data Entry'!D12=0,0,F15/'Data Entry'!D12)</f>
        <v>0</v>
      </c>
      <c r="G16" s="465"/>
      <c r="H16" s="466"/>
      <c r="I16" s="266" t="s">
        <v>119</v>
      </c>
      <c r="J16" s="486" t="s">
        <v>131</v>
      </c>
      <c r="K16" s="486"/>
      <c r="L16" s="486"/>
      <c r="M16" s="487"/>
      <c r="N16" s="215"/>
    </row>
    <row r="17" spans="1:14" ht="19.5" customHeight="1">
      <c r="A17" s="212"/>
      <c r="B17" s="446" t="s">
        <v>7</v>
      </c>
      <c r="C17" s="447"/>
      <c r="D17" s="447"/>
      <c r="E17" s="448"/>
      <c r="F17" s="467">
        <f>IF(OR(F15=0,O5=FALSE),0,IF(((F15/J6)-INT(F15/J6))*12&gt;11.49,INT(F15/J6)+1,INT(F15/J6)))</f>
        <v>0</v>
      </c>
      <c r="G17" s="468"/>
      <c r="H17" s="469"/>
      <c r="I17" s="251" t="s">
        <v>33</v>
      </c>
      <c r="J17" s="449" t="s">
        <v>94</v>
      </c>
      <c r="K17" s="450"/>
      <c r="L17" s="451"/>
      <c r="M17" s="154"/>
      <c r="N17" s="215"/>
    </row>
    <row r="18" spans="1:14" ht="19.5" customHeight="1">
      <c r="A18" s="212"/>
      <c r="B18" s="446"/>
      <c r="C18" s="447"/>
      <c r="D18" s="447"/>
      <c r="E18" s="448"/>
      <c r="F18" s="467">
        <f>IF(OR(F15=0,O5=FALSE),0,IF((((F15/J6)-INT(F15/J6))*12)&gt;11.49,0,((F15/J6)-INT(F15/J6))*12))</f>
        <v>0</v>
      </c>
      <c r="G18" s="468"/>
      <c r="H18" s="469"/>
      <c r="I18" s="251" t="s">
        <v>34</v>
      </c>
      <c r="J18" s="455"/>
      <c r="K18" s="456"/>
      <c r="L18" s="457"/>
      <c r="M18" s="154"/>
      <c r="N18" s="215"/>
    </row>
    <row r="19" spans="1:14" ht="15" customHeight="1">
      <c r="A19" s="212"/>
      <c r="B19" s="497" t="s">
        <v>120</v>
      </c>
      <c r="C19" s="498"/>
      <c r="D19" s="498"/>
      <c r="E19" s="498"/>
      <c r="F19" s="498"/>
      <c r="G19" s="498"/>
      <c r="H19" s="498"/>
      <c r="I19" s="498"/>
      <c r="J19" s="509" t="s">
        <v>150</v>
      </c>
      <c r="K19" s="509"/>
      <c r="L19" s="509"/>
      <c r="M19" s="510"/>
      <c r="N19" s="215"/>
    </row>
    <row r="20" spans="1:15" s="45" customFormat="1" ht="12.75">
      <c r="A20" s="212"/>
      <c r="B20" s="215"/>
      <c r="C20" s="215"/>
      <c r="D20" s="215"/>
      <c r="E20" s="215"/>
      <c r="F20" s="216"/>
      <c r="G20" s="215"/>
      <c r="H20" s="215"/>
      <c r="I20" s="215"/>
      <c r="J20" s="215"/>
      <c r="K20" s="215"/>
      <c r="L20" s="215"/>
      <c r="M20" s="215"/>
      <c r="N20" s="215"/>
      <c r="O20" s="43"/>
    </row>
    <row r="21" ht="7.5" customHeight="1" hidden="1">
      <c r="I21" s="28"/>
    </row>
    <row r="22" ht="12.75" hidden="1">
      <c r="D22" s="27">
        <v>40</v>
      </c>
    </row>
    <row r="23" ht="12.75" hidden="1">
      <c r="E23" s="27">
        <v>4.25</v>
      </c>
    </row>
    <row r="24" spans="4:5" ht="12.75" hidden="1">
      <c r="D24" s="27">
        <v>20</v>
      </c>
      <c r="E24" s="27">
        <v>7</v>
      </c>
    </row>
    <row r="25" ht="12.75" hidden="1">
      <c r="E25" s="27">
        <v>0</v>
      </c>
    </row>
    <row r="26" ht="12.75" hidden="1">
      <c r="E26" s="27">
        <v>90</v>
      </c>
    </row>
    <row r="27" spans="2:4" ht="12.75" hidden="1">
      <c r="B27" s="30"/>
      <c r="C27" s="30"/>
      <c r="D27" s="30"/>
    </row>
    <row r="28" spans="2:4" ht="12.75" hidden="1">
      <c r="B28" s="29"/>
      <c r="C28" s="31"/>
      <c r="D28" s="31"/>
    </row>
    <row r="29" spans="2:4" ht="12.75" hidden="1">
      <c r="B29" s="29"/>
      <c r="C29" s="31"/>
      <c r="D29" s="31"/>
    </row>
    <row r="30" ht="12.75" hidden="1"/>
    <row r="31" ht="12.75" hidden="1"/>
    <row r="32" ht="12.75" hidden="1"/>
    <row r="33" ht="12.75" hidden="1"/>
    <row r="34" ht="12.75" hidden="1"/>
    <row r="35" ht="12.75" hidden="1"/>
    <row r="36" ht="12.75" hidden="1"/>
    <row r="37" ht="12.75" hidden="1"/>
    <row r="38" ht="12.75" hidden="1"/>
    <row r="39" ht="12.75" hidden="1"/>
  </sheetData>
  <sheetProtection password="C6DA" sheet="1" objects="1" scenarios="1"/>
  <mergeCells count="37">
    <mergeCell ref="B19:I19"/>
    <mergeCell ref="J7:M7"/>
    <mergeCell ref="B5:C5"/>
    <mergeCell ref="G5:H5"/>
    <mergeCell ref="J5:M5"/>
    <mergeCell ref="J6:M6"/>
    <mergeCell ref="D7:I7"/>
    <mergeCell ref="D6:E6"/>
    <mergeCell ref="G6:H6"/>
    <mergeCell ref="J19:M19"/>
    <mergeCell ref="D5:E5"/>
    <mergeCell ref="B11:D11"/>
    <mergeCell ref="B8:M8"/>
    <mergeCell ref="B6:C6"/>
    <mergeCell ref="B7:C7"/>
    <mergeCell ref="B15:E15"/>
    <mergeCell ref="I15:L15"/>
    <mergeCell ref="B16:E16"/>
    <mergeCell ref="J16:M16"/>
    <mergeCell ref="C1:F1"/>
    <mergeCell ref="B3:M3"/>
    <mergeCell ref="B2:M2"/>
    <mergeCell ref="D4:E4"/>
    <mergeCell ref="G1:J1"/>
    <mergeCell ref="K1:M1"/>
    <mergeCell ref="G4:H4"/>
    <mergeCell ref="J4:L4"/>
    <mergeCell ref="B17:E18"/>
    <mergeCell ref="J10:L12"/>
    <mergeCell ref="F10:H10"/>
    <mergeCell ref="F11:H11"/>
    <mergeCell ref="F12:H12"/>
    <mergeCell ref="J17:L18"/>
    <mergeCell ref="F16:H16"/>
    <mergeCell ref="F17:H17"/>
    <mergeCell ref="F18:H18"/>
    <mergeCell ref="F15:H15"/>
  </mergeCells>
  <conditionalFormatting sqref="F16:H16">
    <cfRule type="cellIs" priority="1" dxfId="6" operator="equal" stopIfTrue="1">
      <formula>0</formula>
    </cfRule>
  </conditionalFormatting>
  <conditionalFormatting sqref="F15:H15">
    <cfRule type="cellIs" priority="2" dxfId="7" operator="equal" stopIfTrue="1">
      <formula>0</formula>
    </cfRule>
  </conditionalFormatting>
  <conditionalFormatting sqref="G4:H4">
    <cfRule type="cellIs" priority="3" dxfId="8" operator="equal" stopIfTrue="1">
      <formula>""</formula>
    </cfRule>
  </conditionalFormatting>
  <conditionalFormatting sqref="G5:H6">
    <cfRule type="cellIs" priority="4" dxfId="9" operator="equal" stopIfTrue="1">
      <formula>""</formula>
    </cfRule>
  </conditionalFormatting>
  <conditionalFormatting sqref="D5:E6 I5:I6">
    <cfRule type="cellIs" priority="5" dxfId="10" operator="equal" stopIfTrue="1">
      <formula>""" """</formula>
    </cfRule>
  </conditionalFormatting>
  <conditionalFormatting sqref="F10:H12">
    <cfRule type="cellIs" priority="6" dxfId="11" operator="equal" stopIfTrue="1">
      <formula>0</formula>
    </cfRule>
  </conditionalFormatting>
  <conditionalFormatting sqref="F17:H17">
    <cfRule type="cellIs" priority="7" dxfId="12" operator="equal" stopIfTrue="1">
      <formula>0</formula>
    </cfRule>
  </conditionalFormatting>
  <conditionalFormatting sqref="F18:H18">
    <cfRule type="cellIs" priority="8" dxfId="12" operator="lessThanOrEqual" stopIfTrue="1">
      <formula>0.44</formula>
    </cfRule>
  </conditionalFormatting>
  <dataValidations count="4">
    <dataValidation type="decimal" operator="greaterThan" allowBlank="1" showInputMessage="1" showErrorMessage="1" errorTitle="Invalid Entry" error="Please enter a number greater than zero." sqref="F12">
      <formula1>0</formula1>
    </dataValidation>
    <dataValidation type="decimal" operator="greaterThan" allowBlank="1" showErrorMessage="1" promptTitle="Information" prompt="You can enter your own values here. If you prefer to see the default values again, click the button in the upper right corner of this sheet." errorTitle="Invalid Entry" error="Please enter a number greater than zero." sqref="F10">
      <formula1>0</formula1>
    </dataValidation>
    <dataValidation type="decimal" operator="greaterThan" showInputMessage="1" showErrorMessage="1" errorTitle="Calculate" error="Please click 'Calculate' button above before yoi advance to next level." sqref="J5:M5">
      <formula1>0</formula1>
    </dataValidation>
    <dataValidation type="whole" allowBlank="1" showInputMessage="1" showErrorMessage="1" errorTitle="Limited Entry" error="Please enter a integer in this cell between 0 and 12. For the purposes of this model, financing term is assumed to be whole years up to 12 years." sqref="F11:H11">
      <formula1>0</formula1>
      <formula2>12</formula2>
    </dataValidation>
  </dataValidations>
  <hyperlinks>
    <hyperlink ref="J19:L19" location="Instructions!B4" display="Disclaimer"/>
    <hyperlink ref="J19:M19" location="Instructions!B4" tooltip="Important Notice" display="Important Notice"/>
  </hyperlinks>
  <printOptions horizontalCentered="1" verticalCentered="1"/>
  <pageMargins left="0.75" right="0.75" top="1" bottom="1" header="0.5" footer="0.5"/>
  <pageSetup fitToHeight="1" fitToWidth="1" horizontalDpi="600" verticalDpi="600" orientation="landscape" scale="90" r:id="rId2"/>
  <headerFooter alignWithMargins="0">
    <oddHeader>&amp;CENERGY STAR CASH FLOW OPPORTUNITY CALCULATOR
Investment Values</oddHeader>
    <oddFooter>&amp;L&amp;8&amp;F/&amp;A&amp;C&amp;8As the numbers that you will use in the calculator are your own estimates, 
ENERGY STAR® does not guarantee that your project will generate the results presented herein.  
See full disclaimer.&amp;R&amp;8Printed on &amp;D &amp;T
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O47"/>
  <sheetViews>
    <sheetView showGridLines="0" zoomScale="80" zoomScaleNormal="80" workbookViewId="0" topLeftCell="A1">
      <pane ySplit="2" topLeftCell="BM3" activePane="bottomLeft" state="frozen"/>
      <selection pane="topLeft" activeCell="D7" sqref="D7"/>
      <selection pane="bottomLeft" activeCell="F1" sqref="F1"/>
    </sheetView>
  </sheetViews>
  <sheetFormatPr defaultColWidth="9.140625" defaultRowHeight="12.75" zeroHeight="1"/>
  <cols>
    <col min="1" max="1" width="2.421875" style="80" customWidth="1"/>
    <col min="2" max="2" width="1.421875" style="39" customWidth="1"/>
    <col min="3" max="3" width="4.7109375" style="39" bestFit="1" customWidth="1"/>
    <col min="4" max="4" width="15.140625" style="39" bestFit="1" customWidth="1"/>
    <col min="5" max="5" width="11.7109375" style="39" customWidth="1"/>
    <col min="6" max="6" width="4.00390625" style="39" customWidth="1"/>
    <col min="7" max="7" width="19.57421875" style="39" bestFit="1" customWidth="1"/>
    <col min="8" max="8" width="21.140625" style="39" customWidth="1"/>
    <col min="9" max="9" width="16.421875" style="39" customWidth="1"/>
    <col min="10" max="10" width="16.7109375" style="39" bestFit="1" customWidth="1"/>
    <col min="11" max="11" width="19.28125" style="39" bestFit="1" customWidth="1"/>
    <col min="12" max="12" width="20.28125" style="39" customWidth="1"/>
    <col min="13" max="13" width="1.8515625" style="4" customWidth="1"/>
    <col min="14" max="14" width="2.57421875" style="4" customWidth="1"/>
    <col min="15" max="15" width="12.00390625" style="4" hidden="1" customWidth="1"/>
    <col min="16" max="16384" width="9.140625" style="4" hidden="1" customWidth="1"/>
  </cols>
  <sheetData>
    <row r="1" spans="2:14" ht="12.75" customHeight="1">
      <c r="B1" s="80"/>
      <c r="C1" s="58"/>
      <c r="D1" s="58"/>
      <c r="E1" s="58"/>
      <c r="F1" s="58"/>
      <c r="G1" s="80"/>
      <c r="H1" s="57"/>
      <c r="I1" s="57"/>
      <c r="J1" s="9"/>
      <c r="K1" s="9"/>
      <c r="L1" s="9"/>
      <c r="M1" s="9"/>
      <c r="N1" s="80"/>
    </row>
    <row r="2" spans="1:14" ht="39.75" customHeight="1">
      <c r="A2" s="100"/>
      <c r="B2" s="607" t="str">
        <f>CONCATENATE('Data Entry'!D5,,"  CASH FLOW OPPORTUNITY")</f>
        <v>FIRST APPROXIMATION  CASH FLOW OPPORTUNITY</v>
      </c>
      <c r="C2" s="608"/>
      <c r="D2" s="608"/>
      <c r="E2" s="608"/>
      <c r="F2" s="608"/>
      <c r="G2" s="608"/>
      <c r="H2" s="608"/>
      <c r="I2" s="608"/>
      <c r="J2" s="608"/>
      <c r="K2" s="608"/>
      <c r="L2" s="608"/>
      <c r="M2" s="609"/>
      <c r="N2" s="80"/>
    </row>
    <row r="3" spans="2:14" ht="54" customHeight="1">
      <c r="B3" s="92"/>
      <c r="C3" s="516" t="s">
        <v>149</v>
      </c>
      <c r="D3" s="516"/>
      <c r="E3" s="516"/>
      <c r="F3" s="516"/>
      <c r="G3" s="73"/>
      <c r="H3" s="78"/>
      <c r="I3" s="78"/>
      <c r="J3" s="78"/>
      <c r="K3" s="78"/>
      <c r="L3" s="78"/>
      <c r="M3" s="99"/>
      <c r="N3" s="80"/>
    </row>
    <row r="4" spans="2:14" ht="30" customHeight="1">
      <c r="B4" s="92"/>
      <c r="C4" s="79"/>
      <c r="D4" s="511" t="s">
        <v>20</v>
      </c>
      <c r="E4" s="512"/>
      <c r="F4" s="81"/>
      <c r="G4" s="74">
        <f>'Investment Values'!F15</f>
        <v>0</v>
      </c>
      <c r="H4" s="82" t="s">
        <v>21</v>
      </c>
      <c r="I4" s="78"/>
      <c r="J4" s="78"/>
      <c r="K4" s="78"/>
      <c r="L4" s="78"/>
      <c r="M4" s="99"/>
      <c r="N4" s="80"/>
    </row>
    <row r="5" spans="2:14" ht="30" customHeight="1">
      <c r="B5" s="92"/>
      <c r="C5" s="79"/>
      <c r="D5" s="511" t="s">
        <v>75</v>
      </c>
      <c r="E5" s="512"/>
      <c r="F5" s="514"/>
      <c r="G5" s="74">
        <f>'Investment Values'!F17</f>
        <v>0</v>
      </c>
      <c r="H5" s="82" t="s">
        <v>22</v>
      </c>
      <c r="I5" s="78"/>
      <c r="J5" s="78"/>
      <c r="K5" s="78"/>
      <c r="L5" s="78"/>
      <c r="M5" s="99"/>
      <c r="N5" s="80"/>
    </row>
    <row r="6" spans="2:14" ht="30" customHeight="1">
      <c r="B6" s="92"/>
      <c r="C6" s="79"/>
      <c r="D6" s="511"/>
      <c r="E6" s="512"/>
      <c r="F6" s="515"/>
      <c r="G6" s="74">
        <f>'Investment Values'!F18</f>
        <v>0</v>
      </c>
      <c r="H6" s="93" t="s">
        <v>15</v>
      </c>
      <c r="I6" s="78"/>
      <c r="J6" s="78"/>
      <c r="K6" s="78"/>
      <c r="L6" s="78"/>
      <c r="M6" s="99"/>
      <c r="N6" s="80"/>
    </row>
    <row r="7" spans="2:14" ht="30" customHeight="1">
      <c r="B7" s="92"/>
      <c r="C7" s="79"/>
      <c r="D7" s="511" t="s">
        <v>23</v>
      </c>
      <c r="E7" s="512"/>
      <c r="F7" s="83"/>
      <c r="G7" s="291">
        <f>'Investment Values'!F10</f>
        <v>0</v>
      </c>
      <c r="H7" s="82" t="s">
        <v>24</v>
      </c>
      <c r="I7" s="78"/>
      <c r="J7" s="78"/>
      <c r="K7" s="78"/>
      <c r="L7" s="78"/>
      <c r="M7" s="99"/>
      <c r="N7" s="80"/>
    </row>
    <row r="8" spans="2:14" ht="30" customHeight="1">
      <c r="B8" s="92"/>
      <c r="C8" s="79"/>
      <c r="D8" s="511" t="s">
        <v>25</v>
      </c>
      <c r="E8" s="512"/>
      <c r="F8" s="162"/>
      <c r="G8" s="74">
        <f>'Investment Values'!F11</f>
        <v>0</v>
      </c>
      <c r="H8" s="82" t="s">
        <v>22</v>
      </c>
      <c r="I8" s="78"/>
      <c r="J8" s="78"/>
      <c r="K8" s="78"/>
      <c r="L8" s="78"/>
      <c r="M8" s="99"/>
      <c r="N8" s="80"/>
    </row>
    <row r="9" spans="2:14" ht="30" customHeight="1">
      <c r="B9" s="92"/>
      <c r="C9" s="79"/>
      <c r="D9" s="511" t="s">
        <v>85</v>
      </c>
      <c r="E9" s="512"/>
      <c r="F9" s="81"/>
      <c r="G9" s="74">
        <v>0</v>
      </c>
      <c r="H9" s="93"/>
      <c r="I9" s="78"/>
      <c r="J9" s="78"/>
      <c r="K9" s="78"/>
      <c r="L9" s="78"/>
      <c r="M9" s="99"/>
      <c r="N9" s="80"/>
    </row>
    <row r="10" spans="2:14" ht="8.25" customHeight="1">
      <c r="B10" s="92"/>
      <c r="C10" s="79"/>
      <c r="D10" s="84"/>
      <c r="E10" s="84"/>
      <c r="F10" s="85"/>
      <c r="G10" s="86"/>
      <c r="H10" s="94"/>
      <c r="I10" s="78"/>
      <c r="J10" s="78"/>
      <c r="K10" s="78"/>
      <c r="L10" s="78"/>
      <c r="M10" s="99"/>
      <c r="N10" s="80"/>
    </row>
    <row r="11" spans="2:14" ht="8.25" customHeight="1" hidden="1">
      <c r="B11" s="92"/>
      <c r="C11" s="79"/>
      <c r="D11" s="84"/>
      <c r="E11" s="84"/>
      <c r="F11" s="85"/>
      <c r="G11" s="86"/>
      <c r="H11" s="87"/>
      <c r="I11" s="513"/>
      <c r="J11" s="513"/>
      <c r="K11" s="513"/>
      <c r="L11" s="513"/>
      <c r="M11" s="99"/>
      <c r="N11" s="80"/>
    </row>
    <row r="12" spans="2:14" ht="3" customHeight="1" thickBot="1">
      <c r="B12" s="92"/>
      <c r="C12" s="79"/>
      <c r="D12" s="88"/>
      <c r="E12" s="88"/>
      <c r="F12" s="89"/>
      <c r="G12" s="90"/>
      <c r="H12" s="78"/>
      <c r="I12" s="533"/>
      <c r="J12" s="533"/>
      <c r="K12" s="533"/>
      <c r="L12" s="78"/>
      <c r="M12" s="99"/>
      <c r="N12" s="80"/>
    </row>
    <row r="13" spans="2:14" ht="13.5" hidden="1" thickBot="1">
      <c r="B13" s="95"/>
      <c r="C13" s="32"/>
      <c r="D13" s="33"/>
      <c r="E13" s="33"/>
      <c r="F13" s="34"/>
      <c r="G13" s="10"/>
      <c r="H13" s="96"/>
      <c r="I13" s="96"/>
      <c r="J13" s="96"/>
      <c r="K13" s="96"/>
      <c r="L13" s="96"/>
      <c r="M13" s="99"/>
      <c r="N13" s="80"/>
    </row>
    <row r="14" spans="2:14" ht="13.5" hidden="1" thickBot="1">
      <c r="B14" s="95"/>
      <c r="C14" s="96"/>
      <c r="D14" s="96"/>
      <c r="E14" s="96"/>
      <c r="F14" s="96"/>
      <c r="G14" s="96"/>
      <c r="H14" s="96"/>
      <c r="I14" s="96"/>
      <c r="J14" s="96"/>
      <c r="K14" s="96"/>
      <c r="L14" s="96"/>
      <c r="M14" s="99"/>
      <c r="N14" s="80"/>
    </row>
    <row r="15" spans="2:14" ht="30.75" customHeight="1" thickBot="1">
      <c r="B15" s="92"/>
      <c r="C15" s="91"/>
      <c r="D15" s="519" t="s">
        <v>43</v>
      </c>
      <c r="E15" s="519"/>
      <c r="F15" s="520"/>
      <c r="G15" s="520"/>
      <c r="H15" s="521"/>
      <c r="I15" s="526" t="s">
        <v>26</v>
      </c>
      <c r="J15" s="527"/>
      <c r="K15" s="527"/>
      <c r="L15" s="528"/>
      <c r="M15" s="99"/>
      <c r="N15" s="80"/>
    </row>
    <row r="16" spans="2:14" ht="30.75" customHeight="1" thickBot="1">
      <c r="B16" s="92"/>
      <c r="C16" s="220" t="s">
        <v>27</v>
      </c>
      <c r="D16" s="221" t="s">
        <v>31</v>
      </c>
      <c r="E16" s="531" t="s">
        <v>28</v>
      </c>
      <c r="F16" s="532"/>
      <c r="G16" s="222" t="s">
        <v>29</v>
      </c>
      <c r="H16" s="112" t="s">
        <v>30</v>
      </c>
      <c r="I16" s="223" t="s">
        <v>31</v>
      </c>
      <c r="J16" s="224" t="s">
        <v>28</v>
      </c>
      <c r="K16" s="224" t="s">
        <v>29</v>
      </c>
      <c r="L16" s="35" t="s">
        <v>30</v>
      </c>
      <c r="M16" s="99"/>
      <c r="N16" s="80"/>
    </row>
    <row r="17" spans="2:14" ht="12.75" customHeight="1">
      <c r="B17" s="92"/>
      <c r="C17" s="36">
        <v>0</v>
      </c>
      <c r="D17" s="164">
        <f>IF($G$5=0,0,$G$4/($G$5+($G$6/12)))</f>
        <v>0</v>
      </c>
      <c r="E17" s="529">
        <f>IF(($G$8)&lt;C17+1,0,PMT($D$45/12,($G$8)*12,$G$4*12))</f>
        <v>0</v>
      </c>
      <c r="F17" s="530"/>
      <c r="G17" s="164">
        <f aca="true" t="shared" si="0" ref="G17:G28">+D17+E17</f>
        <v>0</v>
      </c>
      <c r="H17" s="195">
        <f>G17</f>
        <v>0</v>
      </c>
      <c r="I17" s="37">
        <f>IF($G$5=0,0,IF(C17&lt;$G$9,0,$G$4/($G$5+($G$6/12))))</f>
        <v>0</v>
      </c>
      <c r="J17" s="37">
        <f>IF($G$9=C17,-$G$4,0)</f>
        <v>0</v>
      </c>
      <c r="K17" s="37">
        <f aca="true" t="shared" si="1" ref="K17:K28">+I17+J17</f>
        <v>0</v>
      </c>
      <c r="L17" s="196">
        <f>K17</f>
        <v>0</v>
      </c>
      <c r="M17" s="99"/>
      <c r="N17" s="80"/>
    </row>
    <row r="18" spans="2:14" ht="12.75" customHeight="1">
      <c r="B18" s="92"/>
      <c r="C18" s="225">
        <f aca="true" t="shared" si="2" ref="C18:C28">1+C17</f>
        <v>1</v>
      </c>
      <c r="D18" s="226">
        <f aca="true" t="shared" si="3" ref="D18:D28">IF($G$5=0,0,$G$4/($G$5+($G$6/12)))</f>
        <v>0</v>
      </c>
      <c r="E18" s="522">
        <f aca="true" t="shared" si="4" ref="E18:E28">IF(($G$8)&lt;C18+1,0,PMT($D$45/12,($G$8)*12,$G$4*12))</f>
        <v>0</v>
      </c>
      <c r="F18" s="523"/>
      <c r="G18" s="226">
        <f t="shared" si="0"/>
        <v>0</v>
      </c>
      <c r="H18" s="197">
        <f aca="true" t="shared" si="5" ref="H18:H28">H17+G18</f>
        <v>0</v>
      </c>
      <c r="I18" s="55">
        <f aca="true" t="shared" si="6" ref="I18:I28">IF($G$5=0,0,IF(C18&lt;$G$9,0,$G$4/($G$5+($G$6/12))))</f>
        <v>0</v>
      </c>
      <c r="J18" s="55">
        <f aca="true" t="shared" si="7" ref="J18:J28">IF($G$9=C18,-$G$4,0)</f>
        <v>0</v>
      </c>
      <c r="K18" s="55">
        <f t="shared" si="1"/>
        <v>0</v>
      </c>
      <c r="L18" s="198">
        <f aca="true" t="shared" si="8" ref="L18:L28">L17+K18</f>
        <v>0</v>
      </c>
      <c r="M18" s="99"/>
      <c r="N18" s="80"/>
    </row>
    <row r="19" spans="2:14" ht="12.75" customHeight="1">
      <c r="B19" s="92"/>
      <c r="C19" s="36">
        <f t="shared" si="2"/>
        <v>2</v>
      </c>
      <c r="D19" s="164">
        <f t="shared" si="3"/>
        <v>0</v>
      </c>
      <c r="E19" s="524">
        <f t="shared" si="4"/>
        <v>0</v>
      </c>
      <c r="F19" s="525"/>
      <c r="G19" s="164">
        <f t="shared" si="0"/>
        <v>0</v>
      </c>
      <c r="H19" s="195">
        <f t="shared" si="5"/>
        <v>0</v>
      </c>
      <c r="I19" s="37">
        <f t="shared" si="6"/>
        <v>0</v>
      </c>
      <c r="J19" s="37">
        <f t="shared" si="7"/>
        <v>0</v>
      </c>
      <c r="K19" s="37">
        <f t="shared" si="1"/>
        <v>0</v>
      </c>
      <c r="L19" s="196">
        <f t="shared" si="8"/>
        <v>0</v>
      </c>
      <c r="M19" s="99"/>
      <c r="N19" s="80"/>
    </row>
    <row r="20" spans="2:14" ht="12.75" customHeight="1">
      <c r="B20" s="92"/>
      <c r="C20" s="225">
        <f t="shared" si="2"/>
        <v>3</v>
      </c>
      <c r="D20" s="226">
        <f t="shared" si="3"/>
        <v>0</v>
      </c>
      <c r="E20" s="522">
        <f t="shared" si="4"/>
        <v>0</v>
      </c>
      <c r="F20" s="523"/>
      <c r="G20" s="226">
        <f t="shared" si="0"/>
        <v>0</v>
      </c>
      <c r="H20" s="197">
        <f t="shared" si="5"/>
        <v>0</v>
      </c>
      <c r="I20" s="55">
        <f t="shared" si="6"/>
        <v>0</v>
      </c>
      <c r="J20" s="55">
        <f t="shared" si="7"/>
        <v>0</v>
      </c>
      <c r="K20" s="55">
        <f t="shared" si="1"/>
        <v>0</v>
      </c>
      <c r="L20" s="198">
        <f t="shared" si="8"/>
        <v>0</v>
      </c>
      <c r="M20" s="99"/>
      <c r="N20" s="80"/>
    </row>
    <row r="21" spans="2:14" ht="12.75" customHeight="1">
      <c r="B21" s="92"/>
      <c r="C21" s="36">
        <f t="shared" si="2"/>
        <v>4</v>
      </c>
      <c r="D21" s="164">
        <f t="shared" si="3"/>
        <v>0</v>
      </c>
      <c r="E21" s="524">
        <f t="shared" si="4"/>
        <v>0</v>
      </c>
      <c r="F21" s="525"/>
      <c r="G21" s="164">
        <f t="shared" si="0"/>
        <v>0</v>
      </c>
      <c r="H21" s="195">
        <f t="shared" si="5"/>
        <v>0</v>
      </c>
      <c r="I21" s="37">
        <f t="shared" si="6"/>
        <v>0</v>
      </c>
      <c r="J21" s="37">
        <f t="shared" si="7"/>
        <v>0</v>
      </c>
      <c r="K21" s="37">
        <f t="shared" si="1"/>
        <v>0</v>
      </c>
      <c r="L21" s="196">
        <f t="shared" si="8"/>
        <v>0</v>
      </c>
      <c r="M21" s="99"/>
      <c r="N21" s="80"/>
    </row>
    <row r="22" spans="2:14" ht="12.75" customHeight="1">
      <c r="B22" s="92"/>
      <c r="C22" s="225">
        <f t="shared" si="2"/>
        <v>5</v>
      </c>
      <c r="D22" s="226">
        <f t="shared" si="3"/>
        <v>0</v>
      </c>
      <c r="E22" s="522">
        <f t="shared" si="4"/>
        <v>0</v>
      </c>
      <c r="F22" s="523"/>
      <c r="G22" s="226">
        <f t="shared" si="0"/>
        <v>0</v>
      </c>
      <c r="H22" s="197">
        <f t="shared" si="5"/>
        <v>0</v>
      </c>
      <c r="I22" s="55">
        <f t="shared" si="6"/>
        <v>0</v>
      </c>
      <c r="J22" s="55">
        <f t="shared" si="7"/>
        <v>0</v>
      </c>
      <c r="K22" s="55">
        <f t="shared" si="1"/>
        <v>0</v>
      </c>
      <c r="L22" s="198">
        <f t="shared" si="8"/>
        <v>0</v>
      </c>
      <c r="M22" s="99"/>
      <c r="N22" s="80"/>
    </row>
    <row r="23" spans="2:14" ht="12.75" customHeight="1">
      <c r="B23" s="92"/>
      <c r="C23" s="36">
        <f t="shared" si="2"/>
        <v>6</v>
      </c>
      <c r="D23" s="164">
        <f t="shared" si="3"/>
        <v>0</v>
      </c>
      <c r="E23" s="524">
        <f t="shared" si="4"/>
        <v>0</v>
      </c>
      <c r="F23" s="525"/>
      <c r="G23" s="164">
        <f t="shared" si="0"/>
        <v>0</v>
      </c>
      <c r="H23" s="195">
        <f t="shared" si="5"/>
        <v>0</v>
      </c>
      <c r="I23" s="37">
        <f t="shared" si="6"/>
        <v>0</v>
      </c>
      <c r="J23" s="37">
        <f t="shared" si="7"/>
        <v>0</v>
      </c>
      <c r="K23" s="37">
        <f t="shared" si="1"/>
        <v>0</v>
      </c>
      <c r="L23" s="196">
        <f t="shared" si="8"/>
        <v>0</v>
      </c>
      <c r="M23" s="99"/>
      <c r="N23" s="80"/>
    </row>
    <row r="24" spans="2:14" ht="12.75" customHeight="1">
      <c r="B24" s="92"/>
      <c r="C24" s="225">
        <f t="shared" si="2"/>
        <v>7</v>
      </c>
      <c r="D24" s="226">
        <f t="shared" si="3"/>
        <v>0</v>
      </c>
      <c r="E24" s="522">
        <f t="shared" si="4"/>
        <v>0</v>
      </c>
      <c r="F24" s="523"/>
      <c r="G24" s="226">
        <f t="shared" si="0"/>
        <v>0</v>
      </c>
      <c r="H24" s="197">
        <f t="shared" si="5"/>
        <v>0</v>
      </c>
      <c r="I24" s="55">
        <f t="shared" si="6"/>
        <v>0</v>
      </c>
      <c r="J24" s="55">
        <f t="shared" si="7"/>
        <v>0</v>
      </c>
      <c r="K24" s="55">
        <f t="shared" si="1"/>
        <v>0</v>
      </c>
      <c r="L24" s="198">
        <f t="shared" si="8"/>
        <v>0</v>
      </c>
      <c r="M24" s="99"/>
      <c r="N24" s="80"/>
    </row>
    <row r="25" spans="2:14" ht="12.75" customHeight="1">
      <c r="B25" s="92"/>
      <c r="C25" s="36">
        <f t="shared" si="2"/>
        <v>8</v>
      </c>
      <c r="D25" s="164">
        <f t="shared" si="3"/>
        <v>0</v>
      </c>
      <c r="E25" s="524">
        <f t="shared" si="4"/>
        <v>0</v>
      </c>
      <c r="F25" s="525"/>
      <c r="G25" s="164">
        <f t="shared" si="0"/>
        <v>0</v>
      </c>
      <c r="H25" s="195">
        <f t="shared" si="5"/>
        <v>0</v>
      </c>
      <c r="I25" s="37">
        <f t="shared" si="6"/>
        <v>0</v>
      </c>
      <c r="J25" s="37">
        <f t="shared" si="7"/>
        <v>0</v>
      </c>
      <c r="K25" s="37">
        <f t="shared" si="1"/>
        <v>0</v>
      </c>
      <c r="L25" s="196">
        <f t="shared" si="8"/>
        <v>0</v>
      </c>
      <c r="M25" s="99"/>
      <c r="N25" s="80"/>
    </row>
    <row r="26" spans="2:14" ht="12.75" customHeight="1">
      <c r="B26" s="92"/>
      <c r="C26" s="225">
        <f t="shared" si="2"/>
        <v>9</v>
      </c>
      <c r="D26" s="226">
        <f t="shared" si="3"/>
        <v>0</v>
      </c>
      <c r="E26" s="522">
        <f t="shared" si="4"/>
        <v>0</v>
      </c>
      <c r="F26" s="523"/>
      <c r="G26" s="226">
        <f t="shared" si="0"/>
        <v>0</v>
      </c>
      <c r="H26" s="197">
        <f t="shared" si="5"/>
        <v>0</v>
      </c>
      <c r="I26" s="55">
        <f t="shared" si="6"/>
        <v>0</v>
      </c>
      <c r="J26" s="55">
        <f t="shared" si="7"/>
        <v>0</v>
      </c>
      <c r="K26" s="55">
        <f t="shared" si="1"/>
        <v>0</v>
      </c>
      <c r="L26" s="198">
        <f t="shared" si="8"/>
        <v>0</v>
      </c>
      <c r="M26" s="99"/>
      <c r="N26" s="80"/>
    </row>
    <row r="27" spans="2:14" ht="12.75" customHeight="1">
      <c r="B27" s="92"/>
      <c r="C27" s="36">
        <f t="shared" si="2"/>
        <v>10</v>
      </c>
      <c r="D27" s="164">
        <f t="shared" si="3"/>
        <v>0</v>
      </c>
      <c r="E27" s="524">
        <f t="shared" si="4"/>
        <v>0</v>
      </c>
      <c r="F27" s="525"/>
      <c r="G27" s="164">
        <f t="shared" si="0"/>
        <v>0</v>
      </c>
      <c r="H27" s="195">
        <f t="shared" si="5"/>
        <v>0</v>
      </c>
      <c r="I27" s="37">
        <f t="shared" si="6"/>
        <v>0</v>
      </c>
      <c r="J27" s="37">
        <f t="shared" si="7"/>
        <v>0</v>
      </c>
      <c r="K27" s="37">
        <f t="shared" si="1"/>
        <v>0</v>
      </c>
      <c r="L27" s="196">
        <f t="shared" si="8"/>
        <v>0</v>
      </c>
      <c r="M27" s="99"/>
      <c r="N27" s="80"/>
    </row>
    <row r="28" spans="2:14" ht="12.75" customHeight="1" thickBot="1">
      <c r="B28" s="92"/>
      <c r="C28" s="227">
        <f t="shared" si="2"/>
        <v>11</v>
      </c>
      <c r="D28" s="228">
        <f t="shared" si="3"/>
        <v>0</v>
      </c>
      <c r="E28" s="538">
        <f t="shared" si="4"/>
        <v>0</v>
      </c>
      <c r="F28" s="539"/>
      <c r="G28" s="228">
        <f t="shared" si="0"/>
        <v>0</v>
      </c>
      <c r="H28" s="199">
        <f t="shared" si="5"/>
        <v>0</v>
      </c>
      <c r="I28" s="56">
        <f t="shared" si="6"/>
        <v>0</v>
      </c>
      <c r="J28" s="56">
        <f t="shared" si="7"/>
        <v>0</v>
      </c>
      <c r="K28" s="56">
        <f t="shared" si="1"/>
        <v>0</v>
      </c>
      <c r="L28" s="200">
        <f t="shared" si="8"/>
        <v>0</v>
      </c>
      <c r="M28" s="99"/>
      <c r="N28" s="80"/>
    </row>
    <row r="29" spans="2:14" ht="3" customHeight="1">
      <c r="B29" s="92"/>
      <c r="C29" s="90"/>
      <c r="D29" s="113"/>
      <c r="E29" s="113"/>
      <c r="F29" s="113"/>
      <c r="G29" s="113"/>
      <c r="H29" s="113"/>
      <c r="I29" s="90"/>
      <c r="J29" s="90"/>
      <c r="K29" s="90"/>
      <c r="L29" s="90"/>
      <c r="M29" s="99"/>
      <c r="N29" s="80"/>
    </row>
    <row r="30" spans="2:15" ht="18" customHeight="1">
      <c r="B30" s="92"/>
      <c r="C30" s="90"/>
      <c r="D30" s="125" t="s">
        <v>36</v>
      </c>
      <c r="E30" s="126"/>
      <c r="F30" s="126"/>
      <c r="G30" s="534">
        <f>NPV(G7*0.01,G17:G28)</f>
        <v>0</v>
      </c>
      <c r="H30" s="535"/>
      <c r="I30" s="127" t="s">
        <v>35</v>
      </c>
      <c r="J30" s="128"/>
      <c r="K30" s="536">
        <f>NPV(G7*0.01,K17:K28)</f>
        <v>0</v>
      </c>
      <c r="L30" s="537"/>
      <c r="M30" s="99"/>
      <c r="N30" s="80"/>
      <c r="O30" s="38"/>
    </row>
    <row r="31" spans="2:14" ht="36.75" customHeight="1">
      <c r="B31" s="92"/>
      <c r="C31" s="90"/>
      <c r="D31" s="518" t="s">
        <v>76</v>
      </c>
      <c r="E31" s="518"/>
      <c r="F31" s="518"/>
      <c r="G31" s="518"/>
      <c r="H31" s="518"/>
      <c r="I31" s="518"/>
      <c r="J31" s="518"/>
      <c r="K31" s="518"/>
      <c r="L31" s="518"/>
      <c r="M31" s="99"/>
      <c r="N31" s="80"/>
    </row>
    <row r="32" spans="2:13" ht="19.5" customHeight="1">
      <c r="B32" s="97"/>
      <c r="C32" s="98"/>
      <c r="D32" s="234"/>
      <c r="E32" s="234"/>
      <c r="F32" s="234"/>
      <c r="G32" s="234"/>
      <c r="H32" s="234"/>
      <c r="I32" s="234"/>
      <c r="J32" s="235"/>
      <c r="K32" s="232"/>
      <c r="L32" s="232" t="s">
        <v>150</v>
      </c>
      <c r="M32" s="233"/>
    </row>
    <row r="33" spans="1:14" s="3" customFormat="1" ht="13.5" customHeight="1">
      <c r="A33" s="9"/>
      <c r="B33" s="9"/>
      <c r="C33" s="215"/>
      <c r="D33" s="215" t="s">
        <v>2</v>
      </c>
      <c r="E33" s="215"/>
      <c r="F33" s="9"/>
      <c r="G33" s="9"/>
      <c r="H33" s="9"/>
      <c r="I33" s="215"/>
      <c r="J33" s="215"/>
      <c r="K33" s="215"/>
      <c r="L33" s="215"/>
      <c r="M33" s="9"/>
      <c r="N33" s="9"/>
    </row>
    <row r="34" spans="3:13" ht="12.75" hidden="1">
      <c r="C34" s="27"/>
      <c r="D34" s="27"/>
      <c r="E34" s="27"/>
      <c r="F34" s="27"/>
      <c r="G34" s="27"/>
      <c r="H34" s="27"/>
      <c r="I34" s="27"/>
      <c r="J34" s="27"/>
      <c r="K34" s="27"/>
      <c r="L34" s="27"/>
      <c r="M34" s="29"/>
    </row>
    <row r="35" ht="12.75" hidden="1"/>
    <row r="36" ht="12.75" hidden="1"/>
    <row r="37" ht="12.75" hidden="1"/>
    <row r="38" ht="12.75" hidden="1"/>
    <row r="39" ht="12.75" hidden="1"/>
    <row r="40" ht="12.75" hidden="1"/>
    <row r="41" ht="12.75" hidden="1"/>
    <row r="42" spans="4:6" ht="12.75" hidden="1">
      <c r="D42" s="517" t="s">
        <v>32</v>
      </c>
      <c r="E42" s="517"/>
      <c r="F42" s="517"/>
    </row>
    <row r="43" spans="4:6" ht="12.75" hidden="1">
      <c r="D43" s="5"/>
      <c r="E43" s="5"/>
      <c r="F43" s="5"/>
    </row>
    <row r="44" spans="4:6" ht="12.75" hidden="1">
      <c r="D44" s="5"/>
      <c r="E44" s="5"/>
      <c r="F44" s="5"/>
    </row>
    <row r="45" spans="4:7" ht="12.75" hidden="1">
      <c r="D45" s="40">
        <f>G7/100</f>
        <v>0</v>
      </c>
      <c r="E45" s="5" t="s">
        <v>10</v>
      </c>
      <c r="F45" s="5"/>
      <c r="G45" s="41"/>
    </row>
    <row r="46" spans="4:6" ht="12.75" hidden="1">
      <c r="D46" s="5"/>
      <c r="E46" s="5"/>
      <c r="F46" s="5"/>
    </row>
    <row r="47" ht="12.75" hidden="1">
      <c r="D47" s="42"/>
    </row>
    <row r="48" ht="12.75" hidden="1"/>
    <row r="49" ht="12.75" hidden="1"/>
    <row r="50" ht="12.75" hidden="1"/>
  </sheetData>
  <sheetProtection password="C6DA" sheet="1" objects="1" scenarios="1"/>
  <mergeCells count="29">
    <mergeCell ref="I12:K12"/>
    <mergeCell ref="G30:H30"/>
    <mergeCell ref="K30:L30"/>
    <mergeCell ref="E26:F26"/>
    <mergeCell ref="E27:F27"/>
    <mergeCell ref="E28:F28"/>
    <mergeCell ref="E22:F22"/>
    <mergeCell ref="E23:F23"/>
    <mergeCell ref="E24:F24"/>
    <mergeCell ref="E25:F25"/>
    <mergeCell ref="D42:F42"/>
    <mergeCell ref="D31:L31"/>
    <mergeCell ref="D15:H15"/>
    <mergeCell ref="E20:F20"/>
    <mergeCell ref="E21:F21"/>
    <mergeCell ref="I15:L15"/>
    <mergeCell ref="E17:F17"/>
    <mergeCell ref="E18:F18"/>
    <mergeCell ref="E19:F19"/>
    <mergeCell ref="E16:F16"/>
    <mergeCell ref="B2:M2"/>
    <mergeCell ref="D5:E6"/>
    <mergeCell ref="I11:L11"/>
    <mergeCell ref="D4:E4"/>
    <mergeCell ref="D7:E7"/>
    <mergeCell ref="D9:E9"/>
    <mergeCell ref="F5:F6"/>
    <mergeCell ref="D8:E8"/>
    <mergeCell ref="C3:F3"/>
  </mergeCells>
  <conditionalFormatting sqref="G29:H29 I29:J30 K29:L29 C15:C30 D15:L16 D29:F30">
    <cfRule type="cellIs" priority="1" dxfId="6" operator="equal" stopIfTrue="1">
      <formula>"#DIV!"</formula>
    </cfRule>
  </conditionalFormatting>
  <conditionalFormatting sqref="G30:H30 K30:L30 D17:L28">
    <cfRule type="cellIs" priority="2" dxfId="6" operator="equal" stopIfTrue="1">
      <formula>#DIV/0!</formula>
    </cfRule>
  </conditionalFormatting>
  <conditionalFormatting sqref="G4:G5 G7:G9">
    <cfRule type="cellIs" priority="3" dxfId="11" operator="equal" stopIfTrue="1">
      <formula>0</formula>
    </cfRule>
  </conditionalFormatting>
  <dataValidations count="5">
    <dataValidation type="whole" allowBlank="1" showInputMessage="1" showErrorMessage="1" errorTitle="Invalid Entry" error="Please enter a integer in this cell between 0 and 12. For the purposes of this model, financing term is assumed to be whole years up to 12 years." sqref="G8">
      <formula1>0</formula1>
      <formula2>12</formula2>
    </dataValidation>
    <dataValidation type="decimal" operator="greaterThan" allowBlank="1" showInputMessage="1" showErrorMessage="1" errorTitle="Invalid Entry" error="Please enter a number greater than zero." sqref="G7 G4:G5">
      <formula1>0</formula1>
    </dataValidation>
    <dataValidation type="whole" showInputMessage="1" showErrorMessage="1" promptTitle="Year(s) postponed:" prompt="The number of years project is delayed beyond the current year. Current year is represented by the number zero (here and in cell C17) ." errorTitle="Invalid Entry" error="Please enter a whole number between 0 and 11." sqref="G9">
      <formula1>0</formula1>
      <formula2>11</formula2>
    </dataValidation>
    <dataValidation type="decimal" allowBlank="1" showInputMessage="1" showErrorMessage="1" errorTitle="Invalid Entry" error="Please enter a number between 0 and 11." sqref="G6">
      <formula1>0</formula1>
      <formula2>11</formula2>
    </dataValidation>
    <dataValidation allowBlank="1" showInputMessage="1" showErrorMessage="1" promptTitle="Year Zero?" prompt="Year zero in cell C17 represents activity in the current year." sqref="C17"/>
  </dataValidations>
  <hyperlinks>
    <hyperlink ref="K32:L32" location="Instructions!B4" display="Disclaimer"/>
    <hyperlink ref="L32" location="Instructions!B4" tooltip="Important Notice" display="Important Notice"/>
  </hyperlinks>
  <printOptions horizontalCentered="1" verticalCentered="1"/>
  <pageMargins left="0.44" right="0.42" top="1" bottom="1" header="0.5" footer="0.5"/>
  <pageSetup fitToHeight="1" fitToWidth="1" horizontalDpi="300" verticalDpi="300" orientation="landscape" scale="76" r:id="rId4"/>
  <headerFooter alignWithMargins="0">
    <oddHeader>&amp;CENERGY STAR CASH FLOW OPPORTUNITY CALCULATOR
Cash Flow Projection</oddHeader>
    <oddFooter>&amp;L&amp;8&amp;F/&amp;A&amp;C&amp;8As the numbers that you will use in the calculator are your own estimates, 
ENERGY STAR® does not guarantee that your project will generate the results presented herein.  
See full disclaimer.&amp;R&amp;8Printed on &amp;D &amp;T
Page &amp;P of &amp;N</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12">
    <pageSetUpPr fitToPage="1"/>
  </sheetPr>
  <dimension ref="A1:AE37"/>
  <sheetViews>
    <sheetView showGridLines="0" zoomScale="80" zoomScaleNormal="80" workbookViewId="0" topLeftCell="A1">
      <pane ySplit="2" topLeftCell="BM3" activePane="bottomLeft" state="frozen"/>
      <selection pane="topLeft" activeCell="D7" sqref="D7"/>
      <selection pane="bottomLeft" activeCell="G4" sqref="G4"/>
    </sheetView>
  </sheetViews>
  <sheetFormatPr defaultColWidth="9.140625" defaultRowHeight="12.75" zeroHeight="1"/>
  <cols>
    <col min="1" max="1" width="1.8515625" style="4" customWidth="1"/>
    <col min="2" max="2" width="9.57421875" style="4" customWidth="1"/>
    <col min="3" max="3" width="5.8515625" style="4" customWidth="1"/>
    <col min="4" max="4" width="8.8515625" style="4" customWidth="1"/>
    <col min="5" max="5" width="15.140625" style="4" customWidth="1"/>
    <col min="6" max="6" width="4.421875" style="4" customWidth="1"/>
    <col min="7" max="7" width="18.140625" style="4" bestFit="1" customWidth="1"/>
    <col min="8" max="8" width="10.140625" style="4" customWidth="1"/>
    <col min="9" max="9" width="9.00390625" style="3" hidden="1" customWidth="1"/>
    <col min="10" max="10" width="8.00390625" style="4" customWidth="1"/>
    <col min="11" max="13" width="14.7109375" style="4" customWidth="1"/>
    <col min="14" max="14" width="1.7109375" style="4" customWidth="1"/>
    <col min="15" max="15" width="0.85546875" style="3" hidden="1" customWidth="1"/>
    <col min="16" max="16" width="5.140625" style="4" hidden="1" customWidth="1"/>
    <col min="17" max="17" width="10.28125" style="12" hidden="1" customWidth="1"/>
    <col min="18" max="21" width="9.00390625" style="12" hidden="1" customWidth="1"/>
    <col min="22" max="22" width="13.28125" style="12" hidden="1" customWidth="1"/>
    <col min="23" max="23" width="2.00390625" style="12" hidden="1" customWidth="1"/>
    <col min="24" max="24" width="14.421875" style="12" hidden="1" customWidth="1"/>
    <col min="25" max="25" width="7.28125" style="12" hidden="1" customWidth="1"/>
    <col min="26" max="26" width="2.00390625" style="12" hidden="1" customWidth="1"/>
    <col min="27" max="27" width="12.00390625" style="12" hidden="1" customWidth="1"/>
    <col min="28" max="28" width="12.140625" style="12" hidden="1" customWidth="1"/>
    <col min="29" max="16384" width="0" style="12" hidden="1" customWidth="1"/>
  </cols>
  <sheetData>
    <row r="1" spans="1:16" s="18" customFormat="1" ht="9" customHeight="1">
      <c r="A1" s="229"/>
      <c r="B1" s="557"/>
      <c r="C1" s="557"/>
      <c r="D1" s="557"/>
      <c r="E1" s="557"/>
      <c r="F1" s="558"/>
      <c r="G1" s="558"/>
      <c r="H1" s="558"/>
      <c r="I1" s="557"/>
      <c r="J1" s="557"/>
      <c r="K1" s="559"/>
      <c r="L1" s="559"/>
      <c r="M1" s="559"/>
      <c r="N1" s="230"/>
      <c r="O1" s="3"/>
      <c r="P1" s="4"/>
    </row>
    <row r="2" spans="1:27" ht="39.75" customHeight="1">
      <c r="A2" s="229"/>
      <c r="B2" s="554" t="str">
        <f>CONCATENATE('Data Entry'!$D$5," COST OF DELAY")</f>
        <v>FIRST APPROXIMATION COST OF DELAY</v>
      </c>
      <c r="C2" s="555"/>
      <c r="D2" s="555"/>
      <c r="E2" s="555"/>
      <c r="F2" s="555"/>
      <c r="G2" s="555"/>
      <c r="H2" s="555"/>
      <c r="I2" s="555"/>
      <c r="J2" s="555"/>
      <c r="K2" s="555"/>
      <c r="L2" s="297"/>
      <c r="M2" s="201"/>
      <c r="N2" s="230"/>
      <c r="AA2" s="12" t="s">
        <v>87</v>
      </c>
    </row>
    <row r="3" spans="1:24" ht="40.5" customHeight="1">
      <c r="A3" s="229"/>
      <c r="B3" s="560" t="s">
        <v>89</v>
      </c>
      <c r="C3" s="561"/>
      <c r="D3" s="561"/>
      <c r="E3" s="561"/>
      <c r="F3" s="561"/>
      <c r="G3" s="561"/>
      <c r="H3" s="562"/>
      <c r="I3" s="206"/>
      <c r="J3" s="207"/>
      <c r="K3" s="552" t="s">
        <v>97</v>
      </c>
      <c r="L3" s="540" t="s">
        <v>90</v>
      </c>
      <c r="M3" s="542" t="s">
        <v>91</v>
      </c>
      <c r="N3" s="230"/>
      <c r="X3" s="12" t="s">
        <v>86</v>
      </c>
    </row>
    <row r="4" spans="1:27" ht="22.5" customHeight="1">
      <c r="A4" s="80"/>
      <c r="B4" s="544" t="s">
        <v>83</v>
      </c>
      <c r="C4" s="545"/>
      <c r="D4" s="545"/>
      <c r="E4" s="545"/>
      <c r="F4" s="192"/>
      <c r="G4" s="253">
        <f>'Cash Flow'!G7</f>
        <v>0</v>
      </c>
      <c r="H4" s="181" t="s">
        <v>8</v>
      </c>
      <c r="I4" s="78"/>
      <c r="J4" s="298" t="s">
        <v>6</v>
      </c>
      <c r="K4" s="553"/>
      <c r="L4" s="541"/>
      <c r="M4" s="543"/>
      <c r="N4" s="80"/>
      <c r="O4" s="66"/>
      <c r="X4" s="15" t="e">
        <f>IF(ISTEXT(J8),AB11,PMT($G$5/1200,($G$10)*12,$G$6))</f>
        <v>#DIV/0!</v>
      </c>
      <c r="AA4" s="187" t="e">
        <f>$X$6/12</f>
        <v>#DIV/0!</v>
      </c>
    </row>
    <row r="5" spans="1:27" ht="22.5" customHeight="1">
      <c r="A5" s="80"/>
      <c r="B5" s="544" t="s">
        <v>95</v>
      </c>
      <c r="C5" s="545"/>
      <c r="D5" s="545"/>
      <c r="E5" s="545"/>
      <c r="F5" s="192"/>
      <c r="G5" s="253">
        <v>0</v>
      </c>
      <c r="H5" s="181" t="s">
        <v>8</v>
      </c>
      <c r="I5" s="78"/>
      <c r="J5" s="299"/>
      <c r="K5" s="300"/>
      <c r="L5" s="300"/>
      <c r="M5" s="301">
        <f>K6</f>
        <v>0</v>
      </c>
      <c r="N5" s="80"/>
      <c r="P5" s="165"/>
      <c r="X5" s="13" t="s">
        <v>88</v>
      </c>
      <c r="AA5" s="187"/>
    </row>
    <row r="6" spans="1:27" ht="22.5" customHeight="1">
      <c r="A6" s="80"/>
      <c r="B6" s="544" t="s">
        <v>77</v>
      </c>
      <c r="C6" s="545"/>
      <c r="D6" s="545"/>
      <c r="E6" s="545"/>
      <c r="F6" s="192"/>
      <c r="G6" s="254">
        <f>'Investment Values'!F15</f>
        <v>0</v>
      </c>
      <c r="H6" s="90"/>
      <c r="J6" s="190">
        <v>1</v>
      </c>
      <c r="K6" s="288">
        <f>IF($G$6=0,0,X6)</f>
        <v>0</v>
      </c>
      <c r="L6" s="284">
        <f>$G$12</f>
        <v>0</v>
      </c>
      <c r="M6" s="285">
        <f>IF($G$6=0,0,ROUND(X18,-2))</f>
        <v>0</v>
      </c>
      <c r="N6" s="80"/>
      <c r="P6" s="165"/>
      <c r="X6" s="187" t="e">
        <f>ROUND((-X9-G6),-2)</f>
        <v>#DIV/0!</v>
      </c>
      <c r="AA6" s="187"/>
    </row>
    <row r="7" spans="1:29" ht="22.5" customHeight="1">
      <c r="A7" s="9"/>
      <c r="B7" s="544" t="s">
        <v>75</v>
      </c>
      <c r="C7" s="545"/>
      <c r="D7" s="545"/>
      <c r="E7" s="545"/>
      <c r="F7" s="192"/>
      <c r="G7" s="255">
        <f>'Cash Flow'!G5</f>
        <v>0</v>
      </c>
      <c r="H7" s="182" t="s">
        <v>16</v>
      </c>
      <c r="J7" s="191">
        <f aca="true" t="shared" si="0" ref="J7:J17">1+J6</f>
        <v>2</v>
      </c>
      <c r="K7" s="286">
        <f>IF($G$6=0,0,M6)</f>
        <v>0</v>
      </c>
      <c r="L7" s="286">
        <f aca="true" t="shared" si="1" ref="L7:L17">$G$12</f>
        <v>0</v>
      </c>
      <c r="M7" s="287">
        <f aca="true" t="shared" si="2" ref="M7:M17">IF($G$6=0,0,ROUND(X19,-2))</f>
        <v>0</v>
      </c>
      <c r="N7" s="80"/>
      <c r="P7" s="165"/>
      <c r="W7" s="14"/>
      <c r="X7" s="556" t="s">
        <v>12</v>
      </c>
      <c r="Y7" s="556"/>
      <c r="Z7" s="14" t="s">
        <v>11</v>
      </c>
      <c r="AA7" s="187"/>
      <c r="AB7" s="203">
        <f>K6</f>
        <v>0</v>
      </c>
      <c r="AC7" s="204" t="s">
        <v>91</v>
      </c>
    </row>
    <row r="8" spans="1:29" ht="22.5" customHeight="1">
      <c r="A8" s="9"/>
      <c r="B8" s="544"/>
      <c r="C8" s="545"/>
      <c r="D8" s="545"/>
      <c r="E8" s="545"/>
      <c r="F8" s="90"/>
      <c r="G8" s="255">
        <f>'Cash Flow'!G6</f>
        <v>0</v>
      </c>
      <c r="H8" s="182" t="s">
        <v>15</v>
      </c>
      <c r="J8" s="190">
        <f t="shared" si="0"/>
        <v>3</v>
      </c>
      <c r="K8" s="284">
        <f aca="true" t="shared" si="3" ref="K8:K17">IF($G$6=0,0,M7)</f>
        <v>0</v>
      </c>
      <c r="L8" s="284">
        <f t="shared" si="1"/>
        <v>0</v>
      </c>
      <c r="M8" s="285">
        <f t="shared" si="2"/>
        <v>0</v>
      </c>
      <c r="N8" s="80"/>
      <c r="P8" s="165"/>
      <c r="W8" s="14"/>
      <c r="X8" s="188" t="e">
        <f>IF(ISTEXT(G6),X11,PMT($G$4/1200,($G$10)*12,$G$6))</f>
        <v>#DIV/0!</v>
      </c>
      <c r="Y8" s="2" t="s">
        <v>3</v>
      </c>
      <c r="Z8" s="14"/>
      <c r="AA8" s="187"/>
      <c r="AC8" s="205"/>
    </row>
    <row r="9" spans="1:27" ht="22.5" customHeight="1">
      <c r="A9" s="9"/>
      <c r="B9" s="544" t="s">
        <v>84</v>
      </c>
      <c r="C9" s="545"/>
      <c r="D9" s="545"/>
      <c r="E9" s="545"/>
      <c r="F9" s="192"/>
      <c r="G9" s="256">
        <f>IF(AND(G7=0,G8=0),0,G6/(G7+G8/12))</f>
        <v>0</v>
      </c>
      <c r="H9" s="184"/>
      <c r="J9" s="191">
        <f t="shared" si="0"/>
        <v>4</v>
      </c>
      <c r="K9" s="286">
        <f t="shared" si="3"/>
        <v>0</v>
      </c>
      <c r="L9" s="286">
        <f t="shared" si="1"/>
        <v>0</v>
      </c>
      <c r="M9" s="287">
        <f t="shared" si="2"/>
        <v>0</v>
      </c>
      <c r="N9" s="80"/>
      <c r="P9" s="165"/>
      <c r="R9" s="20"/>
      <c r="W9" s="14"/>
      <c r="X9" s="188" t="e">
        <f>IF(ISTEXT(X8),X11,PV($G$5/12/100,($G$10)*12,-$X$8))</f>
        <v>#DIV/0!</v>
      </c>
      <c r="Y9" s="2" t="s">
        <v>4</v>
      </c>
      <c r="Z9" s="14"/>
      <c r="AA9" s="187"/>
    </row>
    <row r="10" spans="1:27" ht="22.5" customHeight="1">
      <c r="A10" s="9"/>
      <c r="B10" s="544" t="s">
        <v>78</v>
      </c>
      <c r="C10" s="545"/>
      <c r="D10" s="545"/>
      <c r="E10" s="545"/>
      <c r="F10" s="192"/>
      <c r="G10" s="255">
        <f>'Cash Flow'!G8</f>
        <v>0</v>
      </c>
      <c r="H10" s="182" t="s">
        <v>16</v>
      </c>
      <c r="J10" s="190">
        <f t="shared" si="0"/>
        <v>5</v>
      </c>
      <c r="K10" s="284">
        <f t="shared" si="3"/>
        <v>0</v>
      </c>
      <c r="L10" s="284">
        <f t="shared" si="1"/>
        <v>0</v>
      </c>
      <c r="M10" s="285">
        <f t="shared" si="2"/>
        <v>0</v>
      </c>
      <c r="N10" s="80"/>
      <c r="P10" s="165"/>
      <c r="W10" s="14"/>
      <c r="X10" s="2"/>
      <c r="Y10" s="2"/>
      <c r="Z10" s="14"/>
      <c r="AA10" s="187"/>
    </row>
    <row r="11" spans="1:27" ht="22.5" customHeight="1">
      <c r="A11" s="9"/>
      <c r="B11" s="544" t="s">
        <v>98</v>
      </c>
      <c r="C11" s="545"/>
      <c r="D11" s="545"/>
      <c r="E11" s="545"/>
      <c r="F11" s="192"/>
      <c r="G11" s="289">
        <f>IF($G$6=0,0,X6)</f>
        <v>0</v>
      </c>
      <c r="H11" s="182"/>
      <c r="J11" s="191">
        <f t="shared" si="0"/>
        <v>6</v>
      </c>
      <c r="K11" s="286">
        <f t="shared" si="3"/>
        <v>0</v>
      </c>
      <c r="L11" s="286">
        <f t="shared" si="1"/>
        <v>0</v>
      </c>
      <c r="M11" s="287">
        <f t="shared" si="2"/>
        <v>0</v>
      </c>
      <c r="N11" s="80"/>
      <c r="P11" s="165"/>
      <c r="W11" s="14"/>
      <c r="X11" s="16"/>
      <c r="Y11" s="2"/>
      <c r="Z11" s="14"/>
      <c r="AA11" s="187"/>
    </row>
    <row r="12" spans="1:31" ht="22.5" customHeight="1">
      <c r="A12" s="9"/>
      <c r="B12" s="544" t="s">
        <v>80</v>
      </c>
      <c r="C12" s="545"/>
      <c r="D12" s="545"/>
      <c r="E12" s="545"/>
      <c r="F12" s="163"/>
      <c r="G12" s="257">
        <f>ROUND(G9/12,-2)</f>
        <v>0</v>
      </c>
      <c r="H12" s="183" t="s">
        <v>79</v>
      </c>
      <c r="J12" s="190">
        <f t="shared" si="0"/>
        <v>7</v>
      </c>
      <c r="K12" s="284">
        <f t="shared" si="3"/>
        <v>0</v>
      </c>
      <c r="L12" s="284">
        <f t="shared" si="1"/>
        <v>0</v>
      </c>
      <c r="M12" s="285">
        <f t="shared" si="2"/>
        <v>0</v>
      </c>
      <c r="N12" s="80"/>
      <c r="P12" s="165"/>
      <c r="W12" s="14"/>
      <c r="X12" s="17">
        <f>IF(ISTEXT(G6),X11,$G$9/12)</f>
        <v>0</v>
      </c>
      <c r="Y12" s="2"/>
      <c r="Z12" s="14"/>
      <c r="AA12" s="187"/>
      <c r="AE12" s="12" t="s">
        <v>2</v>
      </c>
    </row>
    <row r="13" spans="1:27" ht="22.5" customHeight="1">
      <c r="A13" s="9"/>
      <c r="B13" s="546" t="s">
        <v>101</v>
      </c>
      <c r="C13" s="547"/>
      <c r="D13" s="547"/>
      <c r="E13" s="547"/>
      <c r="F13" s="185"/>
      <c r="G13" s="193">
        <f>IF(G9=0,0,(-$G$6-X9)/(G9/12))</f>
        <v>0</v>
      </c>
      <c r="H13" s="183" t="s">
        <v>15</v>
      </c>
      <c r="J13" s="191">
        <f t="shared" si="0"/>
        <v>8</v>
      </c>
      <c r="K13" s="286">
        <f t="shared" si="3"/>
        <v>0</v>
      </c>
      <c r="L13" s="286">
        <f t="shared" si="1"/>
        <v>0</v>
      </c>
      <c r="M13" s="287">
        <f t="shared" si="2"/>
        <v>0</v>
      </c>
      <c r="N13" s="80"/>
      <c r="P13" s="165"/>
      <c r="W13" s="14"/>
      <c r="X13" s="2"/>
      <c r="Y13" s="2"/>
      <c r="Z13" s="14"/>
      <c r="AA13" s="187"/>
    </row>
    <row r="14" spans="1:27" ht="22.5" customHeight="1">
      <c r="A14" s="9"/>
      <c r="B14" s="544" t="s">
        <v>99</v>
      </c>
      <c r="C14" s="545"/>
      <c r="D14" s="545"/>
      <c r="E14" s="545"/>
      <c r="F14" s="167"/>
      <c r="G14" s="258">
        <f>IF(G6=0,0,-M17/G6)</f>
        <v>0</v>
      </c>
      <c r="H14" s="186"/>
      <c r="J14" s="190">
        <f t="shared" si="0"/>
        <v>9</v>
      </c>
      <c r="K14" s="284">
        <f t="shared" si="3"/>
        <v>0</v>
      </c>
      <c r="L14" s="284">
        <f t="shared" si="1"/>
        <v>0</v>
      </c>
      <c r="M14" s="285">
        <f t="shared" si="2"/>
        <v>0</v>
      </c>
      <c r="N14" s="80"/>
      <c r="P14" s="165"/>
      <c r="W14" s="14"/>
      <c r="X14" s="189" t="s">
        <v>13</v>
      </c>
      <c r="Y14" s="1">
        <v>500</v>
      </c>
      <c r="Z14" s="14"/>
      <c r="AA14" s="187"/>
    </row>
    <row r="15" spans="1:27" ht="22.5" customHeight="1">
      <c r="A15" s="9"/>
      <c r="B15" s="548" t="s">
        <v>100</v>
      </c>
      <c r="C15" s="549"/>
      <c r="D15" s="549"/>
      <c r="E15" s="549"/>
      <c r="F15" s="549"/>
      <c r="G15" s="549"/>
      <c r="H15" s="549"/>
      <c r="I15" s="48"/>
      <c r="J15" s="191">
        <f t="shared" si="0"/>
        <v>10</v>
      </c>
      <c r="K15" s="286">
        <f t="shared" si="3"/>
        <v>0</v>
      </c>
      <c r="L15" s="286">
        <f t="shared" si="1"/>
        <v>0</v>
      </c>
      <c r="M15" s="287">
        <f t="shared" si="2"/>
        <v>0</v>
      </c>
      <c r="N15" s="80"/>
      <c r="P15" s="165"/>
      <c r="W15" s="14"/>
      <c r="X15" s="2" t="s">
        <v>1</v>
      </c>
      <c r="Y15" s="2">
        <v>12001</v>
      </c>
      <c r="Z15" s="14"/>
      <c r="AA15" s="187"/>
    </row>
    <row r="16" spans="1:26" ht="22.5" customHeight="1">
      <c r="A16" s="9"/>
      <c r="B16" s="550" t="s">
        <v>143</v>
      </c>
      <c r="C16" s="551"/>
      <c r="D16" s="551"/>
      <c r="E16" s="551"/>
      <c r="F16" s="551"/>
      <c r="G16" s="551"/>
      <c r="H16" s="551"/>
      <c r="J16" s="190">
        <f t="shared" si="0"/>
        <v>11</v>
      </c>
      <c r="K16" s="284">
        <f t="shared" si="3"/>
        <v>0</v>
      </c>
      <c r="L16" s="284">
        <f t="shared" si="1"/>
        <v>0</v>
      </c>
      <c r="M16" s="285">
        <f t="shared" si="2"/>
        <v>0</v>
      </c>
      <c r="N16" s="231"/>
      <c r="P16" s="165"/>
      <c r="W16" s="14"/>
      <c r="X16" s="2" t="s">
        <v>5</v>
      </c>
      <c r="Y16" s="2">
        <v>0</v>
      </c>
      <c r="Z16" s="14"/>
    </row>
    <row r="17" spans="1:25" s="18" customFormat="1" ht="22.5" customHeight="1">
      <c r="A17" s="9"/>
      <c r="B17" s="550"/>
      <c r="C17" s="551"/>
      <c r="D17" s="551"/>
      <c r="E17" s="551"/>
      <c r="F17" s="551"/>
      <c r="G17" s="551"/>
      <c r="H17" s="551"/>
      <c r="I17" s="3"/>
      <c r="J17" s="191">
        <f t="shared" si="0"/>
        <v>12</v>
      </c>
      <c r="K17" s="286">
        <f t="shared" si="3"/>
        <v>0</v>
      </c>
      <c r="L17" s="286">
        <f t="shared" si="1"/>
        <v>0</v>
      </c>
      <c r="M17" s="287">
        <f t="shared" si="2"/>
        <v>0</v>
      </c>
      <c r="N17" s="231"/>
      <c r="O17" s="3"/>
      <c r="P17" s="165"/>
      <c r="X17" s="19" t="s">
        <v>6</v>
      </c>
      <c r="Y17" s="202">
        <v>0</v>
      </c>
    </row>
    <row r="18" spans="1:26" ht="24.75" customHeight="1" hidden="1">
      <c r="A18" s="9"/>
      <c r="B18" s="168"/>
      <c r="C18" s="169"/>
      <c r="D18" s="170"/>
      <c r="E18" s="167"/>
      <c r="F18" s="167"/>
      <c r="G18" s="167"/>
      <c r="H18" s="171"/>
      <c r="J18" s="208"/>
      <c r="K18" s="209"/>
      <c r="L18" s="209"/>
      <c r="M18" s="210"/>
      <c r="N18" s="231"/>
      <c r="P18" s="165"/>
      <c r="Q18" s="20"/>
      <c r="W18" s="14"/>
      <c r="X18" s="21" t="e">
        <f aca="true" t="shared" si="4" ref="X18:X29">-$X$9-$G$6-(J6*($G$9/12))</f>
        <v>#DIV/0!</v>
      </c>
      <c r="Y18" s="22">
        <v>1</v>
      </c>
      <c r="Z18" s="14"/>
    </row>
    <row r="19" spans="1:26" ht="35.25" customHeight="1" hidden="1">
      <c r="A19" s="9"/>
      <c r="B19" s="168"/>
      <c r="C19" s="169"/>
      <c r="D19" s="170"/>
      <c r="E19" s="167"/>
      <c r="F19" s="167"/>
      <c r="G19" s="167"/>
      <c r="H19" s="171"/>
      <c r="J19" s="319"/>
      <c r="K19" s="320"/>
      <c r="L19" s="320"/>
      <c r="M19" s="321"/>
      <c r="N19" s="231"/>
      <c r="W19" s="14"/>
      <c r="X19" s="23" t="e">
        <f t="shared" si="4"/>
        <v>#DIV/0!</v>
      </c>
      <c r="Y19" s="24">
        <v>2</v>
      </c>
      <c r="Z19" s="14"/>
    </row>
    <row r="20" spans="1:31" ht="35.25" customHeight="1" hidden="1">
      <c r="A20" s="9"/>
      <c r="B20" s="168"/>
      <c r="C20" s="169"/>
      <c r="D20" s="170"/>
      <c r="E20" s="167"/>
      <c r="F20" s="167"/>
      <c r="G20" s="167"/>
      <c r="H20" s="171"/>
      <c r="J20" s="319"/>
      <c r="K20" s="320"/>
      <c r="L20" s="320"/>
      <c r="M20" s="321"/>
      <c r="N20" s="231"/>
      <c r="W20" s="14"/>
      <c r="X20" s="23" t="e">
        <f t="shared" si="4"/>
        <v>#DIV/0!</v>
      </c>
      <c r="Y20" s="22">
        <v>3</v>
      </c>
      <c r="Z20" s="14"/>
      <c r="AE20" s="20"/>
    </row>
    <row r="21" spans="1:26" ht="35.25" customHeight="1" hidden="1">
      <c r="A21" s="80"/>
      <c r="B21" s="92"/>
      <c r="C21" s="78"/>
      <c r="D21" s="78"/>
      <c r="E21" s="78"/>
      <c r="F21" s="78"/>
      <c r="G21" s="78"/>
      <c r="H21" s="78"/>
      <c r="I21" s="77"/>
      <c r="J21" s="319"/>
      <c r="K21" s="320"/>
      <c r="L21" s="320"/>
      <c r="M21" s="321"/>
      <c r="N21" s="80"/>
      <c r="P21" s="3"/>
      <c r="Q21" s="25"/>
      <c r="R21" s="25"/>
      <c r="S21" s="25"/>
      <c r="T21" s="25"/>
      <c r="U21" s="25"/>
      <c r="V21" s="25"/>
      <c r="W21" s="26"/>
      <c r="X21" s="23" t="e">
        <f t="shared" si="4"/>
        <v>#DIV/0!</v>
      </c>
      <c r="Y21" s="24">
        <v>4</v>
      </c>
      <c r="Z21" s="14"/>
    </row>
    <row r="22" spans="1:26" ht="17.25" customHeight="1">
      <c r="A22" s="80"/>
      <c r="B22" s="172"/>
      <c r="C22" s="173"/>
      <c r="D22" s="173"/>
      <c r="E22" s="173"/>
      <c r="F22" s="173"/>
      <c r="G22" s="173"/>
      <c r="H22" s="173"/>
      <c r="I22" s="194"/>
      <c r="J22" s="322"/>
      <c r="K22" s="323"/>
      <c r="L22" s="323"/>
      <c r="M22" s="324" t="s">
        <v>150</v>
      </c>
      <c r="N22"/>
      <c r="P22" s="3"/>
      <c r="Q22" s="25"/>
      <c r="R22" s="25"/>
      <c r="S22" s="25"/>
      <c r="T22" s="25"/>
      <c r="U22" s="25"/>
      <c r="V22" s="25"/>
      <c r="W22" s="26"/>
      <c r="X22" s="23" t="e">
        <f t="shared" si="4"/>
        <v>#DIV/0!</v>
      </c>
      <c r="Y22" s="22">
        <v>5</v>
      </c>
      <c r="Z22" s="14"/>
    </row>
    <row r="23" spans="1:26" ht="8.25" customHeight="1">
      <c r="A23" s="80"/>
      <c r="B23" s="76"/>
      <c r="C23" s="76"/>
      <c r="D23" s="76"/>
      <c r="E23" s="76"/>
      <c r="F23" s="76"/>
      <c r="G23" s="76"/>
      <c r="H23" s="76"/>
      <c r="I23" s="76"/>
      <c r="J23" s="211"/>
      <c r="K23" s="211"/>
      <c r="L23" s="211"/>
      <c r="M23" s="211"/>
      <c r="N23" s="9"/>
      <c r="P23" s="3"/>
      <c r="Q23" s="25"/>
      <c r="R23" s="25"/>
      <c r="S23" s="25"/>
      <c r="T23" s="25"/>
      <c r="U23" s="25"/>
      <c r="V23" s="25"/>
      <c r="W23" s="26"/>
      <c r="X23" s="23" t="e">
        <f t="shared" si="4"/>
        <v>#DIV/0!</v>
      </c>
      <c r="Y23" s="24">
        <v>6</v>
      </c>
      <c r="Z23" s="14"/>
    </row>
    <row r="24" spans="3:26" ht="39" customHeight="1" hidden="1">
      <c r="C24" s="75"/>
      <c r="D24" s="75"/>
      <c r="E24" s="75"/>
      <c r="F24" s="75"/>
      <c r="G24" s="75"/>
      <c r="H24" s="75"/>
      <c r="I24" s="75"/>
      <c r="J24" s="3"/>
      <c r="K24" s="3"/>
      <c r="L24" s="3"/>
      <c r="M24" s="3"/>
      <c r="N24" s="3"/>
      <c r="P24" s="3"/>
      <c r="Q24" s="25"/>
      <c r="R24" s="25"/>
      <c r="S24" s="25"/>
      <c r="T24" s="25"/>
      <c r="U24" s="25"/>
      <c r="V24" s="25"/>
      <c r="W24" s="26"/>
      <c r="X24" s="23" t="e">
        <f t="shared" si="4"/>
        <v>#DIV/0!</v>
      </c>
      <c r="Y24" s="22">
        <v>7</v>
      </c>
      <c r="Z24" s="14"/>
    </row>
    <row r="25" spans="2:26" ht="3" customHeight="1" hidden="1">
      <c r="B25" s="65"/>
      <c r="J25" s="75"/>
      <c r="K25" s="75"/>
      <c r="L25" s="75"/>
      <c r="M25" s="75"/>
      <c r="N25" s="3"/>
      <c r="P25" s="3"/>
      <c r="Q25" s="25"/>
      <c r="R25" s="25"/>
      <c r="S25" s="25"/>
      <c r="T25" s="25"/>
      <c r="U25" s="25"/>
      <c r="V25" s="25"/>
      <c r="W25" s="26"/>
      <c r="X25" s="23" t="e">
        <f t="shared" si="4"/>
        <v>#DIV/0!</v>
      </c>
      <c r="Y25" s="24">
        <v>8</v>
      </c>
      <c r="Z25" s="14"/>
    </row>
    <row r="26" spans="10:26" ht="19.5" customHeight="1" hidden="1">
      <c r="J26" s="3"/>
      <c r="K26" s="3"/>
      <c r="L26" s="3"/>
      <c r="M26" s="3"/>
      <c r="N26" s="3"/>
      <c r="P26" s="3"/>
      <c r="Q26" s="25"/>
      <c r="R26" s="25"/>
      <c r="S26" s="25"/>
      <c r="T26" s="25"/>
      <c r="U26" s="25"/>
      <c r="V26" s="25"/>
      <c r="W26" s="26"/>
      <c r="X26" s="23" t="e">
        <f t="shared" si="4"/>
        <v>#DIV/0!</v>
      </c>
      <c r="Y26" s="22">
        <v>9</v>
      </c>
      <c r="Z26" s="14"/>
    </row>
    <row r="27" spans="10:26" ht="19.5" customHeight="1" hidden="1">
      <c r="J27" s="3"/>
      <c r="K27" s="3"/>
      <c r="L27" s="3"/>
      <c r="M27" s="3"/>
      <c r="N27" s="3"/>
      <c r="P27" s="3"/>
      <c r="Q27" s="25"/>
      <c r="R27" s="25"/>
      <c r="S27" s="25"/>
      <c r="T27" s="25"/>
      <c r="U27" s="25"/>
      <c r="V27" s="25"/>
      <c r="W27" s="26"/>
      <c r="X27" s="23" t="e">
        <f t="shared" si="4"/>
        <v>#DIV/0!</v>
      </c>
      <c r="Y27" s="24">
        <v>10</v>
      </c>
      <c r="Z27" s="14"/>
    </row>
    <row r="28" spans="10:26" ht="19.5" customHeight="1" hidden="1">
      <c r="J28" s="3"/>
      <c r="K28" s="3"/>
      <c r="L28" s="3"/>
      <c r="M28" s="3"/>
      <c r="N28" s="3"/>
      <c r="P28" s="3"/>
      <c r="Q28" s="25"/>
      <c r="R28" s="25"/>
      <c r="S28" s="25"/>
      <c r="T28" s="25"/>
      <c r="U28" s="25"/>
      <c r="V28" s="25"/>
      <c r="W28" s="26"/>
      <c r="X28" s="23" t="e">
        <f t="shared" si="4"/>
        <v>#DIV/0!</v>
      </c>
      <c r="Y28" s="22">
        <v>11</v>
      </c>
      <c r="Z28" s="14"/>
    </row>
    <row r="29" spans="10:26" ht="19.5" customHeight="1" hidden="1">
      <c r="J29" s="3"/>
      <c r="K29" s="3"/>
      <c r="L29" s="3"/>
      <c r="M29" s="3"/>
      <c r="N29" s="3"/>
      <c r="P29" s="3"/>
      <c r="Q29" s="25"/>
      <c r="R29" s="25"/>
      <c r="S29" s="25"/>
      <c r="T29" s="25"/>
      <c r="U29" s="25"/>
      <c r="V29" s="25"/>
      <c r="W29" s="26"/>
      <c r="X29" s="23" t="e">
        <f t="shared" si="4"/>
        <v>#DIV/0!</v>
      </c>
      <c r="Y29" s="24">
        <v>12</v>
      </c>
      <c r="Z29" s="14"/>
    </row>
    <row r="30" spans="10:26" ht="26.25" customHeight="1" hidden="1">
      <c r="J30" s="3"/>
      <c r="K30" s="3"/>
      <c r="L30" s="3"/>
      <c r="M30" s="3"/>
      <c r="N30" s="3"/>
      <c r="Q30" s="18"/>
      <c r="R30" s="18"/>
      <c r="S30" s="18"/>
      <c r="T30" s="18"/>
      <c r="U30" s="18"/>
      <c r="V30" s="18"/>
      <c r="W30" s="14"/>
      <c r="X30" s="2"/>
      <c r="Y30" s="2"/>
      <c r="Z30" s="14"/>
    </row>
    <row r="31" spans="10:26" ht="12.75" hidden="1">
      <c r="J31" s="3"/>
      <c r="K31" s="3"/>
      <c r="L31" s="3"/>
      <c r="M31" s="3"/>
      <c r="N31" s="3"/>
      <c r="W31" s="14"/>
      <c r="X31" s="14"/>
      <c r="Y31" s="14"/>
      <c r="Z31" s="14"/>
    </row>
    <row r="32" spans="10:14" ht="12.75" hidden="1">
      <c r="J32" s="3"/>
      <c r="K32" s="3"/>
      <c r="L32" s="3"/>
      <c r="M32" s="3"/>
      <c r="N32" s="3"/>
    </row>
    <row r="33" spans="10:13" ht="12.75" hidden="1">
      <c r="J33" s="3"/>
      <c r="K33" s="3"/>
      <c r="L33" s="3"/>
      <c r="M33" s="3"/>
    </row>
    <row r="34" ht="12.75" hidden="1"/>
    <row r="35" ht="12.75" hidden="1"/>
    <row r="36" ht="12.75" hidden="1"/>
    <row r="37" ht="12.75" hidden="1">
      <c r="B37" s="11"/>
    </row>
  </sheetData>
  <sheetProtection password="C6DA" sheet="1" objects="1" scenarios="1"/>
  <mergeCells count="22">
    <mergeCell ref="B2:K2"/>
    <mergeCell ref="X7:Y7"/>
    <mergeCell ref="I1:J1"/>
    <mergeCell ref="B1:E1"/>
    <mergeCell ref="F1:H1"/>
    <mergeCell ref="K1:M1"/>
    <mergeCell ref="B3:H3"/>
    <mergeCell ref="B4:E4"/>
    <mergeCell ref="B5:E5"/>
    <mergeCell ref="B7:E8"/>
    <mergeCell ref="B15:H15"/>
    <mergeCell ref="B16:H17"/>
    <mergeCell ref="B14:E14"/>
    <mergeCell ref="K3:K4"/>
    <mergeCell ref="L3:L4"/>
    <mergeCell ref="M3:M4"/>
    <mergeCell ref="B6:E6"/>
    <mergeCell ref="B13:E13"/>
    <mergeCell ref="B9:E9"/>
    <mergeCell ref="B10:E10"/>
    <mergeCell ref="B12:E12"/>
    <mergeCell ref="B11:E11"/>
  </mergeCells>
  <conditionalFormatting sqref="G13 X18:X29 J18 K6:M17">
    <cfRule type="cellIs" priority="1" dxfId="12" operator="equal" stopIfTrue="1">
      <formula>"""#DIV/0!"""</formula>
    </cfRule>
  </conditionalFormatting>
  <conditionalFormatting sqref="G10 G4:G7">
    <cfRule type="cellIs" priority="2" dxfId="11" operator="equal" stopIfTrue="1">
      <formula>0</formula>
    </cfRule>
  </conditionalFormatting>
  <dataValidations count="7">
    <dataValidation type="decimal" operator="greaterThan" showErrorMessage="1" promptTitle="Information" prompt="You can enter your own values here. If you prefer to see the default values again, click the button in the upper right corner of this sheet." errorTitle="Invalid Entry" error="Available Loan's Interest Rate is supposed to be larger than Interest Rate of a &quot;Better Loan&quot;." sqref="G4">
      <formula1>G5</formula1>
    </dataValidation>
    <dataValidation type="whole" operator="greaterThan" allowBlank="1" showInputMessage="1" showErrorMessage="1" errorTitle="Data Entry" error="Please Enter a Value Greater Than Zero." sqref="G6:G7">
      <formula1>0</formula1>
    </dataValidation>
    <dataValidation type="decimal" operator="lessThan" showInputMessage="1" showErrorMessage="1" errorTitle="Data Entry" error="Interest Rate of a &quot;Better Loan&quot; supposed to be smaller than Interest Rate of Available Loan." sqref="G5">
      <formula1>G4</formula1>
    </dataValidation>
    <dataValidation type="whole" allowBlank="1" showInputMessage="1" showErrorMessage="1" errorTitle="Data Entry" error="Please Enter a Value Greater Than Zero." sqref="G8">
      <formula1>0</formula1>
      <formula2>12</formula2>
    </dataValidation>
    <dataValidation type="decimal" operator="greaterThanOrEqual" allowBlank="1" showInputMessage="1" showErrorMessage="1" errorTitle="Data Entry" error="Please Enter a Value Greater Than or Equal to Zero." sqref="G9">
      <formula1>0</formula1>
    </dataValidation>
    <dataValidation operator="greaterThan" allowBlank="1" showInputMessage="1" showErrorMessage="1" errorTitle="Data Entry" error="Please Enter a Value Greater Than Zero." sqref="G11"/>
    <dataValidation type="whole" allowBlank="1" showInputMessage="1" showErrorMessage="1" errorTitle="Data Entry" error="Please enter a integer in this cell between 0 and 12. For the purposes of this model, financing term is assumed to be whole years up to 12 years." sqref="G10">
      <formula1>0</formula1>
      <formula2>12</formula2>
    </dataValidation>
  </dataValidations>
  <hyperlinks>
    <hyperlink ref="M22" location="Instructions!B4" tooltip="Important Notice" display="Important Notice"/>
  </hyperlinks>
  <printOptions horizontalCentered="1" verticalCentered="1"/>
  <pageMargins left="0.42" right="0.37" top="0.73" bottom="0.8" header="0.4" footer="0.31"/>
  <pageSetup fitToHeight="1" fitToWidth="1" horizontalDpi="600" verticalDpi="600" orientation="landscape" r:id="rId4"/>
  <headerFooter alignWithMargins="0">
    <oddHeader>&amp;CENERGY STAR CASH FLOW OPPORTUNITY CALCULATOR
Cost of Delay</oddHeader>
    <oddFooter>&amp;L&amp;8&amp;F/&amp;A&amp;C&amp;8As the numbers that you will use in the calculator are your own estimates, 
ENERGY STAR® does not guarantee that your project will generate the results presented herein.  
See full disclaimer.&amp;R&amp;8Printed on &amp;D
Page &amp;P of &amp;N</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2"/>
  <dimension ref="A1:N82"/>
  <sheetViews>
    <sheetView showGridLines="0" zoomScale="80" zoomScaleNormal="80" zoomScaleSheetLayoutView="100" workbookViewId="0" topLeftCell="A1">
      <selection activeCell="H3" sqref="H3:J3"/>
    </sheetView>
  </sheetViews>
  <sheetFormatPr defaultColWidth="9.140625" defaultRowHeight="12.75" zeroHeight="1"/>
  <cols>
    <col min="1" max="1" width="1.1484375" style="119" customWidth="1"/>
    <col min="2" max="2" width="2.28125" style="119" customWidth="1"/>
    <col min="3" max="3" width="25.140625" style="119" customWidth="1"/>
    <col min="4" max="8" width="13.28125" style="119" customWidth="1"/>
    <col min="9" max="9" width="13.8515625" style="119" customWidth="1"/>
    <col min="10" max="10" width="15.57421875" style="119" customWidth="1"/>
    <col min="11" max="11" width="2.57421875" style="119" customWidth="1"/>
    <col min="12" max="12" width="0.9921875" style="119" customWidth="1"/>
    <col min="13" max="13" width="9.00390625" style="119" hidden="1" customWidth="1"/>
    <col min="14" max="16384" width="9.140625" style="119" hidden="1" customWidth="1"/>
  </cols>
  <sheetData>
    <row r="1" spans="1:14" ht="11.25" customHeight="1" thickBot="1">
      <c r="A1" s="102"/>
      <c r="B1" s="102"/>
      <c r="C1" s="62"/>
      <c r="D1" s="62"/>
      <c r="E1" s="62"/>
      <c r="F1" s="62"/>
      <c r="G1" s="62"/>
      <c r="H1" s="62"/>
      <c r="I1" s="62"/>
      <c r="J1" s="62"/>
      <c r="K1" s="102"/>
      <c r="L1" s="102"/>
      <c r="N1" s="270"/>
    </row>
    <row r="2" spans="1:12" ht="7.5" customHeight="1">
      <c r="A2" s="103"/>
      <c r="B2" s="130"/>
      <c r="C2" s="271"/>
      <c r="D2" s="271"/>
      <c r="E2" s="131"/>
      <c r="F2" s="131"/>
      <c r="G2" s="131"/>
      <c r="H2" s="131"/>
      <c r="I2" s="131"/>
      <c r="J2" s="131"/>
      <c r="K2" s="132"/>
      <c r="L2" s="102"/>
    </row>
    <row r="3" spans="1:12" ht="25.5" customHeight="1">
      <c r="A3" s="103"/>
      <c r="B3" s="133"/>
      <c r="C3" s="281"/>
      <c r="D3" s="282"/>
      <c r="E3" s="282"/>
      <c r="F3" s="282"/>
      <c r="G3" s="283"/>
      <c r="H3" s="573" t="s">
        <v>138</v>
      </c>
      <c r="I3" s="573"/>
      <c r="J3" s="573"/>
      <c r="K3" s="134"/>
      <c r="L3" s="102"/>
    </row>
    <row r="4" spans="1:12" ht="25.5" customHeight="1">
      <c r="A4" s="102"/>
      <c r="B4" s="135"/>
      <c r="C4" s="282"/>
      <c r="D4" s="282"/>
      <c r="E4" s="282"/>
      <c r="F4" s="283"/>
      <c r="G4" s="283"/>
      <c r="H4" s="573" t="s">
        <v>137</v>
      </c>
      <c r="I4" s="573"/>
      <c r="J4" s="573"/>
      <c r="K4" s="136"/>
      <c r="L4" s="104"/>
    </row>
    <row r="5" spans="1:12" ht="33.75" customHeight="1">
      <c r="A5" s="102"/>
      <c r="B5" s="135"/>
      <c r="C5" s="282"/>
      <c r="D5" s="282"/>
      <c r="E5" s="282"/>
      <c r="F5" s="283"/>
      <c r="G5" s="283"/>
      <c r="H5" s="573"/>
      <c r="I5" s="573"/>
      <c r="J5" s="573"/>
      <c r="K5" s="137"/>
      <c r="L5" s="102"/>
    </row>
    <row r="6" spans="1:12" ht="36" customHeight="1">
      <c r="A6" s="102"/>
      <c r="B6" s="135"/>
      <c r="C6" s="281"/>
      <c r="D6" s="281"/>
      <c r="E6" s="594" t="s">
        <v>146</v>
      </c>
      <c r="F6" s="594"/>
      <c r="G6" s="594"/>
      <c r="H6" s="594"/>
      <c r="I6" s="594"/>
      <c r="J6" s="594"/>
      <c r="K6" s="137"/>
      <c r="L6" s="102"/>
    </row>
    <row r="7" spans="1:12" ht="35.25" customHeight="1">
      <c r="A7" s="102"/>
      <c r="B7" s="135"/>
      <c r="C7" s="575" t="str">
        <f>CONCATENATE('Data Entry'!$D$5," SUMMARY of FINANCIAL CALCULATIONS")</f>
        <v>FIRST APPROXIMATION SUMMARY of FINANCIAL CALCULATIONS</v>
      </c>
      <c r="D7" s="575"/>
      <c r="E7" s="575"/>
      <c r="F7" s="575"/>
      <c r="G7" s="575"/>
      <c r="H7" s="575"/>
      <c r="I7" s="575"/>
      <c r="J7" s="575"/>
      <c r="K7" s="137"/>
      <c r="L7" s="102"/>
    </row>
    <row r="8" spans="1:12" ht="18.75" customHeight="1">
      <c r="A8" s="102"/>
      <c r="B8" s="135"/>
      <c r="C8" s="101" t="s">
        <v>41</v>
      </c>
      <c r="D8" s="591" t="str">
        <f>'Data Entry'!D4</f>
        <v>Enter your organization's name here</v>
      </c>
      <c r="E8" s="591"/>
      <c r="F8" s="591"/>
      <c r="G8" s="591"/>
      <c r="H8" s="591"/>
      <c r="I8" s="591"/>
      <c r="J8" s="591"/>
      <c r="K8" s="137"/>
      <c r="L8" s="102"/>
    </row>
    <row r="9" spans="1:12" ht="21" customHeight="1">
      <c r="A9" s="102"/>
      <c r="B9" s="135"/>
      <c r="C9" s="101" t="s">
        <v>63</v>
      </c>
      <c r="D9" s="576" t="str">
        <f>'Data Entry'!$D$5</f>
        <v>FIRST APPROXIMATION</v>
      </c>
      <c r="E9" s="576"/>
      <c r="F9" s="576"/>
      <c r="G9" s="576"/>
      <c r="H9" s="576"/>
      <c r="I9" s="576"/>
      <c r="J9" s="576"/>
      <c r="K9" s="137"/>
      <c r="L9" s="102"/>
    </row>
    <row r="10" spans="1:12" ht="6.75" customHeight="1">
      <c r="A10" s="102"/>
      <c r="B10" s="135"/>
      <c r="E10" s="101"/>
      <c r="F10" s="117"/>
      <c r="G10" s="117"/>
      <c r="H10" s="117"/>
      <c r="I10" s="120"/>
      <c r="J10" s="118"/>
      <c r="K10" s="137"/>
      <c r="L10" s="102"/>
    </row>
    <row r="11" spans="1:12" ht="30.75" customHeight="1">
      <c r="A11" s="102"/>
      <c r="B11" s="135"/>
      <c r="C11" s="566" t="s">
        <v>102</v>
      </c>
      <c r="D11" s="566"/>
      <c r="E11" s="566"/>
      <c r="F11" s="566"/>
      <c r="G11" s="566"/>
      <c r="H11" s="566"/>
      <c r="I11" s="566"/>
      <c r="J11" s="566"/>
      <c r="K11" s="137"/>
      <c r="L11" s="102"/>
    </row>
    <row r="12" spans="1:12" ht="15" customHeight="1">
      <c r="A12" s="102"/>
      <c r="B12" s="135"/>
      <c r="C12" s="574" t="s">
        <v>48</v>
      </c>
      <c r="D12" s="574"/>
      <c r="E12" s="574"/>
      <c r="F12" s="574"/>
      <c r="G12" s="574"/>
      <c r="H12" s="574"/>
      <c r="I12" s="574"/>
      <c r="J12" s="574"/>
      <c r="K12" s="137"/>
      <c r="L12" s="102"/>
    </row>
    <row r="13" spans="1:12" ht="15" customHeight="1">
      <c r="A13" s="102"/>
      <c r="B13" s="135"/>
      <c r="C13" s="574" t="s">
        <v>49</v>
      </c>
      <c r="D13" s="574"/>
      <c r="E13" s="574"/>
      <c r="F13" s="574"/>
      <c r="G13" s="574"/>
      <c r="H13" s="574"/>
      <c r="I13" s="574"/>
      <c r="J13" s="574"/>
      <c r="K13" s="137"/>
      <c r="L13" s="102"/>
    </row>
    <row r="14" spans="1:12" ht="15" customHeight="1">
      <c r="A14" s="102"/>
      <c r="B14" s="135"/>
      <c r="C14" s="574" t="s">
        <v>50</v>
      </c>
      <c r="D14" s="574"/>
      <c r="E14" s="574"/>
      <c r="F14" s="574"/>
      <c r="G14" s="574"/>
      <c r="H14" s="574"/>
      <c r="I14" s="574"/>
      <c r="J14" s="574"/>
      <c r="K14" s="137"/>
      <c r="L14" s="102"/>
    </row>
    <row r="15" spans="1:12" ht="6.75" customHeight="1">
      <c r="A15" s="102"/>
      <c r="B15" s="135"/>
      <c r="E15" s="101"/>
      <c r="F15" s="117"/>
      <c r="G15" s="117"/>
      <c r="H15" s="117"/>
      <c r="I15" s="120"/>
      <c r="J15" s="118"/>
      <c r="K15" s="137"/>
      <c r="L15" s="102"/>
    </row>
    <row r="16" spans="1:12" ht="12.75">
      <c r="A16" s="102"/>
      <c r="B16" s="135"/>
      <c r="C16" s="565" t="s">
        <v>51</v>
      </c>
      <c r="D16" s="565"/>
      <c r="E16" s="565"/>
      <c r="F16" s="565"/>
      <c r="G16" s="565"/>
      <c r="H16" s="565"/>
      <c r="I16" s="565"/>
      <c r="J16" s="565"/>
      <c r="K16" s="137"/>
      <c r="L16" s="102"/>
    </row>
    <row r="17" spans="1:12" ht="12.75">
      <c r="A17" s="102"/>
      <c r="B17" s="135"/>
      <c r="C17" s="592" t="s">
        <v>64</v>
      </c>
      <c r="D17" s="592"/>
      <c r="E17" s="592"/>
      <c r="F17" s="592"/>
      <c r="G17" s="592"/>
      <c r="H17" s="592"/>
      <c r="I17" s="592"/>
      <c r="J17" s="592"/>
      <c r="K17" s="137"/>
      <c r="L17" s="102"/>
    </row>
    <row r="18" spans="1:12" ht="46.5" customHeight="1">
      <c r="A18" s="102"/>
      <c r="B18" s="135"/>
      <c r="C18" s="60"/>
      <c r="D18" s="262" t="str">
        <f>'Data Entry'!D6</f>
        <v>SF</v>
      </c>
      <c r="E18" s="263" t="str">
        <f>'Data Entry'!E6</f>
        <v>Annual Energy Costs ($) - All Fuel Types</v>
      </c>
      <c r="F18" s="263" t="str">
        <f>'Data Entry'!F6</f>
        <v>$/SF</v>
      </c>
      <c r="G18" s="263" t="str">
        <f>'Data Entry'!G6</f>
        <v>Savings Target (%)</v>
      </c>
      <c r="H18" s="263" t="str">
        <f>'Data Entry'!H6</f>
        <v>Potential Annual Savings</v>
      </c>
      <c r="I18" s="589" t="str">
        <f>'Data Entry'!I6</f>
        <v>Buildings cost </v>
      </c>
      <c r="J18" s="590"/>
      <c r="K18" s="137"/>
      <c r="L18" s="102"/>
    </row>
    <row r="19" spans="1:12" ht="30" customHeight="1">
      <c r="A19" s="102"/>
      <c r="B19" s="135"/>
      <c r="C19" s="60" t="str">
        <f>IF('Data Entry'!L1=1,'Data Entry'!B7,"Top Quartile")</f>
        <v>Group A</v>
      </c>
      <c r="D19" s="159">
        <f>'Data Entry'!D7</f>
        <v>0</v>
      </c>
      <c r="E19" s="160">
        <f>'Data Entry'!E7</f>
        <v>0</v>
      </c>
      <c r="F19" s="161">
        <f>'Data Entry'!F7</f>
        <v>0</v>
      </c>
      <c r="G19" s="406">
        <f>'Data Entry'!G7</f>
        <v>0</v>
      </c>
      <c r="H19" s="160">
        <f>'Data Entry'!H7</f>
        <v>0</v>
      </c>
      <c r="I19" s="584" t="str">
        <f>'Data Entry'!I7</f>
        <v>LESS than $1.00 /SF to operate</v>
      </c>
      <c r="J19" s="585"/>
      <c r="K19" s="137"/>
      <c r="L19" s="102"/>
    </row>
    <row r="20" spans="1:12" ht="30" customHeight="1">
      <c r="A20" s="102"/>
      <c r="B20" s="135"/>
      <c r="C20" s="60" t="str">
        <f>IF('Data Entry'!L1=1,'Data Entry'!B8,"2nd Quartile")</f>
        <v>Group B</v>
      </c>
      <c r="D20" s="159">
        <f>'Data Entry'!D8</f>
        <v>0</v>
      </c>
      <c r="E20" s="160">
        <f>'Data Entry'!E8</f>
        <v>0</v>
      </c>
      <c r="F20" s="161">
        <f>'Data Entry'!F8</f>
        <v>0</v>
      </c>
      <c r="G20" s="406">
        <f>'Data Entry'!G8</f>
        <v>0</v>
      </c>
      <c r="H20" s="160">
        <f>'Data Entry'!H8</f>
        <v>0</v>
      </c>
      <c r="I20" s="584" t="str">
        <f>'Data Entry'!I8</f>
        <v>MORE than $1.00 /SF to operate</v>
      </c>
      <c r="J20" s="585"/>
      <c r="K20" s="137"/>
      <c r="L20" s="102"/>
    </row>
    <row r="21" spans="1:12" ht="30" customHeight="1">
      <c r="A21" s="102"/>
      <c r="B21" s="135"/>
      <c r="C21" s="60" t="str">
        <f>IF('Data Entry'!K2=1," ","3rd Quartile")</f>
        <v> </v>
      </c>
      <c r="D21" s="159" t="str">
        <f>IF('Data Entry'!K2=1," ",'Data Entry'!D9)</f>
        <v> </v>
      </c>
      <c r="E21" s="160" t="str">
        <f>IF('Data Entry'!K2=1," ",'Data Entry'!E9)</f>
        <v> </v>
      </c>
      <c r="F21" s="161" t="str">
        <f>IF('Data Entry'!K2=1," ",'Data Entry'!F9)</f>
        <v> </v>
      </c>
      <c r="G21" s="269" t="str">
        <f>IF('Data Entry'!K2=1," ",'Data Entry'!G9)</f>
        <v> </v>
      </c>
      <c r="H21" s="160" t="str">
        <f>IF('Data Entry'!K2=1," ",'Data Entry'!H9)</f>
        <v> </v>
      </c>
      <c r="I21" s="586" t="str">
        <f>IF('Data Entry'!K2=1," ",'Data Entry'!I9)</f>
        <v> </v>
      </c>
      <c r="J21" s="586"/>
      <c r="K21" s="137"/>
      <c r="L21" s="102"/>
    </row>
    <row r="22" spans="1:12" ht="30" customHeight="1">
      <c r="A22" s="102"/>
      <c r="B22" s="135"/>
      <c r="C22" s="60" t="str">
        <f>IF('Data Entry'!K2=1," ","4th Quartile")</f>
        <v> </v>
      </c>
      <c r="D22" s="159" t="str">
        <f>IF('Data Entry'!K2=1," ",'Data Entry'!D10)</f>
        <v> </v>
      </c>
      <c r="E22" s="160" t="str">
        <f>IF('Data Entry'!K2=1," ",'Data Entry'!E10)</f>
        <v> </v>
      </c>
      <c r="F22" s="161" t="str">
        <f>IF('Data Entry'!K2=1," ",'Data Entry'!F10)</f>
        <v> </v>
      </c>
      <c r="G22" s="269" t="str">
        <f>IF('Data Entry'!K2=1," ",'Data Entry'!G10)</f>
        <v> </v>
      </c>
      <c r="H22" s="160" t="str">
        <f>IF('Data Entry'!K2=1," ",'Data Entry'!H10)</f>
        <v> </v>
      </c>
      <c r="I22" s="586" t="str">
        <f>IF('Data Entry'!K2=1," ",'Data Entry'!I10)</f>
        <v> </v>
      </c>
      <c r="J22" s="586"/>
      <c r="K22" s="137"/>
      <c r="L22" s="102"/>
    </row>
    <row r="23" spans="1:12" ht="42" customHeight="1">
      <c r="A23" s="102"/>
      <c r="B23" s="135"/>
      <c r="C23" s="60"/>
      <c r="D23" s="264" t="s">
        <v>67</v>
      </c>
      <c r="E23" s="264" t="str">
        <f>'Data Entry'!E11</f>
        <v>Total Energy Cost ($) - All Fuel Types</v>
      </c>
      <c r="F23" s="265" t="str">
        <f>'Data Entry'!F11</f>
        <v>$/SF</v>
      </c>
      <c r="G23" s="264" t="str">
        <f>'Data Entry'!G11</f>
        <v>Weighted Savings Target (%)</v>
      </c>
      <c r="H23" s="264" t="str">
        <f>'Data Entry'!H11</f>
        <v>Total Potential Annual Savings ($)</v>
      </c>
      <c r="J23" s="155"/>
      <c r="K23" s="137"/>
      <c r="L23" s="102"/>
    </row>
    <row r="24" spans="1:12" ht="30" customHeight="1">
      <c r="A24" s="102"/>
      <c r="B24" s="135"/>
      <c r="C24" s="60" t="s">
        <v>0</v>
      </c>
      <c r="D24" s="159">
        <f>'Data Entry'!D12</f>
        <v>0</v>
      </c>
      <c r="E24" s="160">
        <f>'Data Entry'!E12</f>
        <v>0</v>
      </c>
      <c r="F24" s="161">
        <f>'Data Entry'!F12</f>
        <v>0</v>
      </c>
      <c r="G24" s="268">
        <f>'Data Entry'!G12</f>
        <v>0</v>
      </c>
      <c r="H24" s="160">
        <f>'Data Entry'!H12</f>
        <v>0</v>
      </c>
      <c r="I24" s="563"/>
      <c r="J24" s="564"/>
      <c r="K24" s="137"/>
      <c r="L24" s="102"/>
    </row>
    <row r="25" spans="1:12" ht="10.5" customHeight="1">
      <c r="A25" s="102"/>
      <c r="B25" s="135"/>
      <c r="C25" s="60"/>
      <c r="D25" s="259"/>
      <c r="F25" s="121"/>
      <c r="G25" s="121"/>
      <c r="H25" s="121"/>
      <c r="I25" s="272"/>
      <c r="J25" s="122"/>
      <c r="K25" s="137"/>
      <c r="L25" s="102"/>
    </row>
    <row r="26" spans="1:11" ht="30" customHeight="1">
      <c r="A26" s="102"/>
      <c r="B26" s="135"/>
      <c r="C26" s="60"/>
      <c r="D26" s="260"/>
      <c r="E26" s="120"/>
      <c r="F26" s="261"/>
      <c r="G26" s="261"/>
      <c r="H26" s="261"/>
      <c r="I26" s="564"/>
      <c r="J26" s="564"/>
      <c r="K26" s="138"/>
    </row>
    <row r="27" spans="1:11" ht="6.75" customHeight="1">
      <c r="A27" s="102"/>
      <c r="B27" s="135"/>
      <c r="K27" s="138"/>
    </row>
    <row r="28" spans="1:11" ht="19.5" customHeight="1">
      <c r="A28" s="102"/>
      <c r="B28" s="135"/>
      <c r="C28" s="566" t="s">
        <v>125</v>
      </c>
      <c r="D28" s="566"/>
      <c r="E28" s="566"/>
      <c r="F28" s="566"/>
      <c r="G28" s="566"/>
      <c r="H28" s="566"/>
      <c r="I28" s="577">
        <f>ROUND('Investment Values'!J6,0)</f>
        <v>0</v>
      </c>
      <c r="J28" s="577"/>
      <c r="K28" s="138"/>
    </row>
    <row r="29" spans="1:11" ht="19.5" customHeight="1">
      <c r="A29" s="102"/>
      <c r="B29" s="135"/>
      <c r="C29" s="600" t="s">
        <v>65</v>
      </c>
      <c r="D29" s="600"/>
      <c r="E29" s="600"/>
      <c r="F29" s="600"/>
      <c r="G29" s="600"/>
      <c r="H29" s="600"/>
      <c r="I29" s="600"/>
      <c r="J29" s="600"/>
      <c r="K29" s="138"/>
    </row>
    <row r="30" spans="1:11" ht="34.5" customHeight="1" thickBot="1">
      <c r="A30" s="102"/>
      <c r="B30" s="135"/>
      <c r="C30" s="599" t="str">
        <f>CONCATENATE("Our estimates indicate that, by using "&amp;'Investment Values'!F12&amp;"% of estimated savings and assuming financing costs of ",'Investment Values'!F10,"% (interest) over ",ROUND('Investment Values'!F11,2)," years, the energy dollars saved can pay for: ")</f>
        <v>Our estimates indicate that, by using 0% of estimated savings and assuming financing costs of 0% (interest) over 0 years, the energy dollars saved can pay for: </v>
      </c>
      <c r="D30" s="599"/>
      <c r="E30" s="599"/>
      <c r="F30" s="599"/>
      <c r="G30" s="599"/>
      <c r="H30" s="599"/>
      <c r="I30" s="599"/>
      <c r="J30" s="599"/>
      <c r="K30" s="139"/>
    </row>
    <row r="31" spans="1:11" ht="26.25" customHeight="1" thickBot="1">
      <c r="A31" s="102"/>
      <c r="B31" s="135"/>
      <c r="C31" s="597">
        <f>'Investment Values'!F15</f>
        <v>0</v>
      </c>
      <c r="D31" s="598"/>
      <c r="E31" s="598"/>
      <c r="F31" s="595" t="s">
        <v>122</v>
      </c>
      <c r="G31" s="596"/>
      <c r="H31" s="601">
        <f>IF(D24=0,0,C31/D24)</f>
        <v>0</v>
      </c>
      <c r="I31" s="602"/>
      <c r="J31" s="267" t="s">
        <v>121</v>
      </c>
      <c r="K31" s="138"/>
    </row>
    <row r="32" spans="1:12" ht="8.25" customHeight="1">
      <c r="A32" s="105"/>
      <c r="B32" s="140"/>
      <c r="K32" s="137"/>
      <c r="L32" s="59"/>
    </row>
    <row r="33" spans="1:12" ht="27" customHeight="1">
      <c r="A33" s="105"/>
      <c r="B33" s="140"/>
      <c r="C33" s="567" t="str">
        <f>"worth of equipment, with a simple payback of "&amp;ROUND('Cash Flow'!G5,0)&amp;" years and "&amp;ROUND('Cash Flow'!G6,0)&amp;" month(s). Note that these funds are from existing operating (utility) budgets and not from the capital budget."</f>
        <v>worth of equipment, with a simple payback of 0 years and 0 month(s). Note that these funds are from existing operating (utility) budgets and not from the capital budget.</v>
      </c>
      <c r="D33" s="567"/>
      <c r="E33" s="567"/>
      <c r="F33" s="567"/>
      <c r="G33" s="567"/>
      <c r="H33" s="567"/>
      <c r="I33" s="567"/>
      <c r="J33" s="567"/>
      <c r="K33" s="137"/>
      <c r="L33" s="59"/>
    </row>
    <row r="34" spans="1:12" ht="19.5" customHeight="1">
      <c r="A34" s="105"/>
      <c r="B34" s="140"/>
      <c r="C34" s="565" t="s">
        <v>103</v>
      </c>
      <c r="D34" s="565"/>
      <c r="E34" s="565"/>
      <c r="F34" s="565"/>
      <c r="G34" s="565"/>
      <c r="H34" s="565"/>
      <c r="I34" s="565"/>
      <c r="J34" s="565"/>
      <c r="K34" s="137"/>
      <c r="L34" s="59"/>
    </row>
    <row r="35" spans="1:12" ht="32.25" customHeight="1">
      <c r="A35" s="105"/>
      <c r="B35" s="140"/>
      <c r="C35" s="566" t="s">
        <v>52</v>
      </c>
      <c r="D35" s="566"/>
      <c r="E35" s="566"/>
      <c r="F35" s="566"/>
      <c r="G35" s="566"/>
      <c r="H35" s="566"/>
      <c r="I35" s="566"/>
      <c r="J35" s="566"/>
      <c r="K35" s="137"/>
      <c r="L35" s="59"/>
    </row>
    <row r="36" spans="1:12" ht="18.75" customHeight="1">
      <c r="A36" s="105"/>
      <c r="B36" s="140"/>
      <c r="C36" s="276" t="s">
        <v>127</v>
      </c>
      <c r="D36" s="279">
        <f>H24</f>
        <v>0</v>
      </c>
      <c r="E36" s="568" t="s">
        <v>128</v>
      </c>
      <c r="F36" s="568"/>
      <c r="G36" s="278">
        <f>-'Cash Flow'!E17</f>
        <v>0</v>
      </c>
      <c r="H36" s="568" t="s">
        <v>130</v>
      </c>
      <c r="I36" s="568"/>
      <c r="J36" s="278">
        <f>'Cash Flow'!G17</f>
        <v>0</v>
      </c>
      <c r="K36" s="137"/>
      <c r="L36" s="59"/>
    </row>
    <row r="37" spans="1:12" ht="36.75" customHeight="1">
      <c r="A37" s="105"/>
      <c r="B37" s="140"/>
      <c r="C37" s="580" t="s">
        <v>129</v>
      </c>
      <c r="D37" s="580"/>
      <c r="E37" s="580"/>
      <c r="F37" s="580"/>
      <c r="G37" s="580"/>
      <c r="H37" s="580"/>
      <c r="I37" s="580"/>
      <c r="J37" s="580"/>
      <c r="K37" s="137"/>
      <c r="L37" s="59"/>
    </row>
    <row r="38" spans="1:12" ht="24.75" customHeight="1">
      <c r="A38" s="105"/>
      <c r="B38" s="140"/>
      <c r="C38" s="277" t="s">
        <v>126</v>
      </c>
      <c r="D38" s="278">
        <f>H24</f>
        <v>0</v>
      </c>
      <c r="F38" s="581"/>
      <c r="G38" s="581"/>
      <c r="H38" s="581"/>
      <c r="I38" s="581"/>
      <c r="J38" s="280"/>
      <c r="K38" s="137"/>
      <c r="L38" s="59"/>
    </row>
    <row r="39" spans="1:12" ht="15.75" customHeight="1">
      <c r="A39" s="105"/>
      <c r="B39" s="140"/>
      <c r="K39" s="137"/>
      <c r="L39" s="59"/>
    </row>
    <row r="40" spans="1:12" ht="8.25" customHeight="1" thickBot="1">
      <c r="A40" s="105"/>
      <c r="B40" s="141"/>
      <c r="C40" s="142"/>
      <c r="D40" s="143"/>
      <c r="E40" s="143"/>
      <c r="F40" s="144"/>
      <c r="G40" s="144"/>
      <c r="H40" s="144"/>
      <c r="I40" s="143"/>
      <c r="J40" s="145"/>
      <c r="K40" s="146"/>
      <c r="L40" s="59"/>
    </row>
    <row r="41" spans="1:12" ht="10.5" customHeight="1">
      <c r="A41" s="105"/>
      <c r="B41" s="105"/>
      <c r="K41" s="102"/>
      <c r="L41" s="59"/>
    </row>
    <row r="42" spans="1:12" ht="13.5" thickBot="1">
      <c r="A42" s="105"/>
      <c r="B42" s="105"/>
      <c r="C42" s="114"/>
      <c r="D42" s="61"/>
      <c r="E42" s="61"/>
      <c r="F42" s="116"/>
      <c r="G42" s="116"/>
      <c r="H42" s="116"/>
      <c r="I42" s="61"/>
      <c r="J42" s="115"/>
      <c r="K42" s="102"/>
      <c r="L42" s="59"/>
    </row>
    <row r="43" spans="1:12" ht="8.25" customHeight="1">
      <c r="A43" s="105"/>
      <c r="B43" s="147"/>
      <c r="C43" s="578"/>
      <c r="D43" s="578"/>
      <c r="E43" s="578"/>
      <c r="F43" s="578"/>
      <c r="G43" s="578"/>
      <c r="H43" s="578"/>
      <c r="I43" s="578"/>
      <c r="J43" s="578"/>
      <c r="K43" s="148"/>
      <c r="L43" s="59"/>
    </row>
    <row r="44" spans="1:12" ht="8.25" customHeight="1">
      <c r="A44" s="105"/>
      <c r="B44" s="140"/>
      <c r="C44" s="579"/>
      <c r="D44" s="579"/>
      <c r="E44" s="579"/>
      <c r="F44" s="579"/>
      <c r="G44" s="579"/>
      <c r="H44" s="579"/>
      <c r="I44" s="579"/>
      <c r="J44" s="579"/>
      <c r="K44" s="137"/>
      <c r="L44" s="59"/>
    </row>
    <row r="45" spans="1:12" ht="30" customHeight="1">
      <c r="A45" s="105"/>
      <c r="B45" s="140"/>
      <c r="K45" s="137"/>
      <c r="L45" s="59"/>
    </row>
    <row r="46" spans="1:12" ht="30.75" customHeight="1">
      <c r="A46" s="105"/>
      <c r="B46" s="140"/>
      <c r="H46" s="566" t="s">
        <v>104</v>
      </c>
      <c r="I46" s="566"/>
      <c r="J46" s="566"/>
      <c r="K46" s="137"/>
      <c r="L46" s="59"/>
    </row>
    <row r="47" spans="1:12" ht="15.75" customHeight="1">
      <c r="A47" s="105"/>
      <c r="B47" s="140"/>
      <c r="H47" s="566"/>
      <c r="I47" s="566"/>
      <c r="J47" s="566"/>
      <c r="K47" s="137"/>
      <c r="L47" s="59"/>
    </row>
    <row r="48" spans="1:12" ht="15.75" customHeight="1">
      <c r="A48" s="105"/>
      <c r="B48" s="140"/>
      <c r="H48" s="566"/>
      <c r="I48" s="566"/>
      <c r="J48" s="566"/>
      <c r="K48" s="137"/>
      <c r="L48" s="59"/>
    </row>
    <row r="49" spans="1:12" ht="29.25" customHeight="1">
      <c r="A49" s="105"/>
      <c r="B49" s="140"/>
      <c r="H49" s="566"/>
      <c r="I49" s="566"/>
      <c r="J49" s="566"/>
      <c r="K49" s="137"/>
      <c r="L49" s="59"/>
    </row>
    <row r="50" spans="1:12" ht="6" customHeight="1">
      <c r="A50" s="105"/>
      <c r="B50" s="140"/>
      <c r="C50" s="61"/>
      <c r="D50" s="61"/>
      <c r="E50" s="61"/>
      <c r="F50" s="116"/>
      <c r="G50" s="116"/>
      <c r="H50" s="566"/>
      <c r="I50" s="566"/>
      <c r="J50" s="566"/>
      <c r="K50" s="137"/>
      <c r="L50" s="59"/>
    </row>
    <row r="51" spans="1:12" ht="12.75">
      <c r="A51" s="105"/>
      <c r="B51" s="140"/>
      <c r="C51" s="61"/>
      <c r="D51" s="61"/>
      <c r="E51" s="61"/>
      <c r="F51" s="116"/>
      <c r="G51" s="116"/>
      <c r="H51" s="566"/>
      <c r="I51" s="566"/>
      <c r="J51" s="566"/>
      <c r="K51" s="137"/>
      <c r="L51" s="59"/>
    </row>
    <row r="52" spans="1:12" ht="12.75" customHeight="1">
      <c r="A52" s="105"/>
      <c r="B52" s="140"/>
      <c r="C52" s="61"/>
      <c r="D52" s="61"/>
      <c r="E52" s="61"/>
      <c r="F52" s="116"/>
      <c r="G52" s="116"/>
      <c r="H52" s="566"/>
      <c r="I52" s="566"/>
      <c r="J52" s="566"/>
      <c r="K52" s="137"/>
      <c r="L52" s="59"/>
    </row>
    <row r="53" spans="1:12" ht="27.75" customHeight="1">
      <c r="A53" s="105"/>
      <c r="B53" s="140"/>
      <c r="C53" s="61"/>
      <c r="D53" s="61"/>
      <c r="E53" s="61"/>
      <c r="F53" s="116"/>
      <c r="G53" s="116"/>
      <c r="H53" s="566"/>
      <c r="I53" s="566"/>
      <c r="J53" s="566"/>
      <c r="K53" s="137"/>
      <c r="L53" s="59"/>
    </row>
    <row r="54" spans="2:11" ht="27.75" customHeight="1">
      <c r="B54" s="149"/>
      <c r="C54" s="61"/>
      <c r="D54" s="61"/>
      <c r="E54" s="61"/>
      <c r="F54" s="61"/>
      <c r="G54" s="61"/>
      <c r="H54" s="566"/>
      <c r="I54" s="566"/>
      <c r="J54" s="566"/>
      <c r="K54" s="150"/>
    </row>
    <row r="55" spans="2:11" ht="27.75" customHeight="1">
      <c r="B55" s="149"/>
      <c r="C55" s="61"/>
      <c r="D55" s="61"/>
      <c r="E55" s="61"/>
      <c r="F55" s="61"/>
      <c r="G55" s="61"/>
      <c r="H55" s="61"/>
      <c r="K55" s="150"/>
    </row>
    <row r="56" spans="2:11" ht="27.75" customHeight="1">
      <c r="B56" s="149"/>
      <c r="C56" s="572" t="s">
        <v>53</v>
      </c>
      <c r="D56" s="572"/>
      <c r="E56" s="572"/>
      <c r="F56" s="572"/>
      <c r="G56" s="572"/>
      <c r="H56" s="572"/>
      <c r="I56" s="572"/>
      <c r="J56" s="572"/>
      <c r="K56" s="150"/>
    </row>
    <row r="57" spans="1:11" ht="21" customHeight="1">
      <c r="A57" s="119">
        <v>1</v>
      </c>
      <c r="B57" s="149"/>
      <c r="C57" s="572" t="s">
        <v>105</v>
      </c>
      <c r="D57" s="572"/>
      <c r="E57" s="572"/>
      <c r="F57" s="572"/>
      <c r="G57" s="572"/>
      <c r="H57" s="572"/>
      <c r="I57" s="572"/>
      <c r="J57" s="273">
        <f>'Cash Flow'!G30</f>
        <v>0</v>
      </c>
      <c r="K57" s="150"/>
    </row>
    <row r="58" spans="2:11" ht="28.5" customHeight="1">
      <c r="B58" s="149"/>
      <c r="C58" s="571" t="str">
        <f>"If you defer the installation for "&amp;'Cash Flow'!G9&amp;" year(s) (Option B), the net present value of the project after 12 years is:"</f>
        <v>If you defer the installation for 0 year(s) (Option B), the net present value of the project after 12 years is:</v>
      </c>
      <c r="D58" s="571"/>
      <c r="E58" s="571"/>
      <c r="F58" s="571"/>
      <c r="G58" s="571"/>
      <c r="H58" s="571"/>
      <c r="I58" s="571"/>
      <c r="J58" s="273">
        <f>'Cash Flow'!K30</f>
        <v>0</v>
      </c>
      <c r="K58" s="150"/>
    </row>
    <row r="59" spans="2:11" ht="18.75" customHeight="1">
      <c r="B59" s="149"/>
      <c r="C59" s="571" t="str">
        <f>IF(J58&gt;=J57," ","Therefore, it is a better financial decision to finance energy efficiency projects now than later.")</f>
        <v> </v>
      </c>
      <c r="D59" s="571"/>
      <c r="E59" s="571"/>
      <c r="F59" s="571"/>
      <c r="G59" s="571"/>
      <c r="H59" s="571"/>
      <c r="I59" s="571"/>
      <c r="J59" s="571"/>
      <c r="K59" s="150"/>
    </row>
    <row r="60" spans="2:11" ht="24" customHeight="1">
      <c r="B60" s="149"/>
      <c r="C60" s="565" t="s">
        <v>54</v>
      </c>
      <c r="D60" s="565"/>
      <c r="E60" s="565"/>
      <c r="F60" s="565"/>
      <c r="G60" s="565"/>
      <c r="H60" s="565"/>
      <c r="I60" s="565"/>
      <c r="J60" s="565"/>
      <c r="K60" s="150"/>
    </row>
    <row r="61" spans="2:11" ht="18.75" customHeight="1">
      <c r="B61" s="149"/>
      <c r="C61" s="572" t="s">
        <v>106</v>
      </c>
      <c r="D61" s="572"/>
      <c r="E61" s="572"/>
      <c r="F61" s="572"/>
      <c r="G61" s="572"/>
      <c r="H61" s="572"/>
      <c r="I61" s="572"/>
      <c r="J61" s="572"/>
      <c r="K61" s="150"/>
    </row>
    <row r="62" spans="2:11" ht="46.5" customHeight="1">
      <c r="B62" s="149"/>
      <c r="C62" s="566" t="s">
        <v>107</v>
      </c>
      <c r="D62" s="566"/>
      <c r="E62" s="566"/>
      <c r="F62" s="566"/>
      <c r="G62" s="566"/>
      <c r="H62" s="566"/>
      <c r="I62" s="566"/>
      <c r="J62" s="566"/>
      <c r="K62" s="150"/>
    </row>
    <row r="63" spans="2:11" ht="54.75" customHeight="1">
      <c r="B63" s="149"/>
      <c r="C63" s="566" t="s">
        <v>108</v>
      </c>
      <c r="D63" s="566"/>
      <c r="E63" s="566"/>
      <c r="F63" s="566"/>
      <c r="G63" s="566"/>
      <c r="H63" s="566"/>
      <c r="I63" s="566"/>
      <c r="J63" s="566"/>
      <c r="K63" s="150"/>
    </row>
    <row r="64" spans="2:11" ht="12.75">
      <c r="B64" s="149"/>
      <c r="C64" s="102"/>
      <c r="D64" s="102"/>
      <c r="E64" s="102"/>
      <c r="F64" s="102"/>
      <c r="G64" s="102"/>
      <c r="H64" s="102"/>
      <c r="I64" s="102"/>
      <c r="J64" s="102"/>
      <c r="K64" s="150"/>
    </row>
    <row r="65" spans="2:11" ht="27" customHeight="1">
      <c r="B65" s="149"/>
      <c r="C65" s="569" t="s">
        <v>66</v>
      </c>
      <c r="D65" s="569"/>
      <c r="E65" s="569"/>
      <c r="F65" s="570"/>
      <c r="G65" s="174">
        <f>'Cost of Delay'!G4</f>
        <v>0</v>
      </c>
      <c r="H65" s="177" t="s">
        <v>8</v>
      </c>
      <c r="K65" s="150"/>
    </row>
    <row r="66" spans="2:11" ht="27" customHeight="1">
      <c r="B66" s="149"/>
      <c r="C66" s="569" t="s">
        <v>81</v>
      </c>
      <c r="D66" s="569"/>
      <c r="E66" s="569"/>
      <c r="F66" s="570"/>
      <c r="G66" s="174">
        <f>'Cost of Delay'!G5</f>
        <v>0</v>
      </c>
      <c r="H66" s="177" t="s">
        <v>8</v>
      </c>
      <c r="K66" s="150"/>
    </row>
    <row r="67" spans="2:11" ht="27" customHeight="1">
      <c r="B67" s="149"/>
      <c r="C67" s="569" t="s">
        <v>42</v>
      </c>
      <c r="D67" s="569"/>
      <c r="E67" s="569"/>
      <c r="F67" s="569"/>
      <c r="G67" s="290">
        <f>'Cost of Delay'!G7</f>
        <v>0</v>
      </c>
      <c r="H67" s="177" t="s">
        <v>1</v>
      </c>
      <c r="K67" s="150"/>
    </row>
    <row r="68" spans="2:11" ht="27" customHeight="1">
      <c r="B68" s="149"/>
      <c r="C68" s="569"/>
      <c r="D68" s="569"/>
      <c r="E68" s="569"/>
      <c r="F68" s="569"/>
      <c r="G68" s="290">
        <f>'Cost of Delay'!G8</f>
        <v>0</v>
      </c>
      <c r="H68" s="119" t="s">
        <v>15</v>
      </c>
      <c r="K68" s="150"/>
    </row>
    <row r="69" spans="2:11" ht="26.25" customHeight="1">
      <c r="B69" s="149"/>
      <c r="C69" s="569" t="s">
        <v>109</v>
      </c>
      <c r="D69" s="569"/>
      <c r="E69" s="569"/>
      <c r="F69" s="570"/>
      <c r="G69" s="175">
        <f>'Cost of Delay'!G13</f>
        <v>0</v>
      </c>
      <c r="H69" s="102" t="s">
        <v>15</v>
      </c>
      <c r="K69" s="150"/>
    </row>
    <row r="70" spans="2:11" ht="24.75" customHeight="1">
      <c r="B70" s="149"/>
      <c r="C70" s="572" t="str">
        <f>"In this case, the lower interest rate will become more expensive after "&amp;ROUND(G69,1)&amp;" month(s)."</f>
        <v>In this case, the lower interest rate will become more expensive after 0 month(s).</v>
      </c>
      <c r="D70" s="572"/>
      <c r="E70" s="572"/>
      <c r="F70" s="572"/>
      <c r="G70" s="572"/>
      <c r="H70" s="572"/>
      <c r="I70" s="572"/>
      <c r="J70" s="572"/>
      <c r="K70" s="150"/>
    </row>
    <row r="71" spans="2:11" ht="24.75" customHeight="1">
      <c r="B71" s="149"/>
      <c r="C71" s="566" t="s">
        <v>82</v>
      </c>
      <c r="D71" s="566"/>
      <c r="E71" s="566"/>
      <c r="F71" s="566"/>
      <c r="G71" s="583">
        <f>-'Cost of Delay'!M17</f>
        <v>0</v>
      </c>
      <c r="H71" s="583"/>
      <c r="I71" s="566" t="s">
        <v>68</v>
      </c>
      <c r="J71" s="566"/>
      <c r="K71" s="150"/>
    </row>
    <row r="72" spans="2:11" ht="24.75" customHeight="1">
      <c r="B72" s="149"/>
      <c r="C72" s="582" t="str">
        <f>ROUND('Cost of Delay'!G14,2)*100&amp;"% of the total project cost."</f>
        <v>0% of the total project cost.</v>
      </c>
      <c r="D72" s="582"/>
      <c r="E72" s="582"/>
      <c r="F72" s="582"/>
      <c r="G72" s="102"/>
      <c r="H72" s="102"/>
      <c r="I72" s="102"/>
      <c r="J72" s="102"/>
      <c r="K72" s="150"/>
    </row>
    <row r="73" spans="2:11" ht="6" customHeight="1">
      <c r="B73" s="149"/>
      <c r="I73" s="102"/>
      <c r="J73" s="102"/>
      <c r="K73" s="150"/>
    </row>
    <row r="74" spans="2:11" ht="12.75">
      <c r="B74" s="149"/>
      <c r="C74" s="274"/>
      <c r="D74" s="176"/>
      <c r="E74" s="176"/>
      <c r="F74" s="176"/>
      <c r="G74" s="176"/>
      <c r="H74" s="176"/>
      <c r="I74" s="176"/>
      <c r="J74" s="176"/>
      <c r="K74" s="150"/>
    </row>
    <row r="75" spans="2:11" ht="16.5" customHeight="1">
      <c r="B75" s="149"/>
      <c r="C75" s="275" t="s">
        <v>151</v>
      </c>
      <c r="E75"/>
      <c r="K75" s="150"/>
    </row>
    <row r="76" spans="2:11" ht="35.25" customHeight="1">
      <c r="B76" s="149"/>
      <c r="C76" s="587" t="s">
        <v>96</v>
      </c>
      <c r="D76" s="587"/>
      <c r="E76" s="587"/>
      <c r="F76" s="587"/>
      <c r="G76" s="587"/>
      <c r="H76" s="587"/>
      <c r="I76" s="587"/>
      <c r="J76" s="587"/>
      <c r="K76" s="150"/>
    </row>
    <row r="77" spans="2:11" ht="33.75" customHeight="1">
      <c r="B77" s="149"/>
      <c r="C77" s="587" t="s">
        <v>111</v>
      </c>
      <c r="D77" s="587"/>
      <c r="E77" s="587"/>
      <c r="F77" s="587"/>
      <c r="G77" s="587"/>
      <c r="H77" s="587"/>
      <c r="I77" s="587"/>
      <c r="J77" s="587"/>
      <c r="K77" s="150"/>
    </row>
    <row r="78" spans="2:11" ht="32.25" customHeight="1">
      <c r="B78" s="149"/>
      <c r="C78" s="588" t="s">
        <v>110</v>
      </c>
      <c r="D78" s="588"/>
      <c r="E78" s="588"/>
      <c r="F78" s="588"/>
      <c r="G78" s="588"/>
      <c r="H78" s="588"/>
      <c r="I78" s="588"/>
      <c r="J78" s="588"/>
      <c r="K78" s="150"/>
    </row>
    <row r="79" spans="2:11" ht="33.75" customHeight="1">
      <c r="B79" s="149"/>
      <c r="C79" s="593" t="str">
        <f>Intro!C13</f>
        <v>Please send any comments to Katy Hatcher, ENERGY STAR National Manager, Public Sector at Hatcher.Caterina@epamail.epa.gov.</v>
      </c>
      <c r="D79" s="593"/>
      <c r="E79" s="593"/>
      <c r="F79" s="593"/>
      <c r="G79" s="593"/>
      <c r="H79" s="593"/>
      <c r="I79" s="593"/>
      <c r="J79" s="593"/>
      <c r="K79" s="150"/>
    </row>
    <row r="80" spans="2:11" ht="13.5" thickBot="1">
      <c r="B80" s="151"/>
      <c r="C80" s="152"/>
      <c r="D80" s="152"/>
      <c r="E80" s="152"/>
      <c r="F80" s="152"/>
      <c r="G80" s="152"/>
      <c r="H80" s="152"/>
      <c r="I80" s="152"/>
      <c r="J80" s="152"/>
      <c r="K80" s="153"/>
    </row>
    <row r="81" spans="4:10" ht="12.75">
      <c r="D81" s="129"/>
      <c r="E81" s="129"/>
      <c r="F81" s="129"/>
      <c r="G81" s="129"/>
      <c r="H81" s="129"/>
      <c r="I81" s="129"/>
      <c r="J81" s="129"/>
    </row>
    <row r="82" spans="3:10" ht="36.75" customHeight="1" hidden="1">
      <c r="C82" s="129"/>
      <c r="D82" s="129"/>
      <c r="E82" s="129"/>
      <c r="F82" s="129"/>
      <c r="G82" s="129"/>
      <c r="H82" s="129"/>
      <c r="I82" s="129"/>
      <c r="J82" s="129"/>
    </row>
    <row r="83" ht="12.75" hidden="1"/>
    <row r="84" ht="6.75" customHeight="1" hidden="1"/>
    <row r="85" ht="12.75" customHeight="1" hidden="1"/>
    <row r="86" ht="12.75" customHeight="1" hidden="1"/>
    <row r="87" ht="12.75" customHeight="1" hidden="1"/>
    <row r="88" ht="12.75" hidden="1"/>
    <row r="89" ht="12.75" hidden="1"/>
    <row r="90" ht="12.75" hidden="1"/>
    <row r="91" ht="12.75" hidden="1"/>
    <row r="92" ht="12.75" hidden="1"/>
    <row r="93" ht="12.75" hidden="1"/>
    <row r="94" ht="12.75" hidden="1"/>
    <row r="95" ht="12.75" hidden="1"/>
  </sheetData>
  <sheetProtection password="C6DA" sheet="1" objects="1" scenarios="1"/>
  <mergeCells count="57">
    <mergeCell ref="C79:J79"/>
    <mergeCell ref="E6:J6"/>
    <mergeCell ref="I26:J26"/>
    <mergeCell ref="F31:G31"/>
    <mergeCell ref="C34:J34"/>
    <mergeCell ref="C31:E31"/>
    <mergeCell ref="C30:J30"/>
    <mergeCell ref="C29:J29"/>
    <mergeCell ref="H31:I31"/>
    <mergeCell ref="I22:J22"/>
    <mergeCell ref="I19:J19"/>
    <mergeCell ref="I18:J18"/>
    <mergeCell ref="D8:J8"/>
    <mergeCell ref="C12:J12"/>
    <mergeCell ref="C17:J17"/>
    <mergeCell ref="I20:J20"/>
    <mergeCell ref="I21:J21"/>
    <mergeCell ref="C77:J77"/>
    <mergeCell ref="C78:J78"/>
    <mergeCell ref="C76:J76"/>
    <mergeCell ref="C61:J61"/>
    <mergeCell ref="C63:J63"/>
    <mergeCell ref="C62:J62"/>
    <mergeCell ref="C65:F65"/>
    <mergeCell ref="C66:F66"/>
    <mergeCell ref="C70:J70"/>
    <mergeCell ref="C72:F72"/>
    <mergeCell ref="G71:H71"/>
    <mergeCell ref="C59:J59"/>
    <mergeCell ref="C60:J60"/>
    <mergeCell ref="I71:J71"/>
    <mergeCell ref="C67:F68"/>
    <mergeCell ref="I28:J28"/>
    <mergeCell ref="C56:J56"/>
    <mergeCell ref="C43:J43"/>
    <mergeCell ref="C28:H28"/>
    <mergeCell ref="C35:J35"/>
    <mergeCell ref="H46:J54"/>
    <mergeCell ref="C44:J44"/>
    <mergeCell ref="C37:J37"/>
    <mergeCell ref="F38:I38"/>
    <mergeCell ref="H3:J3"/>
    <mergeCell ref="H4:J5"/>
    <mergeCell ref="C13:J13"/>
    <mergeCell ref="C14:J14"/>
    <mergeCell ref="C7:J7"/>
    <mergeCell ref="D9:J9"/>
    <mergeCell ref="I24:J24"/>
    <mergeCell ref="C16:J16"/>
    <mergeCell ref="C11:J11"/>
    <mergeCell ref="C71:F71"/>
    <mergeCell ref="C33:J33"/>
    <mergeCell ref="E36:F36"/>
    <mergeCell ref="H36:I36"/>
    <mergeCell ref="C69:F69"/>
    <mergeCell ref="C58:I58"/>
    <mergeCell ref="C57:I57"/>
  </mergeCells>
  <conditionalFormatting sqref="C1:J1">
    <cfRule type="cellIs" priority="1" dxfId="13" operator="equal" stopIfTrue="1">
      <formula>" "</formula>
    </cfRule>
  </conditionalFormatting>
  <conditionalFormatting sqref="D21:H22">
    <cfRule type="cellIs" priority="2" dxfId="14" operator="equal" stopIfTrue="1">
      <formula>" "</formula>
    </cfRule>
  </conditionalFormatting>
  <dataValidations count="2">
    <dataValidation allowBlank="1" showErrorMessage="1" promptTitle="Locked Cell!!" prompt="Cell value is copied from the '1st Approximation' page. If you like to change this value, you can do so by clicking the 'School or Organization Name' cell." sqref="D8"/>
    <dataValidation type="whole" operator="greaterThan" errorTitle="Invalid Entry" error="Please enter a value greater than zero." sqref="I19:I20 F26:H26 D26 D19:H24">
      <formula1>0</formula1>
    </dataValidation>
  </dataValidations>
  <hyperlinks>
    <hyperlink ref="C79:J79" r:id="rId1" tooltip="Katy Hatcher, ENERGY STAR National Manager, at Hatcher.Caterina@epamail.epa.gov." display="mailto:Hatcher.Caterina@epamail.epa.gov"/>
  </hyperlinks>
  <printOptions horizontalCentered="1" verticalCentered="1"/>
  <pageMargins left="0.44" right="0.44" top="0.77" bottom="0.65" header="0.37" footer="0.3"/>
  <pageSetup fitToHeight="2" fitToWidth="2" horizontalDpi="600" verticalDpi="600" orientation="portrait" scale="75" r:id="rId4"/>
  <headerFooter alignWithMargins="0">
    <oddHeader>&amp;C&amp;12ENERGY STAR CASH FLOW OPPORTUNITY CALCULATOR
Summary of Results</oddHeader>
    <oddFooter>&amp;L&amp;8&amp;F/&amp;A&amp;C&amp;8As the numbers that you will use in the calculator are your own estimates, 
ENERGY STAR® does not guarantee that your project will generate the results presented herein.  
See full disclaimer.&amp;R&amp;8 Printed on &amp;D  &amp;T
Page &amp;P of &amp;N</oddFooter>
  </headerFooter>
  <rowBreaks count="1" manualBreakCount="1">
    <brk id="41" max="9" man="1"/>
  </rowBreaks>
  <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Cadmus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CFO Calculator</dc:title>
  <dc:subject/>
  <dc:creator>Kudret Utebay</dc:creator>
  <cp:keywords/>
  <dc:description/>
  <cp:lastModifiedBy>Kudret Utebay</cp:lastModifiedBy>
  <cp:lastPrinted>2005-03-03T13:43:36Z</cp:lastPrinted>
  <dcterms:created xsi:type="dcterms:W3CDTF">2001-10-17T15:20:51Z</dcterms:created>
  <dcterms:modified xsi:type="dcterms:W3CDTF">2005-03-04T19:00:54Z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