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4535" windowHeight="8985" tabRatio="835" activeTab="0"/>
  </bookViews>
  <sheets>
    <sheet name="Residential Freezer Calc" sheetId="1" r:id="rId1"/>
    <sheet name="Assumptions" sheetId="2" r:id="rId2"/>
  </sheets>
  <definedNames>
    <definedName name="_xlnm.Print_Area" localSheetId="1">'Assumptions'!$A$1:$D$53</definedName>
    <definedName name="_xlnm.Print_Area" localSheetId="0">'Residential Freezer Calc'!$A$1:$M$54</definedName>
    <definedName name="Z_554B346B_D9D9_422D_B737_63DDCB95BB09_.wvu.PrintArea" localSheetId="1" hidden="1">'Assumptions'!$A$1:$D$49</definedName>
    <definedName name="Z_554B346B_D9D9_422D_B737_63DDCB95BB09_.wvu.PrintArea" localSheetId="0" hidden="1">'Residential Freezer Calc'!$A$1:$M$54</definedName>
  </definedNames>
  <calcPr fullCalcOnLoad="1"/>
</workbook>
</file>

<file path=xl/sharedStrings.xml><?xml version="1.0" encoding="utf-8"?>
<sst xmlns="http://schemas.openxmlformats.org/spreadsheetml/2006/main" count="146" uniqueCount="79">
  <si>
    <t>Life Cycle Cost Estimate for</t>
  </si>
  <si>
    <t>This energy savings calculator was developed by the U.S. EPA and U.S. DOE and is provided for estimating purposes only.    Actual energy savings may vary based on use and other factors.</t>
  </si>
  <si>
    <t>Enter your own values in the gray boxes or use our default values.</t>
  </si>
  <si>
    <t>Number of units</t>
  </si>
  <si>
    <t>Electricity Rate ($/kWh)</t>
  </si>
  <si>
    <t>ENERGY STAR Qualified Unit</t>
  </si>
  <si>
    <t>Conventional Unit</t>
  </si>
  <si>
    <t>Initial cost per unit (estimated retail price)</t>
  </si>
  <si>
    <t xml:space="preserve"> Savings with ENERGY STAR</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</si>
  <si>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</si>
  <si>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</si>
  <si>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</si>
  <si>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</si>
  <si>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</si>
  <si>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</si>
  <si>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</si>
  <si>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t>Life cycle energy saved (kWh)</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</si>
  <si>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</si>
  <si>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</si>
  <si>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</si>
  <si>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</si>
  <si>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</si>
  <si>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</si>
  <si>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</si>
  <si>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</si>
  <si>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</si>
  <si>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</si>
  <si>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</si>
  <si>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</si>
  <si>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</si>
  <si>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</si>
  <si>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</si>
  <si>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</si>
  <si>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</si>
  <si>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$/kWh</t>
  </si>
  <si>
    <t>EPA 2004</t>
  </si>
  <si>
    <t>Carbon Emissions Factors</t>
  </si>
  <si>
    <t>Electricity Carbon Emission Factors</t>
  </si>
  <si>
    <t>Energy consumption (kWh)</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</si>
  <si>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</si>
  <si>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</si>
  <si>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</si>
  <si>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</si>
  <si>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</si>
  <si>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</si>
  <si>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</si>
  <si>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 xml:space="preserve">Lifetime </t>
  </si>
  <si>
    <t>Number of operating days per year</t>
  </si>
  <si>
    <t>days/year</t>
  </si>
  <si>
    <t>Number of operating hours per day</t>
  </si>
  <si>
    <t>Number of operating hours per year</t>
  </si>
  <si>
    <r>
      <t>ft</t>
    </r>
    <r>
      <rPr>
        <vertAlign val="superscript"/>
        <sz val="10"/>
        <rFont val="Univers"/>
        <family val="2"/>
      </rPr>
      <t>3</t>
    </r>
  </si>
  <si>
    <t>Adjusted Volume</t>
  </si>
  <si>
    <t>Annual Energy Consumption, kWh</t>
  </si>
  <si>
    <t>kWh</t>
  </si>
  <si>
    <t>Annual Unit Energy Consumption</t>
  </si>
  <si>
    <t>Conventional</t>
  </si>
  <si>
    <t>ENERGY STAR</t>
  </si>
  <si>
    <r>
      <t>lbs CO</t>
    </r>
    <r>
      <rPr>
        <vertAlign val="subscript"/>
        <sz val="10"/>
        <rFont val="Univers"/>
        <family val="2"/>
      </rPr>
      <t>2</t>
    </r>
    <r>
      <rPr>
        <sz val="10"/>
        <rFont val="Univers"/>
        <family val="0"/>
      </rPr>
      <t>/kWh</t>
    </r>
  </si>
  <si>
    <t>Assumptions for Residential Freezers</t>
  </si>
  <si>
    <t>Upright Freezers with Manual Defrost</t>
  </si>
  <si>
    <t>Upright Freezers with Automatic Defrost</t>
  </si>
  <si>
    <t>Chest Freezers</t>
  </si>
  <si>
    <t>Compact Upright Freezers with Manual Defrost</t>
  </si>
  <si>
    <t>Compact Upright Freezers with Auto Defrost</t>
  </si>
  <si>
    <t>Compact Chest Freezers</t>
  </si>
  <si>
    <r>
      <t>Freezer Volume (ft</t>
    </r>
    <r>
      <rPr>
        <vertAlign val="superscript"/>
        <sz val="10"/>
        <rFont val="Univers"/>
        <family val="2"/>
      </rPr>
      <t>3</t>
    </r>
    <r>
      <rPr>
        <sz val="10"/>
        <rFont val="Univers"/>
        <family val="0"/>
      </rPr>
      <t>)</t>
    </r>
  </si>
  <si>
    <t>Freezer Volume</t>
  </si>
  <si>
    <t>DOE 2004</t>
  </si>
  <si>
    <t>For Selected Freezer Type</t>
  </si>
  <si>
    <t>Calculated.</t>
  </si>
  <si>
    <t>Energy costs</t>
  </si>
  <si>
    <t>2006 Commercial Electricity Price</t>
  </si>
  <si>
    <t>2006 Residential Electricity Price</t>
  </si>
  <si>
    <t>EPA 2006</t>
  </si>
  <si>
    <r>
      <t>lbs CO</t>
    </r>
    <r>
      <rPr>
        <vertAlign val="subscript"/>
        <sz val="10"/>
        <rFont val="Univers"/>
        <family val="2"/>
      </rPr>
      <t>2</t>
    </r>
    <r>
      <rPr>
        <sz val="10"/>
        <rFont val="Univers"/>
        <family val="0"/>
      </rPr>
      <t>/acre-yr</t>
    </r>
  </si>
  <si>
    <t>EIA 2007</t>
  </si>
  <si>
    <t>Calculator last updated: 01/08</t>
  </si>
  <si>
    <t>For questions or comments, please send your email to: Escalcs@cadmusgroup.com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</si>
</sst>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quot;$&quot;#,##0.000"/>
  </numFmts>
  <fonts count="45">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0"/>
    </font>
    <font>
      <b/>
      <u val="single"/>
      <sz val="10"/>
      <name val="Univers"/>
      <family val="2"/>
    </font>
    <font>
      <b/>
      <sz val="12"/>
      <name val="univers"/>
      <family val="0"/>
    </font>
    <font>
      <b/>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sz val="10"/>
      <color indexed="10"/>
      <name val="Univers"/>
      <family val="0"/>
    </font>
    <font>
      <sz val="10"/>
      <color indexed="9"/>
      <name val="Univers"/>
      <family val="2"/>
    </font>
    <font>
      <sz val="10"/>
      <color indexed="9"/>
      <name val="Arial"/>
      <family val="0"/>
    </font>
    <font>
      <b/>
      <sz val="11"/>
      <name val="Univers"/>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7"/>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85">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2"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 fillId="0" borderId="12" xfId="0" applyFont="1" applyFill="1" applyBorder="1" applyAlignment="1" applyProtection="1">
      <alignment horizontal="left"/>
      <protection/>
    </xf>
    <xf numFmtId="0" fontId="1" fillId="0" borderId="18"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19" xfId="0" applyFont="1" applyFill="1" applyBorder="1" applyAlignment="1" applyProtection="1">
      <alignment/>
      <protection/>
    </xf>
    <xf numFmtId="0" fontId="1" fillId="0" borderId="11" xfId="0" applyFont="1" applyFill="1" applyBorder="1" applyAlignment="1" applyProtection="1">
      <alignment horizontal="right"/>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2" xfId="58"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11" xfId="42"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0" fontId="1" fillId="0" borderId="18" xfId="0" applyFont="1" applyFill="1" applyBorder="1" applyAlignment="1" applyProtection="1">
      <alignment wrapText="1"/>
      <protection/>
    </xf>
    <xf numFmtId="0" fontId="1" fillId="0" borderId="18"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20" xfId="0" applyFont="1" applyFill="1" applyBorder="1" applyAlignment="1" applyProtection="1">
      <alignment/>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2" fillId="0" borderId="18" xfId="0" applyFont="1" applyFill="1" applyBorder="1" applyAlignment="1" applyProtection="1">
      <alignment/>
      <protection/>
    </xf>
    <xf numFmtId="0" fontId="1" fillId="0" borderId="18" xfId="0" applyFont="1" applyFill="1" applyBorder="1" applyAlignment="1" applyProtection="1">
      <alignment horizontal="left" indent="1"/>
      <protection/>
    </xf>
    <xf numFmtId="0" fontId="1" fillId="0" borderId="20" xfId="0" applyFont="1" applyFill="1" applyBorder="1" applyAlignment="1" applyProtection="1">
      <alignment horizontal="left" indent="1"/>
      <protection/>
    </xf>
    <xf numFmtId="0" fontId="12" fillId="0" borderId="19" xfId="0" applyFont="1" applyBorder="1" applyAlignment="1" applyProtection="1">
      <alignment/>
      <protection/>
    </xf>
    <xf numFmtId="0" fontId="16" fillId="4" borderId="11" xfId="0" applyFont="1" applyFill="1" applyBorder="1" applyAlignment="1" applyProtection="1">
      <alignment/>
      <protection/>
    </xf>
    <xf numFmtId="0" fontId="12"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6" fontId="1" fillId="20" borderId="21" xfId="0" applyNumberFormat="1" applyFont="1" applyFill="1" applyBorder="1" applyAlignment="1" applyProtection="1">
      <alignment/>
      <protection locked="0"/>
    </xf>
    <xf numFmtId="0" fontId="1" fillId="20" borderId="22" xfId="0" applyNumberFormat="1" applyFont="1" applyFill="1" applyBorder="1" applyAlignment="1" applyProtection="1">
      <alignment/>
      <protection locked="0"/>
    </xf>
    <xf numFmtId="164" fontId="1" fillId="20" borderId="21"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12" fillId="4" borderId="0" xfId="0" applyNumberFormat="1" applyFont="1" applyFill="1" applyBorder="1" applyAlignment="1" applyProtection="1">
      <alignment horizontal="right"/>
      <protection/>
    </xf>
    <xf numFmtId="0" fontId="1" fillId="7" borderId="0" xfId="0" applyFont="1" applyFill="1" applyBorder="1" applyAlignment="1" applyProtection="1">
      <alignment horizontal="center" vertical="center" wrapText="1"/>
      <protection/>
    </xf>
    <xf numFmtId="0" fontId="21" fillId="7" borderId="11" xfId="0" applyFont="1" applyFill="1" applyBorder="1" applyAlignment="1" applyProtection="1">
      <alignment vertical="center"/>
      <protection locked="0"/>
    </xf>
    <xf numFmtId="0" fontId="1" fillId="0" borderId="0" xfId="0" applyNumberFormat="1" applyFont="1" applyFill="1" applyBorder="1" applyAlignment="1" applyProtection="1">
      <alignment horizontal="right"/>
      <protection/>
    </xf>
    <xf numFmtId="0" fontId="1" fillId="0" borderId="18" xfId="0" applyFont="1" applyBorder="1" applyAlignment="1" applyProtection="1">
      <alignment horizontal="left" indent="2"/>
      <protection/>
    </xf>
    <xf numFmtId="0" fontId="1" fillId="0" borderId="12" xfId="0" applyFont="1" applyFill="1" applyBorder="1" applyAlignment="1" applyProtection="1">
      <alignment/>
      <protection/>
    </xf>
    <xf numFmtId="0" fontId="12" fillId="0" borderId="18" xfId="0" applyFont="1" applyFill="1" applyBorder="1" applyAlignment="1" applyProtection="1">
      <alignment horizontal="left"/>
      <protection/>
    </xf>
    <xf numFmtId="1" fontId="1" fillId="0" borderId="11" xfId="58" applyNumberFormat="1" applyFont="1" applyFill="1" applyBorder="1" applyAlignment="1" applyProtection="1">
      <alignment horizontal="right"/>
      <protection/>
    </xf>
    <xf numFmtId="6" fontId="1" fillId="0" borderId="11" xfId="0" applyNumberFormat="1" applyFont="1" applyFill="1" applyBorder="1" applyAlignment="1" applyProtection="1">
      <alignment horizontal="right"/>
      <protection/>
    </xf>
    <xf numFmtId="6" fontId="1" fillId="0" borderId="0" xfId="0" applyNumberFormat="1" applyFont="1" applyFill="1" applyBorder="1" applyAlignment="1" applyProtection="1">
      <alignment horizontal="right"/>
      <protection/>
    </xf>
    <xf numFmtId="164" fontId="1" fillId="0" borderId="0" xfId="0" applyNumberFormat="1" applyFont="1" applyFill="1" applyBorder="1" applyAlignment="1" applyProtection="1">
      <alignment/>
      <protection/>
    </xf>
    <xf numFmtId="0" fontId="1" fillId="0" borderId="0" xfId="0" applyFont="1" applyBorder="1" applyAlignment="1" applyProtection="1">
      <alignment/>
      <protection/>
    </xf>
    <xf numFmtId="172" fontId="2" fillId="0" borderId="0" xfId="0" applyNumberFormat="1" applyFont="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1" fillId="0" borderId="0" xfId="0" applyFont="1" applyBorder="1" applyAlignment="1" applyProtection="1">
      <alignment horizontal="right"/>
      <protection/>
    </xf>
    <xf numFmtId="0" fontId="2" fillId="0" borderId="0" xfId="0" applyFont="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Border="1" applyAlignment="1" applyProtection="1">
      <alignment horizontal="center"/>
      <protection/>
    </xf>
    <xf numFmtId="1" fontId="1" fillId="0" borderId="0" xfId="0" applyNumberFormat="1" applyFont="1" applyBorder="1" applyAlignment="1" applyProtection="1">
      <alignment/>
      <protection/>
    </xf>
    <xf numFmtId="0" fontId="10" fillId="0" borderId="18" xfId="0" applyFont="1" applyBorder="1" applyAlignment="1" applyProtection="1">
      <alignment horizontal="left" indent="1"/>
      <protection/>
    </xf>
    <xf numFmtId="164" fontId="1" fillId="0" borderId="11" xfId="0" applyNumberFormat="1" applyFont="1" applyFill="1" applyBorder="1" applyAlignment="1" applyProtection="1">
      <alignment vertical="top"/>
      <protection/>
    </xf>
    <xf numFmtId="38" fontId="1" fillId="0" borderId="12" xfId="0" applyNumberFormat="1" applyFont="1" applyFill="1" applyBorder="1" applyAlignment="1" applyProtection="1">
      <alignment horizontal="left" vertical="top"/>
      <protection/>
    </xf>
    <xf numFmtId="0" fontId="1" fillId="0" borderId="0" xfId="0" applyFont="1" applyAlignment="1" applyProtection="1">
      <alignment horizontal="right" vertical="top"/>
      <protection/>
    </xf>
    <xf numFmtId="0" fontId="1" fillId="0" borderId="0" xfId="0" applyFont="1" applyBorder="1" applyAlignment="1" applyProtection="1">
      <alignment vertical="top"/>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3" fontId="2" fillId="4" borderId="0" xfId="0" applyNumberFormat="1" applyFont="1" applyFill="1" applyBorder="1" applyAlignment="1" applyProtection="1">
      <alignment horizontal="left" indent="1"/>
      <protection/>
    </xf>
    <xf numFmtId="0" fontId="1" fillId="0" borderId="0" xfId="0" applyFont="1" applyFill="1" applyAlignment="1" applyProtection="1">
      <alignment horizontal="right"/>
      <protection/>
    </xf>
    <xf numFmtId="0" fontId="1" fillId="7" borderId="11" xfId="0" applyFont="1" applyFill="1" applyBorder="1" applyAlignment="1" applyProtection="1">
      <alignment horizontal="left"/>
      <protection/>
    </xf>
    <xf numFmtId="0" fontId="9" fillId="0" borderId="11" xfId="0" applyFont="1" applyBorder="1" applyAlignment="1" applyProtection="1">
      <alignment horizontal="center"/>
      <protection/>
    </xf>
    <xf numFmtId="0" fontId="9" fillId="0" borderId="12" xfId="0" applyFont="1" applyFill="1" applyBorder="1" applyAlignment="1" applyProtection="1">
      <alignment horizontal="center"/>
      <protection/>
    </xf>
    <xf numFmtId="0" fontId="12" fillId="0" borderId="13" xfId="0" applyFont="1" applyBorder="1" applyAlignment="1" applyProtection="1">
      <alignment/>
      <protection/>
    </xf>
    <xf numFmtId="0" fontId="10" fillId="0" borderId="15"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Alignment="1" applyProtection="1">
      <alignment horizontal="righ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0" xfId="0" applyFont="1" applyFill="1" applyAlignment="1">
      <alignment horizontal="right"/>
    </xf>
    <xf numFmtId="0" fontId="23" fillId="0" borderId="0" xfId="0" applyFont="1" applyFill="1" applyAlignment="1">
      <alignment/>
    </xf>
    <xf numFmtId="1" fontId="22" fillId="0" borderId="0" xfId="0" applyNumberFormat="1" applyFont="1" applyFill="1" applyAlignment="1">
      <alignment horizontal="right"/>
    </xf>
    <xf numFmtId="1" fontId="22" fillId="0" borderId="0" xfId="0" applyNumberFormat="1" applyFont="1" applyFill="1" applyAlignment="1">
      <alignment/>
    </xf>
    <xf numFmtId="0" fontId="22" fillId="0" borderId="0" xfId="0" applyFont="1" applyFill="1" applyAlignment="1">
      <alignment horizontal="right" wrapText="1"/>
    </xf>
    <xf numFmtId="0" fontId="22" fillId="0" borderId="0" xfId="0" applyFont="1" applyFill="1" applyAlignment="1">
      <alignment/>
    </xf>
    <xf numFmtId="1" fontId="22" fillId="0" borderId="0" xfId="0" applyNumberFormat="1" applyFont="1" applyFill="1" applyBorder="1" applyAlignment="1" applyProtection="1">
      <alignment/>
      <protection/>
    </xf>
    <xf numFmtId="0" fontId="22" fillId="0" borderId="0" xfId="0" applyFont="1" applyFill="1" applyAlignment="1" applyProtection="1">
      <alignment/>
      <protection/>
    </xf>
    <xf numFmtId="0" fontId="1" fillId="7" borderId="0" xfId="0" applyNumberFormat="1" applyFont="1" applyFill="1" applyBorder="1" applyAlignment="1" applyProtection="1">
      <alignment/>
      <protection locked="0"/>
    </xf>
    <xf numFmtId="0" fontId="1" fillId="0" borderId="0" xfId="0" applyFont="1" applyAlignment="1" applyProtection="1">
      <alignment/>
      <protection/>
    </xf>
    <xf numFmtId="38" fontId="1" fillId="0" borderId="0"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173" fontId="1" fillId="20" borderId="22" xfId="0" applyNumberFormat="1" applyFont="1" applyFill="1" applyBorder="1" applyAlignment="1" applyProtection="1">
      <alignment/>
      <protection locked="0"/>
    </xf>
    <xf numFmtId="0" fontId="1" fillId="4" borderId="11" xfId="0" applyFont="1" applyFill="1" applyBorder="1" applyAlignment="1" applyProtection="1">
      <alignment horizontal="left"/>
      <protection/>
    </xf>
    <xf numFmtId="0" fontId="10" fillId="0" borderId="18" xfId="0" applyFont="1" applyFill="1" applyBorder="1" applyAlignment="1" applyProtection="1">
      <alignment horizontal="left" indent="1"/>
      <protection/>
    </xf>
    <xf numFmtId="0" fontId="1" fillId="0" borderId="18" xfId="0" applyFont="1" applyBorder="1" applyAlignment="1" applyProtection="1">
      <alignment horizontal="left" indent="3"/>
      <protection/>
    </xf>
    <xf numFmtId="0" fontId="1" fillId="0" borderId="18" xfId="0" applyFont="1" applyBorder="1" applyAlignment="1" applyProtection="1">
      <alignment horizontal="left" vertical="top" indent="2"/>
      <protection/>
    </xf>
    <xf numFmtId="0" fontId="1" fillId="0" borderId="18" xfId="0" applyFont="1" applyBorder="1" applyAlignment="1" applyProtection="1">
      <alignment horizontal="left" indent="1"/>
      <protection/>
    </xf>
    <xf numFmtId="0" fontId="12" fillId="0" borderId="18" xfId="0" applyFont="1" applyBorder="1" applyAlignment="1" applyProtection="1">
      <alignment/>
      <protection/>
    </xf>
    <xf numFmtId="0" fontId="1" fillId="0" borderId="18" xfId="0" applyFont="1" applyBorder="1" applyAlignment="1" applyProtection="1">
      <alignment horizontal="left" vertical="top" indent="1"/>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167" fontId="24" fillId="22" borderId="0" xfId="0" applyNumberFormat="1" applyFont="1" applyFill="1" applyBorder="1" applyAlignment="1" applyProtection="1">
      <alignment/>
      <protection/>
    </xf>
    <xf numFmtId="169" fontId="24" fillId="22" borderId="0" xfId="0" applyNumberFormat="1" applyFont="1" applyFill="1" applyBorder="1" applyAlignment="1" applyProtection="1">
      <alignment/>
      <protection/>
    </xf>
    <xf numFmtId="3" fontId="24" fillId="22" borderId="0" xfId="0" applyNumberFormat="1" applyFont="1" applyFill="1" applyBorder="1" applyAlignment="1" applyProtection="1">
      <alignment/>
      <protection/>
    </xf>
    <xf numFmtId="4" fontId="24" fillId="22" borderId="0" xfId="0" applyNumberFormat="1" applyFont="1" applyFill="1" applyBorder="1" applyAlignment="1" applyProtection="1">
      <alignment/>
      <protection/>
    </xf>
    <xf numFmtId="9" fontId="24" fillId="22" borderId="0" xfId="58" applyFont="1" applyFill="1" applyBorder="1" applyAlignment="1" applyProtection="1">
      <alignment/>
      <protection/>
    </xf>
    <xf numFmtId="0" fontId="1" fillId="22" borderId="0" xfId="0" applyFont="1" applyFill="1" applyAlignment="1" applyProtection="1">
      <alignment/>
      <protection/>
    </xf>
    <xf numFmtId="169" fontId="24" fillId="22" borderId="0" xfId="0" applyNumberFormat="1" applyFont="1" applyFill="1" applyBorder="1" applyAlignment="1" applyProtection="1">
      <alignment horizontal="right"/>
      <protection/>
    </xf>
    <xf numFmtId="0" fontId="1" fillId="0" borderId="0" xfId="0" applyFont="1" applyBorder="1" applyAlignment="1" applyProtection="1">
      <alignment horizontal="left"/>
      <protection/>
    </xf>
    <xf numFmtId="0" fontId="0" fillId="0" borderId="0" xfId="0" applyAlignment="1">
      <alignment horizontal="left"/>
    </xf>
    <xf numFmtId="0" fontId="15" fillId="0" borderId="0" xfId="0" applyFont="1" applyAlignment="1">
      <alignment horizontal="center" wrapText="1"/>
    </xf>
    <xf numFmtId="167" fontId="3" fillId="4" borderId="0" xfId="0" applyNumberFormat="1" applyFont="1" applyFill="1" applyBorder="1" applyAlignment="1" applyProtection="1">
      <alignment horizontal="right"/>
      <protection/>
    </xf>
    <xf numFmtId="0" fontId="18" fillId="0" borderId="17" xfId="0" applyFont="1" applyBorder="1" applyAlignment="1" applyProtection="1">
      <alignment horizontal="left" wrapText="1"/>
      <protection/>
    </xf>
    <xf numFmtId="0" fontId="19" fillId="0" borderId="17" xfId="0" applyFont="1" applyBorder="1" applyAlignment="1" applyProtection="1">
      <alignment horizontal="left" wrapText="1"/>
      <protection/>
    </xf>
    <xf numFmtId="3" fontId="2" fillId="4" borderId="0" xfId="0" applyNumberFormat="1" applyFont="1" applyFill="1" applyBorder="1" applyAlignment="1" applyProtection="1">
      <alignment horizontal="right" indent="1"/>
      <protection/>
    </xf>
    <xf numFmtId="167" fontId="1" fillId="4" borderId="0" xfId="0" applyNumberFormat="1" applyFont="1" applyFill="1" applyBorder="1" applyAlignment="1" applyProtection="1">
      <alignment horizontal="right"/>
      <protection/>
    </xf>
    <xf numFmtId="167" fontId="1" fillId="4" borderId="14" xfId="0" applyNumberFormat="1" applyFont="1" applyFill="1" applyBorder="1" applyAlignment="1" applyProtection="1">
      <alignment horizontal="right"/>
      <protection/>
    </xf>
    <xf numFmtId="0" fontId="19" fillId="0" borderId="0" xfId="0" applyFont="1" applyAlignment="1" applyProtection="1">
      <alignment horizontal="left"/>
      <protection/>
    </xf>
    <xf numFmtId="0" fontId="12" fillId="7" borderId="14" xfId="0" applyFont="1" applyFill="1" applyBorder="1" applyAlignment="1" applyProtection="1">
      <alignment horizontal="center" wrapText="1"/>
      <protection/>
    </xf>
    <xf numFmtId="0" fontId="12" fillId="7" borderId="14" xfId="0" applyFont="1" applyFill="1" applyBorder="1" applyAlignment="1" applyProtection="1">
      <alignment horizontal="center" vertical="top" wrapText="1"/>
      <protection/>
    </xf>
    <xf numFmtId="0" fontId="3" fillId="7" borderId="0" xfId="0" applyFont="1" applyFill="1" applyBorder="1" applyAlignment="1" applyProtection="1">
      <alignment horizontal="center" wrapText="1"/>
      <protection/>
    </xf>
    <xf numFmtId="0" fontId="12" fillId="4" borderId="23" xfId="0" applyFont="1" applyFill="1" applyBorder="1" applyAlignment="1" applyProtection="1">
      <alignment horizontal="center" wrapText="1"/>
      <protection/>
    </xf>
    <xf numFmtId="0" fontId="7" fillId="0" borderId="17" xfId="0" applyFont="1" applyBorder="1" applyAlignment="1" applyProtection="1">
      <alignment/>
      <protection/>
    </xf>
    <xf numFmtId="0" fontId="0" fillId="0" borderId="17" xfId="0" applyBorder="1" applyAlignment="1">
      <alignment/>
    </xf>
    <xf numFmtId="0" fontId="14" fillId="0" borderId="0" xfId="0" applyFont="1" applyAlignment="1">
      <alignment horizontal="center" wrapText="1"/>
    </xf>
    <xf numFmtId="0" fontId="1" fillId="0" borderId="0" xfId="0" applyFont="1" applyAlignment="1">
      <alignment horizontal="left" wrapText="1"/>
    </xf>
    <xf numFmtId="0" fontId="9" fillId="0" borderId="16" xfId="0" applyFont="1" applyBorder="1" applyAlignment="1" applyProtection="1">
      <alignment horizontal="center"/>
      <protection/>
    </xf>
    <xf numFmtId="0" fontId="9" fillId="0" borderId="17" xfId="0" applyFont="1" applyBorder="1" applyAlignment="1" applyProtection="1">
      <alignment horizontal="center"/>
      <protection/>
    </xf>
    <xf numFmtId="0" fontId="9" fillId="0" borderId="10" xfId="0" applyFont="1" applyBorder="1" applyAlignment="1" applyProtection="1">
      <alignment horizontal="center"/>
      <protection/>
    </xf>
    <xf numFmtId="0" fontId="10" fillId="0" borderId="14"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7296150" cy="885825"/>
        </a:xfrm>
        <a:prstGeom prst="rect">
          <a:avLst/>
        </a:prstGeom>
        <a:noFill/>
        <a:ln w="9525" cmpd="sng">
          <a:noFill/>
        </a:ln>
      </xdr:spPr>
    </xdr:pic>
    <xdr:clientData/>
  </xdr:twoCellAnchor>
  <xdr:twoCellAnchor>
    <xdr:from>
      <xdr:col>0</xdr:col>
      <xdr:colOff>38100</xdr:colOff>
      <xdr:row>15</xdr:row>
      <xdr:rowOff>180975</xdr:rowOff>
    </xdr:from>
    <xdr:to>
      <xdr:col>0</xdr:col>
      <xdr:colOff>2466975</xdr:colOff>
      <xdr:row>17</xdr:row>
      <xdr:rowOff>133350</xdr:rowOff>
    </xdr:to>
    <xdr:sp>
      <xdr:nvSpPr>
        <xdr:cNvPr id="2" name="AutoShape 84"/>
        <xdr:cNvSpPr>
          <a:spLocks/>
        </xdr:cNvSpPr>
      </xdr:nvSpPr>
      <xdr:spPr>
        <a:xfrm>
          <a:off x="38100" y="3248025"/>
          <a:ext cx="2428875" cy="35242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Arial"/>
              <a:ea typeface="Arial"/>
              <a:cs typeface="Arial"/>
            </a:rPr>
            <a:t>Choose the type of freezer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55"/>
  <sheetViews>
    <sheetView tabSelected="1" zoomScalePageLayoutView="0" workbookViewId="0" topLeftCell="A1">
      <selection activeCell="O14" sqref="O14"/>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7109375" style="1" customWidth="1"/>
    <col min="7" max="7" width="12.7109375" style="1" customWidth="1"/>
    <col min="8" max="8" width="2.57421875" style="1" customWidth="1"/>
    <col min="9" max="9" width="4.7109375" style="1" customWidth="1"/>
    <col min="10" max="10" width="4.140625" style="1" customWidth="1"/>
    <col min="11" max="11" width="8.85156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79" t="s">
        <v>0</v>
      </c>
      <c r="B7" s="179"/>
      <c r="C7" s="179"/>
      <c r="D7" s="179"/>
      <c r="E7" s="179"/>
      <c r="F7" s="179"/>
      <c r="G7" s="179"/>
      <c r="H7" s="179"/>
      <c r="I7" s="179"/>
      <c r="J7" s="179"/>
      <c r="K7" s="179"/>
      <c r="L7" s="179"/>
      <c r="M7" s="179"/>
    </row>
    <row r="8" spans="1:13" ht="15.75" customHeight="1">
      <c r="A8" s="179" t="str">
        <f>""&amp;C15&amp;" ENERGY STAR Qualified Residential Freezer(s)"</f>
        <v>1 ENERGY STAR Qualified Residential Freezer(s)</v>
      </c>
      <c r="B8" s="179"/>
      <c r="C8" s="179"/>
      <c r="D8" s="179"/>
      <c r="E8" s="179"/>
      <c r="F8" s="179"/>
      <c r="G8" s="179"/>
      <c r="H8" s="179"/>
      <c r="I8" s="179"/>
      <c r="J8" s="179"/>
      <c r="K8" s="179"/>
      <c r="L8" s="179"/>
      <c r="M8" s="179"/>
    </row>
    <row r="9" spans="1:13" s="3" customFormat="1" ht="12.75">
      <c r="A9" s="2"/>
      <c r="B9" s="2"/>
      <c r="C9" s="2"/>
      <c r="D9" s="2"/>
      <c r="E9" s="2"/>
      <c r="F9" s="2"/>
      <c r="G9" s="2"/>
      <c r="H9" s="2"/>
      <c r="I9" s="2"/>
      <c r="J9" s="2"/>
      <c r="K9" s="2"/>
      <c r="L9" s="2"/>
      <c r="M9" s="2"/>
    </row>
    <row r="10" spans="1:13" ht="15.75" customHeight="1">
      <c r="A10" s="37"/>
      <c r="B10" s="37"/>
      <c r="C10" s="37"/>
      <c r="D10" s="37"/>
      <c r="E10" s="37"/>
      <c r="F10" s="37"/>
      <c r="G10" s="37"/>
      <c r="H10" s="37"/>
      <c r="I10" s="37"/>
      <c r="J10" s="37"/>
      <c r="K10" s="37"/>
      <c r="L10" s="37"/>
      <c r="M10" s="37"/>
    </row>
    <row r="11" spans="1:13" s="3" customFormat="1" ht="24" customHeight="1">
      <c r="A11" s="180" t="s">
        <v>1</v>
      </c>
      <c r="B11" s="180"/>
      <c r="C11" s="180"/>
      <c r="D11" s="180"/>
      <c r="E11" s="180"/>
      <c r="F11" s="180"/>
      <c r="G11" s="180"/>
      <c r="H11" s="180"/>
      <c r="I11" s="180"/>
      <c r="J11" s="180"/>
      <c r="K11" s="180"/>
      <c r="L11" s="180"/>
      <c r="M11" s="180"/>
    </row>
    <row r="12" ht="24.75" customHeight="1">
      <c r="A12" s="26"/>
    </row>
    <row r="13" spans="1:13" ht="15.75">
      <c r="A13" s="165" t="s">
        <v>2</v>
      </c>
      <c r="B13" s="165"/>
      <c r="C13" s="165"/>
      <c r="D13" s="165"/>
      <c r="E13" s="165"/>
      <c r="F13" s="165"/>
      <c r="G13" s="165"/>
      <c r="H13" s="165"/>
      <c r="I13" s="165"/>
      <c r="J13" s="165"/>
      <c r="K13" s="165"/>
      <c r="L13" s="165"/>
      <c r="M13" s="165"/>
    </row>
    <row r="14" spans="1:13" ht="4.5" customHeight="1" thickBot="1">
      <c r="A14" s="38"/>
      <c r="B14" s="39"/>
      <c r="C14" s="39"/>
      <c r="D14" s="39"/>
      <c r="E14" s="39"/>
      <c r="F14" s="39"/>
      <c r="G14" s="39"/>
      <c r="H14" s="39"/>
      <c r="I14" s="39"/>
      <c r="J14" s="39"/>
      <c r="K14" s="39"/>
      <c r="L14" s="39"/>
      <c r="M14" s="4"/>
    </row>
    <row r="15" spans="1:14" ht="15.75" customHeight="1" thickBot="1">
      <c r="A15" s="5" t="s">
        <v>3</v>
      </c>
      <c r="B15" s="6"/>
      <c r="C15" s="86">
        <v>1</v>
      </c>
      <c r="D15" s="7"/>
      <c r="E15" s="7"/>
      <c r="F15" s="7"/>
      <c r="G15" s="7"/>
      <c r="H15" s="7"/>
      <c r="I15" s="7"/>
      <c r="J15" s="7"/>
      <c r="K15" s="7"/>
      <c r="L15" s="7"/>
      <c r="M15" s="8"/>
      <c r="N15" s="9"/>
    </row>
    <row r="16" spans="1:13" ht="15.75" customHeight="1" thickBot="1">
      <c r="A16" s="10" t="s">
        <v>4</v>
      </c>
      <c r="B16" s="6"/>
      <c r="C16" s="145">
        <f>Assumptions!B43</f>
        <v>0.09706</v>
      </c>
      <c r="D16" s="7"/>
      <c r="E16" s="7"/>
      <c r="F16" s="7"/>
      <c r="G16" s="7"/>
      <c r="H16" s="7"/>
      <c r="I16" s="7"/>
      <c r="J16" s="7"/>
      <c r="K16" s="7"/>
      <c r="L16" s="7"/>
      <c r="M16" s="8"/>
    </row>
    <row r="17" spans="1:13" ht="15.75" customHeight="1">
      <c r="A17" s="10"/>
      <c r="B17" s="6"/>
      <c r="C17" s="141"/>
      <c r="D17" s="7"/>
      <c r="E17" s="7"/>
      <c r="F17" s="7"/>
      <c r="G17" s="7"/>
      <c r="H17" s="7"/>
      <c r="I17" s="7"/>
      <c r="J17" s="7"/>
      <c r="K17" s="7"/>
      <c r="L17" s="7"/>
      <c r="M17" s="8"/>
    </row>
    <row r="18" spans="1:14" ht="12" customHeight="1">
      <c r="A18" s="11"/>
      <c r="B18" s="6"/>
      <c r="C18" s="12"/>
      <c r="D18" s="7"/>
      <c r="E18" s="7"/>
      <c r="F18" s="7"/>
      <c r="G18" s="7"/>
      <c r="H18" s="7"/>
      <c r="I18" s="7"/>
      <c r="J18" s="7"/>
      <c r="K18" s="7"/>
      <c r="L18" s="7"/>
      <c r="M18" s="8"/>
      <c r="N18" s="9"/>
    </row>
    <row r="19" spans="1:13" ht="28.5" customHeight="1">
      <c r="A19" s="48"/>
      <c r="B19" s="173" t="s">
        <v>5</v>
      </c>
      <c r="C19" s="173"/>
      <c r="D19" s="173"/>
      <c r="E19" s="40"/>
      <c r="F19" s="174" t="s">
        <v>6</v>
      </c>
      <c r="G19" s="174"/>
      <c r="H19" s="174"/>
      <c r="I19" s="40"/>
      <c r="J19" s="175"/>
      <c r="K19" s="175"/>
      <c r="L19" s="175"/>
      <c r="M19" s="8"/>
    </row>
    <row r="20" spans="1:13" ht="9.75" customHeight="1" thickBot="1">
      <c r="A20" s="91"/>
      <c r="B20" s="40"/>
      <c r="C20" s="40"/>
      <c r="D20" s="40"/>
      <c r="E20" s="40"/>
      <c r="F20" s="40"/>
      <c r="G20" s="90"/>
      <c r="H20" s="40"/>
      <c r="I20" s="40"/>
      <c r="J20" s="40"/>
      <c r="K20" s="40"/>
      <c r="L20" s="40"/>
      <c r="M20" s="8"/>
    </row>
    <row r="21" spans="1:13" ht="15.75" customHeight="1" thickBot="1">
      <c r="A21" s="5" t="s">
        <v>7</v>
      </c>
      <c r="B21" s="7"/>
      <c r="C21" s="84">
        <f>Assumptions!B6</f>
        <v>362</v>
      </c>
      <c r="D21" s="13"/>
      <c r="E21" s="13"/>
      <c r="F21" s="13"/>
      <c r="G21" s="84">
        <f>Assumptions!B20</f>
        <v>329</v>
      </c>
      <c r="H21" s="13"/>
      <c r="I21" s="13"/>
      <c r="J21" s="14"/>
      <c r="K21" s="7"/>
      <c r="L21" s="13"/>
      <c r="M21" s="8"/>
    </row>
    <row r="22" spans="1:13" ht="15.75" customHeight="1" thickBot="1">
      <c r="A22" s="123" t="s">
        <v>66</v>
      </c>
      <c r="B22" s="7"/>
      <c r="C22" s="85">
        <f>Assumptions!B7</f>
        <v>22</v>
      </c>
      <c r="D22" s="36"/>
      <c r="E22" s="36"/>
      <c r="F22" s="36"/>
      <c r="G22" s="85">
        <f>C22</f>
        <v>22</v>
      </c>
      <c r="H22" s="13"/>
      <c r="I22" s="13"/>
      <c r="J22" s="14"/>
      <c r="K22" s="7"/>
      <c r="L22" s="13"/>
      <c r="M22" s="8"/>
    </row>
    <row r="23" spans="1:13" ht="4.5" customHeight="1">
      <c r="A23" s="15"/>
      <c r="B23" s="16"/>
      <c r="C23" s="82"/>
      <c r="D23" s="16"/>
      <c r="E23" s="16"/>
      <c r="F23" s="16"/>
      <c r="G23" s="83"/>
      <c r="H23" s="16"/>
      <c r="I23" s="16"/>
      <c r="J23" s="16"/>
      <c r="K23" s="16"/>
      <c r="L23" s="16"/>
      <c r="M23" s="17"/>
    </row>
    <row r="24" spans="1:13" ht="24.75" customHeight="1">
      <c r="A24" s="177"/>
      <c r="B24" s="178"/>
      <c r="C24" s="178"/>
      <c r="D24" s="178"/>
      <c r="E24" s="178"/>
      <c r="F24" s="178"/>
      <c r="G24" s="178"/>
      <c r="H24" s="178"/>
      <c r="I24" s="178"/>
      <c r="J24" s="178"/>
      <c r="K24" s="178"/>
      <c r="L24" s="178"/>
      <c r="M24" s="178"/>
    </row>
    <row r="25" spans="1:13" ht="15.75">
      <c r="A25" s="165" t="str">
        <f>"Annual and Life Cycle Costs and Savings for "&amp;C15&amp;" Residential Freezer(s)"</f>
        <v>Annual and Life Cycle Costs and Savings for 1 Residential Freezer(s)</v>
      </c>
      <c r="B25" s="165"/>
      <c r="C25" s="165"/>
      <c r="D25" s="165"/>
      <c r="E25" s="165"/>
      <c r="F25" s="165"/>
      <c r="G25" s="165"/>
      <c r="H25" s="165"/>
      <c r="I25" s="165"/>
      <c r="J25" s="165"/>
      <c r="K25" s="165"/>
      <c r="L25" s="165"/>
      <c r="M25" s="165"/>
    </row>
    <row r="26" spans="1:13" ht="31.5" customHeight="1">
      <c r="A26" s="18"/>
      <c r="B26" s="176" t="str">
        <f>""&amp;C15&amp;" ENERGY STAR Qualified Unit(s)"</f>
        <v>1 ENERGY STAR Qualified Unit(s)</v>
      </c>
      <c r="C26" s="176"/>
      <c r="D26" s="176"/>
      <c r="E26" s="41"/>
      <c r="F26" s="176" t="str">
        <f>""&amp;C15&amp;" Conventional Unit(s)"</f>
        <v>1 Conventional Unit(s)</v>
      </c>
      <c r="G26" s="176"/>
      <c r="H26" s="176"/>
      <c r="I26" s="41"/>
      <c r="J26" s="176" t="s">
        <v>8</v>
      </c>
      <c r="K26" s="176"/>
      <c r="L26" s="176"/>
      <c r="M26" s="19"/>
    </row>
    <row r="27" spans="1:13" ht="15.75" customHeight="1">
      <c r="A27" s="80" t="s">
        <v>42</v>
      </c>
      <c r="B27" s="20"/>
      <c r="C27" s="20"/>
      <c r="D27" s="20"/>
      <c r="E27" s="20"/>
      <c r="F27" s="20"/>
      <c r="G27" s="20"/>
      <c r="H27" s="20"/>
      <c r="I27" s="20"/>
      <c r="J27" s="20"/>
      <c r="K27" s="20"/>
      <c r="L27" s="20"/>
      <c r="M27" s="21"/>
    </row>
    <row r="28" spans="1:13" ht="15.75" customHeight="1">
      <c r="A28" s="22" t="s">
        <v>71</v>
      </c>
      <c r="B28" s="20"/>
      <c r="C28" s="23">
        <f>C29*C16</f>
        <v>69.81207637319999</v>
      </c>
      <c r="D28" s="20"/>
      <c r="E28" s="20"/>
      <c r="F28" s="20"/>
      <c r="G28" s="23">
        <f>G29*C16</f>
        <v>77.56897374799999</v>
      </c>
      <c r="H28" s="20"/>
      <c r="I28" s="20"/>
      <c r="J28" s="20"/>
      <c r="K28" s="23">
        <f>G28-C28</f>
        <v>7.756897374800005</v>
      </c>
      <c r="L28" s="20"/>
      <c r="M28" s="21"/>
    </row>
    <row r="29" spans="1:13" s="3" customFormat="1" ht="15.75" customHeight="1" hidden="1" outlineLevel="1">
      <c r="A29" s="116" t="s">
        <v>38</v>
      </c>
      <c r="B29" s="117"/>
      <c r="C29" s="121">
        <f>C15*Assumptions!B11</f>
        <v>719.26722</v>
      </c>
      <c r="D29" s="118"/>
      <c r="E29" s="118"/>
      <c r="F29" s="118"/>
      <c r="G29" s="121">
        <f>C15*Assumptions!B25</f>
        <v>799.1858</v>
      </c>
      <c r="H29" s="118"/>
      <c r="I29" s="118"/>
      <c r="J29" s="169">
        <f>G29-C29</f>
        <v>79.91858000000002</v>
      </c>
      <c r="K29" s="169"/>
      <c r="L29" s="118"/>
      <c r="M29" s="119"/>
    </row>
    <row r="30" spans="1:13" s="26" customFormat="1" ht="15.75" customHeight="1" collapsed="1">
      <c r="A30" s="81" t="s">
        <v>9</v>
      </c>
      <c r="B30" s="24"/>
      <c r="C30" s="44">
        <f>C28</f>
        <v>69.81207637319999</v>
      </c>
      <c r="D30" s="24"/>
      <c r="E30" s="24"/>
      <c r="F30" s="24"/>
      <c r="G30" s="44">
        <f>G28</f>
        <v>77.56897374799999</v>
      </c>
      <c r="H30" s="24"/>
      <c r="I30" s="24"/>
      <c r="J30" s="24"/>
      <c r="K30" s="44">
        <f>K28</f>
        <v>7.756897374800005</v>
      </c>
      <c r="L30" s="24"/>
      <c r="M30" s="25"/>
    </row>
    <row r="31" spans="1:13" ht="15.75" customHeight="1">
      <c r="A31" s="22"/>
      <c r="B31" s="20"/>
      <c r="C31" s="20"/>
      <c r="D31" s="20"/>
      <c r="E31" s="20"/>
      <c r="F31" s="20"/>
      <c r="G31" s="20"/>
      <c r="H31" s="20"/>
      <c r="I31" s="20"/>
      <c r="J31" s="20"/>
      <c r="K31" s="20"/>
      <c r="L31" s="20"/>
      <c r="M31" s="21"/>
    </row>
    <row r="32" spans="1:13" ht="15.75" customHeight="1">
      <c r="A32" s="80" t="s">
        <v>43</v>
      </c>
      <c r="B32" s="20"/>
      <c r="C32" s="20"/>
      <c r="D32" s="20"/>
      <c r="E32" s="20"/>
      <c r="F32" s="20"/>
      <c r="G32" s="20"/>
      <c r="H32" s="20"/>
      <c r="I32" s="20"/>
      <c r="J32" s="20"/>
      <c r="K32" s="20"/>
      <c r="L32" s="20"/>
      <c r="M32" s="21"/>
    </row>
    <row r="33" spans="1:13" ht="15.75" customHeight="1">
      <c r="A33" s="146" t="s">
        <v>71</v>
      </c>
      <c r="B33" s="20"/>
      <c r="C33" s="23">
        <f>PV(Assumptions!B39,Assumptions!B9,-C28,,0)</f>
        <v>611.5870692082683</v>
      </c>
      <c r="D33" s="20"/>
      <c r="E33" s="20"/>
      <c r="F33" s="20"/>
      <c r="G33" s="23">
        <f>PV(Assumptions!B39,Assumptions!B23,-G28,,0)</f>
        <v>679.5411880091872</v>
      </c>
      <c r="H33" s="20"/>
      <c r="I33" s="20"/>
      <c r="J33" s="170">
        <f>G33-C33</f>
        <v>67.95411880091888</v>
      </c>
      <c r="K33" s="170"/>
      <c r="L33" s="20"/>
      <c r="M33" s="21"/>
    </row>
    <row r="34" spans="1:13" s="3" customFormat="1" ht="15.75" customHeight="1" hidden="1" outlineLevel="1">
      <c r="A34" s="116" t="s">
        <v>38</v>
      </c>
      <c r="B34" s="169">
        <f>C29*Assumptions!B9</f>
        <v>7911.93942</v>
      </c>
      <c r="C34" s="169"/>
      <c r="D34" s="118"/>
      <c r="E34" s="118"/>
      <c r="F34" s="118"/>
      <c r="G34" s="121">
        <f>G29*Assumptions!B23</f>
        <v>8791.0438</v>
      </c>
      <c r="H34" s="118"/>
      <c r="I34" s="118"/>
      <c r="J34" s="169">
        <f>G34-B34</f>
        <v>879.1043799999998</v>
      </c>
      <c r="K34" s="169"/>
      <c r="L34" s="120"/>
      <c r="M34" s="119"/>
    </row>
    <row r="35" spans="1:13" ht="15.75" customHeight="1" collapsed="1">
      <c r="A35" s="22" t="str">
        <f>"Purchase price for "&amp;C15&amp;" unit(s)"</f>
        <v>Purchase price for 1 unit(s)</v>
      </c>
      <c r="B35" s="20"/>
      <c r="C35" s="23">
        <f>C15*C21</f>
        <v>362</v>
      </c>
      <c r="D35" s="20"/>
      <c r="E35" s="20"/>
      <c r="F35" s="20"/>
      <c r="G35" s="23">
        <f>C15*G21</f>
        <v>329</v>
      </c>
      <c r="H35" s="20"/>
      <c r="I35" s="20"/>
      <c r="J35" s="171">
        <f>G35-C35</f>
        <v>-33</v>
      </c>
      <c r="K35" s="171"/>
      <c r="L35" s="20"/>
      <c r="M35" s="21"/>
    </row>
    <row r="36" spans="1:13" s="26" customFormat="1" ht="15.75" customHeight="1">
      <c r="A36" s="81" t="s">
        <v>9</v>
      </c>
      <c r="B36" s="24"/>
      <c r="C36" s="44">
        <f>C33+C35</f>
        <v>973.5870692082683</v>
      </c>
      <c r="D36" s="24"/>
      <c r="E36" s="24"/>
      <c r="F36" s="24"/>
      <c r="G36" s="44">
        <f>G33+G35</f>
        <v>1008.5411880091872</v>
      </c>
      <c r="H36" s="24"/>
      <c r="I36" s="24"/>
      <c r="J36" s="166">
        <f>J33+J35</f>
        <v>34.95411880091888</v>
      </c>
      <c r="K36" s="166"/>
      <c r="L36" s="24"/>
      <c r="M36" s="25"/>
    </row>
    <row r="37" spans="1:13" s="26" customFormat="1" ht="15.75" customHeight="1">
      <c r="A37" s="43"/>
      <c r="B37" s="24"/>
      <c r="C37" s="45"/>
      <c r="D37" s="24"/>
      <c r="E37" s="24"/>
      <c r="F37" s="24"/>
      <c r="G37" s="45"/>
      <c r="H37" s="24"/>
      <c r="I37" s="24"/>
      <c r="J37" s="24"/>
      <c r="K37" s="45"/>
      <c r="L37" s="24"/>
      <c r="M37" s="25"/>
    </row>
    <row r="38" spans="1:13" ht="15.75" customHeight="1">
      <c r="A38" s="42"/>
      <c r="B38" s="20"/>
      <c r="C38" s="20"/>
      <c r="D38" s="20"/>
      <c r="E38" s="20"/>
      <c r="F38" s="20"/>
      <c r="G38" s="20"/>
      <c r="H38" s="20"/>
      <c r="I38" s="20"/>
      <c r="J38" s="27" t="s">
        <v>10</v>
      </c>
      <c r="K38" s="89">
        <f>IF(K45&lt;=0,0,IF(K30&lt;0,"N/A",IF(K30=0,"&gt;"&amp;Assumptions!B9&amp;"",IF(K45/K30&gt;Assumptions!B9,"&gt;"&amp;Assumptions!B9&amp;"",K45/K30))))</f>
        <v>4.254278277189511</v>
      </c>
      <c r="L38" s="20"/>
      <c r="M38" s="21"/>
    </row>
    <row r="39" spans="1:13" ht="4.5" customHeight="1">
      <c r="A39" s="153"/>
      <c r="B39" s="154"/>
      <c r="C39" s="154"/>
      <c r="D39" s="154"/>
      <c r="E39" s="154"/>
      <c r="F39" s="154"/>
      <c r="G39" s="154"/>
      <c r="H39" s="154"/>
      <c r="I39" s="154"/>
      <c r="J39" s="154"/>
      <c r="K39" s="154"/>
      <c r="L39" s="154"/>
      <c r="M39" s="155"/>
    </row>
    <row r="40" spans="1:13" ht="24" customHeight="1">
      <c r="A40" s="167" t="s">
        <v>44</v>
      </c>
      <c r="B40" s="168"/>
      <c r="C40" s="168"/>
      <c r="D40" s="168"/>
      <c r="E40" s="168"/>
      <c r="F40" s="168"/>
      <c r="G40" s="168"/>
      <c r="H40" s="168"/>
      <c r="I40" s="168"/>
      <c r="J40" s="168"/>
      <c r="K40" s="168"/>
      <c r="L40" s="168"/>
      <c r="M40" s="168"/>
    </row>
    <row r="41" spans="1:13" ht="13.5">
      <c r="A41" s="172" t="s">
        <v>45</v>
      </c>
      <c r="B41" s="172"/>
      <c r="C41" s="172"/>
      <c r="D41" s="172"/>
      <c r="E41" s="172"/>
      <c r="F41" s="172"/>
      <c r="G41" s="172"/>
      <c r="H41" s="172"/>
      <c r="I41" s="172"/>
      <c r="J41" s="172"/>
      <c r="K41" s="172"/>
      <c r="L41" s="172"/>
      <c r="M41" s="172"/>
    </row>
    <row r="42" spans="1:13" ht="24.75" customHeight="1">
      <c r="A42" s="142"/>
      <c r="B42" s="142"/>
      <c r="C42" s="142"/>
      <c r="D42" s="142"/>
      <c r="E42" s="142"/>
      <c r="F42" s="142"/>
      <c r="G42" s="142"/>
      <c r="H42" s="142"/>
      <c r="I42" s="142"/>
      <c r="J42" s="142"/>
      <c r="K42" s="142"/>
      <c r="L42" s="142"/>
      <c r="M42" s="142"/>
    </row>
    <row r="43" spans="1:13" ht="15.75" customHeight="1">
      <c r="A43" s="165" t="str">
        <f>"Summary of Benefits for "&amp;C15&amp;" Residential Freezer(s)"</f>
        <v>Summary of Benefits for 1 Residential Freezer(s)</v>
      </c>
      <c r="B43" s="165"/>
      <c r="C43" s="165"/>
      <c r="D43" s="165"/>
      <c r="E43" s="165"/>
      <c r="F43" s="165"/>
      <c r="G43" s="165"/>
      <c r="H43" s="165"/>
      <c r="I43" s="165"/>
      <c r="J43" s="165"/>
      <c r="K43" s="165"/>
      <c r="L43" s="165"/>
      <c r="M43" s="165"/>
    </row>
    <row r="44" spans="1:13" ht="4.5" customHeight="1">
      <c r="A44" s="28" t="s">
        <v>11</v>
      </c>
      <c r="B44" s="29"/>
      <c r="C44" s="29"/>
      <c r="D44" s="29"/>
      <c r="E44" s="29"/>
      <c r="F44" s="29"/>
      <c r="G44" s="29"/>
      <c r="H44" s="29"/>
      <c r="I44" s="29"/>
      <c r="J44" s="29"/>
      <c r="K44" s="29"/>
      <c r="L44" s="29"/>
      <c r="M44" s="30"/>
    </row>
    <row r="45" spans="1:13" ht="15.75" customHeight="1">
      <c r="A45" s="31" t="s">
        <v>12</v>
      </c>
      <c r="B45" s="47"/>
      <c r="C45" s="47"/>
      <c r="D45" s="47"/>
      <c r="E45" s="47"/>
      <c r="F45" s="47"/>
      <c r="G45" s="47"/>
      <c r="H45" s="161"/>
      <c r="I45" s="156"/>
      <c r="J45" s="156"/>
      <c r="K45" s="156">
        <f>(C21-G21)*C15</f>
        <v>33</v>
      </c>
      <c r="L45" s="47"/>
      <c r="M45" s="32"/>
    </row>
    <row r="46" spans="1:13" ht="15.75" customHeight="1">
      <c r="A46" s="31" t="s">
        <v>13</v>
      </c>
      <c r="B46" s="47"/>
      <c r="C46" s="47"/>
      <c r="D46" s="47"/>
      <c r="E46" s="47"/>
      <c r="F46" s="47"/>
      <c r="G46" s="47"/>
      <c r="H46" s="161"/>
      <c r="I46" s="156"/>
      <c r="J46" s="156"/>
      <c r="K46" s="156">
        <f>J33</f>
        <v>67.95411880091888</v>
      </c>
      <c r="L46" s="47"/>
      <c r="M46" s="32"/>
    </row>
    <row r="47" spans="1:13" ht="15.75" customHeight="1">
      <c r="A47" s="31" t="s">
        <v>14</v>
      </c>
      <c r="B47" s="47"/>
      <c r="C47" s="47"/>
      <c r="D47" s="47"/>
      <c r="E47" s="47"/>
      <c r="F47" s="47"/>
      <c r="G47" s="47"/>
      <c r="H47" s="161"/>
      <c r="I47" s="156"/>
      <c r="J47" s="156"/>
      <c r="K47" s="156">
        <f>J36</f>
        <v>34.95411880091888</v>
      </c>
      <c r="L47" s="47"/>
      <c r="M47" s="32"/>
    </row>
    <row r="48" spans="1:13" ht="15.75" customHeight="1">
      <c r="A48" s="31" t="s">
        <v>15</v>
      </c>
      <c r="B48" s="47"/>
      <c r="C48" s="47"/>
      <c r="D48" s="47"/>
      <c r="E48" s="47"/>
      <c r="F48" s="47"/>
      <c r="G48" s="47"/>
      <c r="H48" s="161"/>
      <c r="I48" s="157"/>
      <c r="J48" s="157"/>
      <c r="K48" s="162">
        <f>K38</f>
        <v>4.254278277189511</v>
      </c>
      <c r="L48" s="47"/>
      <c r="M48" s="32"/>
    </row>
    <row r="49" spans="1:13" ht="15.75" customHeight="1">
      <c r="A49" s="31" t="s">
        <v>16</v>
      </c>
      <c r="B49" s="47"/>
      <c r="C49" s="47"/>
      <c r="D49" s="47"/>
      <c r="E49" s="47"/>
      <c r="F49" s="47"/>
      <c r="G49" s="47"/>
      <c r="H49" s="161"/>
      <c r="I49" s="158"/>
      <c r="J49" s="158"/>
      <c r="K49" s="158">
        <f>J34</f>
        <v>879.1043799999998</v>
      </c>
      <c r="L49" s="47"/>
      <c r="M49" s="32"/>
    </row>
    <row r="50" spans="1:13" ht="15.75" customHeight="1">
      <c r="A50" s="31" t="s">
        <v>17</v>
      </c>
      <c r="B50" s="47"/>
      <c r="C50" s="47"/>
      <c r="D50" s="47"/>
      <c r="E50" s="47"/>
      <c r="F50" s="47"/>
      <c r="G50" s="47"/>
      <c r="H50" s="161"/>
      <c r="I50" s="158"/>
      <c r="J50" s="158"/>
      <c r="K50" s="158">
        <f>J34*Assumptions!B46</f>
        <v>1349.4252232999995</v>
      </c>
      <c r="L50" s="47"/>
      <c r="M50" s="32"/>
    </row>
    <row r="51" spans="1:13" ht="15.75" customHeight="1">
      <c r="A51" s="31" t="s">
        <v>18</v>
      </c>
      <c r="B51" s="47"/>
      <c r="C51" s="47"/>
      <c r="D51" s="47"/>
      <c r="E51" s="47"/>
      <c r="F51" s="47"/>
      <c r="G51" s="47"/>
      <c r="H51" s="161"/>
      <c r="I51" s="159"/>
      <c r="J51" s="159"/>
      <c r="K51" s="159">
        <f>J34*Assumptions!B46/Assumptions!B50</f>
        <v>0.1176482321970357</v>
      </c>
      <c r="L51" s="47"/>
      <c r="M51" s="32"/>
    </row>
    <row r="52" spans="1:13" ht="15.75" customHeight="1">
      <c r="A52" s="31" t="s">
        <v>19</v>
      </c>
      <c r="B52" s="47"/>
      <c r="C52" s="47"/>
      <c r="D52" s="47"/>
      <c r="E52" s="47"/>
      <c r="F52" s="47"/>
      <c r="G52" s="47"/>
      <c r="H52" s="161"/>
      <c r="I52" s="159"/>
      <c r="J52" s="159"/>
      <c r="K52" s="159">
        <f>J34*Assumptions!B46/Assumptions!B49</f>
        <v>0.16729794486734434</v>
      </c>
      <c r="L52" s="47"/>
      <c r="M52" s="32"/>
    </row>
    <row r="53" spans="1:13" ht="15.75" customHeight="1">
      <c r="A53" s="87" t="s">
        <v>20</v>
      </c>
      <c r="B53" s="47"/>
      <c r="C53" s="47"/>
      <c r="D53" s="47"/>
      <c r="E53" s="47"/>
      <c r="F53" s="47"/>
      <c r="G53" s="47"/>
      <c r="H53" s="161"/>
      <c r="I53" s="160"/>
      <c r="J53" s="160"/>
      <c r="K53" s="160">
        <f>J36/(C21*C15)</f>
        <v>0.09655833922905767</v>
      </c>
      <c r="L53" s="47"/>
      <c r="M53" s="32"/>
    </row>
    <row r="54" spans="1:13" s="35" customFormat="1" ht="4.5" customHeight="1">
      <c r="A54" s="88"/>
      <c r="B54" s="33"/>
      <c r="C54" s="33"/>
      <c r="D54" s="33"/>
      <c r="E54" s="33"/>
      <c r="F54" s="33"/>
      <c r="G54" s="33"/>
      <c r="H54" s="33"/>
      <c r="I54" s="33"/>
      <c r="J54" s="33"/>
      <c r="K54" s="33"/>
      <c r="L54" s="33"/>
      <c r="M54" s="34"/>
    </row>
    <row r="55" s="35" customFormat="1" ht="15.75" customHeight="1">
      <c r="A55" s="46"/>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sheetData>
  <sheetProtection/>
  <mergeCells count="21">
    <mergeCell ref="A7:M7"/>
    <mergeCell ref="A8:M8"/>
    <mergeCell ref="A11:M11"/>
    <mergeCell ref="A13:M13"/>
    <mergeCell ref="B19:D19"/>
    <mergeCell ref="F19:H19"/>
    <mergeCell ref="J19:L19"/>
    <mergeCell ref="J26:L26"/>
    <mergeCell ref="F26:H26"/>
    <mergeCell ref="A24:M24"/>
    <mergeCell ref="B26:D26"/>
    <mergeCell ref="A25:M25"/>
    <mergeCell ref="A43:M43"/>
    <mergeCell ref="J36:K36"/>
    <mergeCell ref="A40:M40"/>
    <mergeCell ref="J29:K29"/>
    <mergeCell ref="B34:C34"/>
    <mergeCell ref="J33:K33"/>
    <mergeCell ref="J34:K34"/>
    <mergeCell ref="J35:K35"/>
    <mergeCell ref="A41:M41"/>
  </mergeCells>
  <dataValidations count="2">
    <dataValidation type="decimal" operator="greaterThan" showInputMessage="1" showErrorMessage="1" error="Please enter a positive value.&#10;&#10;Thank you." sqref="C15:C16 C21 G21">
      <formula1>0</formula1>
    </dataValidation>
    <dataValidation type="whole" showInputMessage="1" showErrorMessage="1" errorTitle="Error" error="Please select a value between 1 and 50." sqref="C22 G22">
      <formula1>1</formula1>
      <formula2>50</formula2>
    </dataValidation>
  </dataValidations>
  <printOptions horizontalCentered="1"/>
  <pageMargins left="1" right="1" top="1" bottom="1" header="0.5" footer="0.25"/>
  <pageSetup fitToHeight="1" fitToWidth="1" horizontalDpi="600" verticalDpi="600" orientation="portrait"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SheetLayoutView="100" zoomScalePageLayoutView="0" workbookViewId="0" topLeftCell="A1">
      <selection activeCell="B59" sqref="B59"/>
    </sheetView>
  </sheetViews>
  <sheetFormatPr defaultColWidth="9.140625" defaultRowHeight="12.75"/>
  <cols>
    <col min="1" max="1" width="49.00390625" style="52" bestFit="1" customWidth="1"/>
    <col min="2" max="2" width="7.8515625" style="74" bestFit="1" customWidth="1"/>
    <col min="3" max="3" width="13.8515625" style="75" bestFit="1" customWidth="1"/>
    <col min="4" max="4" width="96.421875" style="69" customWidth="1"/>
    <col min="5" max="5" width="3.28125" style="52" customWidth="1"/>
    <col min="6" max="6" width="9.140625" style="106" customWidth="1"/>
    <col min="7" max="7" width="47.57421875" style="100" bestFit="1" customWidth="1"/>
    <col min="8" max="8" width="13.7109375" style="100" bestFit="1" customWidth="1"/>
    <col min="9" max="9" width="23.140625" style="100" bestFit="1" customWidth="1"/>
    <col min="10" max="10" width="24.421875" style="100" bestFit="1" customWidth="1"/>
    <col min="11" max="22" width="9.140625" style="52" customWidth="1"/>
    <col min="23" max="16384" width="9.140625" style="53" customWidth="1"/>
  </cols>
  <sheetData>
    <row r="1" spans="1:10" ht="15.75">
      <c r="A1" s="181" t="s">
        <v>59</v>
      </c>
      <c r="B1" s="182"/>
      <c r="C1" s="182"/>
      <c r="D1" s="183"/>
      <c r="E1" s="51"/>
      <c r="F1" s="105"/>
      <c r="G1" s="104"/>
      <c r="H1" s="104"/>
      <c r="I1" s="104"/>
      <c r="J1" s="104"/>
    </row>
    <row r="2" spans="1:10" ht="15.75">
      <c r="A2" s="124"/>
      <c r="B2" s="54"/>
      <c r="C2" s="54"/>
      <c r="D2" s="125"/>
      <c r="E2" s="51"/>
      <c r="F2" s="105"/>
      <c r="G2" s="104"/>
      <c r="H2" s="104"/>
      <c r="I2" s="104"/>
      <c r="J2" s="104"/>
    </row>
    <row r="3" spans="1:4" ht="15">
      <c r="A3" s="126" t="s">
        <v>21</v>
      </c>
      <c r="B3" s="184" t="s">
        <v>22</v>
      </c>
      <c r="C3" s="184"/>
      <c r="D3" s="127" t="s">
        <v>23</v>
      </c>
    </row>
    <row r="4" spans="1:4" ht="15">
      <c r="A4" s="79" t="s">
        <v>24</v>
      </c>
      <c r="B4" s="55"/>
      <c r="C4" s="56"/>
      <c r="D4" s="57"/>
    </row>
    <row r="5" spans="1:10" ht="12.75">
      <c r="A5" s="147" t="s">
        <v>5</v>
      </c>
      <c r="B5" s="58"/>
      <c r="C5" s="49"/>
      <c r="D5" s="50"/>
      <c r="F5" s="128"/>
      <c r="G5" s="129"/>
      <c r="H5" s="129"/>
      <c r="I5" s="129"/>
      <c r="J5" s="109"/>
    </row>
    <row r="6" spans="1:9" ht="12.75">
      <c r="A6" s="93" t="s">
        <v>7</v>
      </c>
      <c r="B6" s="97">
        <v>362</v>
      </c>
      <c r="C6" s="49"/>
      <c r="D6" s="50" t="s">
        <v>68</v>
      </c>
      <c r="E6" s="68"/>
      <c r="F6" s="130">
        <v>2</v>
      </c>
      <c r="G6" s="131" t="s">
        <v>53</v>
      </c>
      <c r="H6" s="132" t="s">
        <v>57</v>
      </c>
      <c r="I6" s="132" t="s">
        <v>56</v>
      </c>
    </row>
    <row r="7" spans="1:10" ht="14.25">
      <c r="A7" s="93" t="s">
        <v>67</v>
      </c>
      <c r="B7" s="92">
        <v>22</v>
      </c>
      <c r="C7" s="49" t="s">
        <v>51</v>
      </c>
      <c r="D7" s="50" t="s">
        <v>68</v>
      </c>
      <c r="E7" s="68"/>
      <c r="F7" s="133">
        <v>1</v>
      </c>
      <c r="G7" s="134" t="s">
        <v>60</v>
      </c>
      <c r="H7" s="135">
        <f aca="true" t="shared" si="0" ref="H7:H12">B12</f>
        <v>491.08770000000004</v>
      </c>
      <c r="I7" s="136">
        <f aca="true" t="shared" si="1" ref="I7:I12">B26</f>
        <v>545.653</v>
      </c>
      <c r="J7" s="110"/>
    </row>
    <row r="8" spans="1:10" ht="14.25">
      <c r="A8" s="93" t="s">
        <v>52</v>
      </c>
      <c r="B8" s="92">
        <f>1.73*'Residential Freezer Calc'!C22</f>
        <v>38.06</v>
      </c>
      <c r="C8" s="49" t="s">
        <v>51</v>
      </c>
      <c r="D8" s="50" t="s">
        <v>68</v>
      </c>
      <c r="E8" s="68"/>
      <c r="F8" s="133">
        <v>2</v>
      </c>
      <c r="G8" s="134" t="s">
        <v>61</v>
      </c>
      <c r="H8" s="135">
        <f t="shared" si="0"/>
        <v>719.26722</v>
      </c>
      <c r="I8" s="136">
        <f t="shared" si="1"/>
        <v>799.1858</v>
      </c>
      <c r="J8" s="110"/>
    </row>
    <row r="9" spans="1:10" ht="12.75">
      <c r="A9" s="93" t="s">
        <v>46</v>
      </c>
      <c r="B9" s="92">
        <v>11</v>
      </c>
      <c r="C9" s="49" t="s">
        <v>25</v>
      </c>
      <c r="D9" s="50" t="s">
        <v>68</v>
      </c>
      <c r="E9" s="68"/>
      <c r="F9" s="137">
        <v>3</v>
      </c>
      <c r="G9" s="134" t="s">
        <v>62</v>
      </c>
      <c r="H9" s="135">
        <f t="shared" si="0"/>
        <v>467.75952</v>
      </c>
      <c r="I9" s="136">
        <f t="shared" si="1"/>
        <v>519.7328</v>
      </c>
      <c r="J9" s="110"/>
    </row>
    <row r="10" spans="1:10" ht="12.75">
      <c r="A10" s="93" t="s">
        <v>55</v>
      </c>
      <c r="B10" s="144"/>
      <c r="C10" s="49"/>
      <c r="D10" s="50"/>
      <c r="F10" s="133">
        <v>4</v>
      </c>
      <c r="G10" s="134" t="s">
        <v>63</v>
      </c>
      <c r="H10" s="135">
        <f t="shared" si="0"/>
        <v>560.7241200000001</v>
      </c>
      <c r="I10" s="136">
        <f t="shared" si="1"/>
        <v>623.0268000000001</v>
      </c>
      <c r="J10" s="110"/>
    </row>
    <row r="11" spans="1:22" ht="12.75">
      <c r="A11" s="148" t="s">
        <v>69</v>
      </c>
      <c r="B11" s="60">
        <f>VLOOKUP(F6,F7:I12,3,FALSE)</f>
        <v>719.26722</v>
      </c>
      <c r="C11" s="59" t="s">
        <v>54</v>
      </c>
      <c r="D11" s="50" t="s">
        <v>70</v>
      </c>
      <c r="E11" s="68"/>
      <c r="F11" s="133">
        <v>5</v>
      </c>
      <c r="G11" s="134" t="s">
        <v>64</v>
      </c>
      <c r="H11" s="135">
        <f t="shared" si="0"/>
        <v>742.3956000000001</v>
      </c>
      <c r="I11" s="136">
        <f t="shared" si="1"/>
        <v>824.884</v>
      </c>
      <c r="J11" s="110"/>
      <c r="V11" s="53"/>
    </row>
    <row r="12" spans="1:10" ht="12.75">
      <c r="A12" s="148" t="s">
        <v>60</v>
      </c>
      <c r="B12" s="60">
        <f aca="true" t="shared" si="2" ref="B12:B17">0.9*B26</f>
        <v>491.08770000000004</v>
      </c>
      <c r="C12" s="59" t="s">
        <v>54</v>
      </c>
      <c r="D12" s="50" t="s">
        <v>68</v>
      </c>
      <c r="E12" s="68"/>
      <c r="F12" s="137">
        <v>6</v>
      </c>
      <c r="G12" s="134" t="s">
        <v>65</v>
      </c>
      <c r="H12" s="135">
        <f t="shared" si="0"/>
        <v>494.7543</v>
      </c>
      <c r="I12" s="136">
        <f t="shared" si="1"/>
        <v>549.727</v>
      </c>
      <c r="J12" s="110"/>
    </row>
    <row r="13" spans="1:10" ht="12.75">
      <c r="A13" s="148" t="s">
        <v>61</v>
      </c>
      <c r="B13" s="60">
        <f t="shared" si="2"/>
        <v>719.26722</v>
      </c>
      <c r="C13" s="59" t="s">
        <v>54</v>
      </c>
      <c r="D13" s="50" t="s">
        <v>68</v>
      </c>
      <c r="F13" s="133"/>
      <c r="G13" s="138"/>
      <c r="H13" s="135"/>
      <c r="I13" s="139"/>
      <c r="J13" s="110"/>
    </row>
    <row r="14" spans="1:9" ht="12.75">
      <c r="A14" s="148" t="s">
        <v>62</v>
      </c>
      <c r="B14" s="60">
        <f t="shared" si="2"/>
        <v>467.75952</v>
      </c>
      <c r="C14" s="59" t="s">
        <v>54</v>
      </c>
      <c r="D14" s="50" t="s">
        <v>68</v>
      </c>
      <c r="F14" s="133"/>
      <c r="G14" s="138"/>
      <c r="H14" s="138"/>
      <c r="I14" s="140"/>
    </row>
    <row r="15" spans="1:8" ht="12.75">
      <c r="A15" s="148" t="s">
        <v>63</v>
      </c>
      <c r="B15" s="60">
        <f t="shared" si="2"/>
        <v>560.7241200000001</v>
      </c>
      <c r="C15" s="59" t="s">
        <v>54</v>
      </c>
      <c r="D15" s="50" t="s">
        <v>68</v>
      </c>
      <c r="F15" s="122"/>
      <c r="G15" s="1"/>
      <c r="H15" s="1"/>
    </row>
    <row r="16" spans="1:22" ht="12.75">
      <c r="A16" s="148" t="s">
        <v>64</v>
      </c>
      <c r="B16" s="60">
        <f t="shared" si="2"/>
        <v>742.3956000000001</v>
      </c>
      <c r="C16" s="59" t="s">
        <v>54</v>
      </c>
      <c r="D16" s="50" t="s">
        <v>68</v>
      </c>
      <c r="E16" s="68"/>
      <c r="F16" s="9"/>
      <c r="V16" s="53"/>
    </row>
    <row r="17" spans="1:22" ht="12.75">
      <c r="A17" s="148" t="s">
        <v>65</v>
      </c>
      <c r="B17" s="60">
        <f t="shared" si="2"/>
        <v>494.7543</v>
      </c>
      <c r="C17" s="59" t="s">
        <v>54</v>
      </c>
      <c r="D17" s="50" t="s">
        <v>68</v>
      </c>
      <c r="E17" s="68"/>
      <c r="F17" s="114"/>
      <c r="G17" s="115"/>
      <c r="H17" s="115"/>
      <c r="I17" s="115"/>
      <c r="J17" s="115"/>
      <c r="V17" s="53"/>
    </row>
    <row r="18" spans="1:9" ht="12.75">
      <c r="A18" s="93"/>
      <c r="B18" s="60"/>
      <c r="C18" s="143"/>
      <c r="D18" s="50"/>
      <c r="F18" s="107"/>
      <c r="G18" s="101"/>
      <c r="H18" s="101"/>
      <c r="I18" s="3"/>
    </row>
    <row r="19" spans="1:4" ht="12.75">
      <c r="A19" s="111" t="s">
        <v>6</v>
      </c>
      <c r="B19" s="67"/>
      <c r="C19" s="49"/>
      <c r="D19" s="50"/>
    </row>
    <row r="20" spans="1:4" ht="12.75">
      <c r="A20" s="93" t="s">
        <v>7</v>
      </c>
      <c r="B20" s="98">
        <v>329</v>
      </c>
      <c r="C20" s="49"/>
      <c r="D20" s="50" t="s">
        <v>68</v>
      </c>
    </row>
    <row r="21" spans="1:4" ht="14.25">
      <c r="A21" s="93" t="s">
        <v>67</v>
      </c>
      <c r="B21" s="92">
        <v>22</v>
      </c>
      <c r="C21" s="49" t="s">
        <v>51</v>
      </c>
      <c r="D21" s="50" t="s">
        <v>68</v>
      </c>
    </row>
    <row r="22" spans="1:4" ht="14.25">
      <c r="A22" s="93" t="s">
        <v>52</v>
      </c>
      <c r="B22" s="92">
        <f>1.73*'Residential Freezer Calc'!G22</f>
        <v>38.06</v>
      </c>
      <c r="C22" s="49" t="s">
        <v>51</v>
      </c>
      <c r="D22" s="50" t="s">
        <v>68</v>
      </c>
    </row>
    <row r="23" spans="1:4" ht="12.75">
      <c r="A23" s="93" t="s">
        <v>46</v>
      </c>
      <c r="B23" s="99">
        <f>B9</f>
        <v>11</v>
      </c>
      <c r="C23" s="59" t="s">
        <v>25</v>
      </c>
      <c r="D23" s="50" t="s">
        <v>68</v>
      </c>
    </row>
    <row r="24" spans="1:22" ht="12.75">
      <c r="A24" s="149" t="s">
        <v>55</v>
      </c>
      <c r="B24" s="60"/>
      <c r="C24" s="59"/>
      <c r="D24" s="50"/>
      <c r="E24" s="68"/>
      <c r="F24" s="133"/>
      <c r="G24" s="134"/>
      <c r="H24" s="135"/>
      <c r="I24" s="136"/>
      <c r="J24" s="110"/>
      <c r="V24" s="53"/>
    </row>
    <row r="25" spans="1:10" ht="12.75">
      <c r="A25" s="148" t="s">
        <v>69</v>
      </c>
      <c r="B25" s="112">
        <f>VLOOKUP(F6,F7:I12,4,FALSE)</f>
        <v>799.1858</v>
      </c>
      <c r="C25" s="113" t="s">
        <v>54</v>
      </c>
      <c r="D25" s="50" t="s">
        <v>70</v>
      </c>
      <c r="E25" s="68"/>
      <c r="F25" s="137"/>
      <c r="G25" s="134"/>
      <c r="H25" s="135"/>
      <c r="I25" s="136"/>
      <c r="J25" s="110"/>
    </row>
    <row r="26" spans="1:10" ht="12.75">
      <c r="A26" s="148" t="s">
        <v>60</v>
      </c>
      <c r="B26" s="60">
        <f>(7.55*$B$22)+258.3</f>
        <v>545.653</v>
      </c>
      <c r="C26" s="59" t="s">
        <v>54</v>
      </c>
      <c r="D26" s="50" t="s">
        <v>68</v>
      </c>
      <c r="F26" s="133"/>
      <c r="G26" s="138"/>
      <c r="H26" s="135"/>
      <c r="I26" s="139"/>
      <c r="J26" s="110"/>
    </row>
    <row r="27" spans="1:9" ht="12.75">
      <c r="A27" s="148" t="s">
        <v>61</v>
      </c>
      <c r="B27" s="60">
        <f>12.43*$B$22+326.1</f>
        <v>799.1858</v>
      </c>
      <c r="C27" s="59" t="s">
        <v>54</v>
      </c>
      <c r="D27" s="50" t="s">
        <v>68</v>
      </c>
      <c r="F27" s="133"/>
      <c r="G27" s="138"/>
      <c r="H27" s="138"/>
      <c r="I27" s="140"/>
    </row>
    <row r="28" spans="1:8" ht="12.75">
      <c r="A28" s="148" t="s">
        <v>62</v>
      </c>
      <c r="B28" s="60">
        <f>9.88*$B$22+143.7</f>
        <v>519.7328</v>
      </c>
      <c r="C28" s="59" t="s">
        <v>54</v>
      </c>
      <c r="D28" s="50" t="s">
        <v>68</v>
      </c>
      <c r="F28" s="122"/>
      <c r="G28" s="1"/>
      <c r="H28" s="1"/>
    </row>
    <row r="29" spans="1:22" ht="12.75">
      <c r="A29" s="148" t="s">
        <v>63</v>
      </c>
      <c r="B29" s="60">
        <f>9.78*$B$22+250.8</f>
        <v>623.0268000000001</v>
      </c>
      <c r="C29" s="59" t="s">
        <v>54</v>
      </c>
      <c r="D29" s="50" t="s">
        <v>68</v>
      </c>
      <c r="E29" s="68"/>
      <c r="F29" s="9"/>
      <c r="V29" s="53"/>
    </row>
    <row r="30" spans="1:4" ht="12.75">
      <c r="A30" s="148" t="s">
        <v>64</v>
      </c>
      <c r="B30" s="60">
        <f>11.4*$B$22+391</f>
        <v>824.884</v>
      </c>
      <c r="C30" s="59" t="s">
        <v>54</v>
      </c>
      <c r="D30" s="50" t="s">
        <v>68</v>
      </c>
    </row>
    <row r="31" spans="1:10" ht="12.75">
      <c r="A31" s="148" t="s">
        <v>65</v>
      </c>
      <c r="B31" s="60">
        <f>10.45*$B$22+152</f>
        <v>549.727</v>
      </c>
      <c r="C31" s="59" t="s">
        <v>54</v>
      </c>
      <c r="D31" s="50" t="s">
        <v>68</v>
      </c>
      <c r="J31" s="102"/>
    </row>
    <row r="32" spans="1:9" ht="12.75">
      <c r="A32" s="93"/>
      <c r="B32" s="60"/>
      <c r="C32" s="59"/>
      <c r="D32" s="50"/>
      <c r="G32" s="102"/>
      <c r="H32" s="102"/>
      <c r="I32" s="102"/>
    </row>
    <row r="33" spans="1:5" ht="15">
      <c r="A33" s="95" t="s">
        <v>26</v>
      </c>
      <c r="B33" s="58"/>
      <c r="C33" s="49"/>
      <c r="D33" s="50"/>
      <c r="E33" s="62"/>
    </row>
    <row r="34" spans="1:4" ht="12.75">
      <c r="A34" s="77" t="s">
        <v>49</v>
      </c>
      <c r="B34" s="96">
        <v>24</v>
      </c>
      <c r="C34" s="61" t="s">
        <v>27</v>
      </c>
      <c r="D34" s="50" t="s">
        <v>68</v>
      </c>
    </row>
    <row r="35" spans="1:4" ht="12.75">
      <c r="A35" s="150" t="s">
        <v>47</v>
      </c>
      <c r="B35" s="58">
        <v>365</v>
      </c>
      <c r="C35" s="49" t="s">
        <v>48</v>
      </c>
      <c r="D35" s="50" t="s">
        <v>68</v>
      </c>
    </row>
    <row r="36" spans="1:4" ht="15" customHeight="1">
      <c r="A36" s="150" t="s">
        <v>50</v>
      </c>
      <c r="B36" s="63">
        <f>B34*365</f>
        <v>8760</v>
      </c>
      <c r="C36" s="61" t="s">
        <v>28</v>
      </c>
      <c r="D36" s="50" t="s">
        <v>29</v>
      </c>
    </row>
    <row r="37" spans="1:10" ht="25.5" customHeight="1">
      <c r="A37" s="150"/>
      <c r="B37" s="58"/>
      <c r="C37" s="49"/>
      <c r="D37" s="50"/>
      <c r="J37" s="103"/>
    </row>
    <row r="38" spans="1:22" s="69" customFormat="1" ht="15">
      <c r="A38" s="151" t="s">
        <v>30</v>
      </c>
      <c r="B38" s="58"/>
      <c r="C38" s="49"/>
      <c r="D38" s="94"/>
      <c r="E38" s="52"/>
      <c r="F38" s="108"/>
      <c r="G38" s="103"/>
      <c r="H38" s="103"/>
      <c r="I38" s="103"/>
      <c r="J38" s="103"/>
      <c r="K38" s="68"/>
      <c r="L38" s="68"/>
      <c r="M38" s="68"/>
      <c r="N38" s="68"/>
      <c r="O38" s="68"/>
      <c r="P38" s="68"/>
      <c r="Q38" s="68"/>
      <c r="R38" s="68"/>
      <c r="S38" s="68"/>
      <c r="T38" s="68"/>
      <c r="U38" s="68"/>
      <c r="V38" s="68"/>
    </row>
    <row r="39" spans="1:22" s="69" customFormat="1" ht="25.5">
      <c r="A39" s="152" t="s">
        <v>31</v>
      </c>
      <c r="B39" s="64">
        <v>0.04</v>
      </c>
      <c r="C39" s="49"/>
      <c r="D39" s="65" t="s">
        <v>32</v>
      </c>
      <c r="E39" s="68"/>
      <c r="F39" s="108"/>
      <c r="G39" s="103"/>
      <c r="H39" s="103"/>
      <c r="I39" s="103"/>
      <c r="J39" s="103"/>
      <c r="K39" s="68"/>
      <c r="L39" s="68"/>
      <c r="M39" s="68"/>
      <c r="N39" s="68"/>
      <c r="O39" s="68"/>
      <c r="P39" s="68"/>
      <c r="Q39" s="68"/>
      <c r="R39" s="68"/>
      <c r="S39" s="68"/>
      <c r="T39" s="68"/>
      <c r="U39" s="68"/>
      <c r="V39" s="68"/>
    </row>
    <row r="40" spans="1:22" s="69" customFormat="1" ht="12.75">
      <c r="A40" s="66"/>
      <c r="B40" s="67"/>
      <c r="C40" s="49"/>
      <c r="D40" s="50"/>
      <c r="E40" s="68"/>
      <c r="F40" s="108"/>
      <c r="G40" s="103"/>
      <c r="H40" s="103"/>
      <c r="I40" s="103"/>
      <c r="J40" s="103"/>
      <c r="K40" s="68"/>
      <c r="L40" s="68"/>
      <c r="M40" s="68"/>
      <c r="N40" s="68"/>
      <c r="O40" s="68"/>
      <c r="P40" s="68"/>
      <c r="Q40" s="68"/>
      <c r="R40" s="68"/>
      <c r="S40" s="68"/>
      <c r="T40" s="68"/>
      <c r="U40" s="68"/>
      <c r="V40" s="68"/>
    </row>
    <row r="41" spans="1:22" s="69" customFormat="1" ht="15">
      <c r="A41" s="76" t="s">
        <v>33</v>
      </c>
      <c r="B41" s="67"/>
      <c r="C41" s="49"/>
      <c r="D41" s="94"/>
      <c r="E41" s="68"/>
      <c r="F41" s="108"/>
      <c r="G41" s="103"/>
      <c r="H41" s="103"/>
      <c r="I41" s="103"/>
      <c r="J41" s="103"/>
      <c r="K41" s="68"/>
      <c r="L41" s="68"/>
      <c r="M41" s="68"/>
      <c r="N41" s="68"/>
      <c r="O41" s="68"/>
      <c r="P41" s="68"/>
      <c r="Q41" s="68"/>
      <c r="R41" s="68"/>
      <c r="S41" s="68"/>
      <c r="T41" s="68"/>
      <c r="U41" s="68"/>
      <c r="V41" s="68"/>
    </row>
    <row r="42" spans="1:22" s="69" customFormat="1" ht="12.75">
      <c r="A42" s="77" t="s">
        <v>72</v>
      </c>
      <c r="B42" s="67">
        <v>0.09039</v>
      </c>
      <c r="C42" s="49" t="s">
        <v>34</v>
      </c>
      <c r="D42" s="50" t="s">
        <v>76</v>
      </c>
      <c r="E42" s="68"/>
      <c r="F42" s="108"/>
      <c r="G42" s="103"/>
      <c r="H42" s="103"/>
      <c r="I42" s="103"/>
      <c r="J42" s="103"/>
      <c r="K42" s="68"/>
      <c r="L42" s="68"/>
      <c r="M42" s="68"/>
      <c r="N42" s="68"/>
      <c r="O42" s="68"/>
      <c r="P42" s="68"/>
      <c r="Q42" s="68"/>
      <c r="R42" s="68"/>
      <c r="S42" s="68"/>
      <c r="T42" s="68"/>
      <c r="U42" s="68"/>
      <c r="V42" s="68"/>
    </row>
    <row r="43" spans="1:22" s="69" customFormat="1" ht="12.75">
      <c r="A43" s="77" t="s">
        <v>73</v>
      </c>
      <c r="B43" s="67">
        <v>0.09706</v>
      </c>
      <c r="C43" s="49" t="s">
        <v>34</v>
      </c>
      <c r="D43" s="50" t="s">
        <v>76</v>
      </c>
      <c r="E43" s="68"/>
      <c r="F43" s="108"/>
      <c r="G43" s="103"/>
      <c r="H43" s="103"/>
      <c r="I43" s="103"/>
      <c r="J43" s="103"/>
      <c r="K43" s="68"/>
      <c r="L43" s="68"/>
      <c r="M43" s="68"/>
      <c r="N43" s="68"/>
      <c r="O43" s="68"/>
      <c r="P43" s="68"/>
      <c r="Q43" s="68"/>
      <c r="R43" s="68"/>
      <c r="S43" s="68"/>
      <c r="T43" s="68"/>
      <c r="U43" s="68"/>
      <c r="V43" s="68"/>
    </row>
    <row r="44" spans="1:22" s="69" customFormat="1" ht="12.75">
      <c r="A44" s="50"/>
      <c r="B44" s="67"/>
      <c r="C44" s="49"/>
      <c r="D44" s="50"/>
      <c r="E44" s="68"/>
      <c r="F44" s="108"/>
      <c r="G44" s="103"/>
      <c r="H44" s="103"/>
      <c r="I44" s="103"/>
      <c r="J44" s="103"/>
      <c r="K44" s="68"/>
      <c r="L44" s="68"/>
      <c r="M44" s="68"/>
      <c r="N44" s="68"/>
      <c r="O44" s="68"/>
      <c r="P44" s="68"/>
      <c r="Q44" s="68"/>
      <c r="R44" s="68"/>
      <c r="S44" s="68"/>
      <c r="T44" s="68"/>
      <c r="U44" s="68"/>
      <c r="V44" s="68"/>
    </row>
    <row r="45" spans="1:22" s="69" customFormat="1" ht="15">
      <c r="A45" s="76" t="s">
        <v>36</v>
      </c>
      <c r="B45" s="67"/>
      <c r="C45" s="49"/>
      <c r="D45" s="94"/>
      <c r="E45" s="68"/>
      <c r="F45" s="108"/>
      <c r="G45" s="103"/>
      <c r="H45" s="103"/>
      <c r="I45" s="103"/>
      <c r="J45" s="103"/>
      <c r="K45" s="68"/>
      <c r="L45" s="68"/>
      <c r="M45" s="68"/>
      <c r="N45" s="68"/>
      <c r="O45" s="68"/>
      <c r="P45" s="68"/>
      <c r="Q45" s="68"/>
      <c r="R45" s="68"/>
      <c r="S45" s="68"/>
      <c r="T45" s="68"/>
      <c r="U45" s="68"/>
      <c r="V45" s="68"/>
    </row>
    <row r="46" spans="1:22" s="69" customFormat="1" ht="15.75">
      <c r="A46" s="77" t="s">
        <v>37</v>
      </c>
      <c r="B46" s="67">
        <v>1.535</v>
      </c>
      <c r="C46" s="49" t="s">
        <v>58</v>
      </c>
      <c r="D46" s="50" t="s">
        <v>74</v>
      </c>
      <c r="E46" s="68"/>
      <c r="F46" s="108"/>
      <c r="G46" s="103"/>
      <c r="H46" s="103"/>
      <c r="I46" s="103"/>
      <c r="J46" s="103"/>
      <c r="K46" s="68"/>
      <c r="L46" s="68"/>
      <c r="M46" s="68"/>
      <c r="N46" s="68"/>
      <c r="O46" s="68"/>
      <c r="P46" s="68"/>
      <c r="Q46" s="68"/>
      <c r="R46" s="68"/>
      <c r="S46" s="68"/>
      <c r="T46" s="68"/>
      <c r="U46" s="68"/>
      <c r="V46" s="68"/>
    </row>
    <row r="47" spans="1:22" s="69" customFormat="1" ht="12" customHeight="1">
      <c r="A47" s="50"/>
      <c r="B47" s="67"/>
      <c r="C47" s="49"/>
      <c r="D47" s="50"/>
      <c r="E47" s="68"/>
      <c r="F47" s="108"/>
      <c r="G47" s="103"/>
      <c r="H47" s="103"/>
      <c r="I47" s="103"/>
      <c r="J47" s="100"/>
      <c r="K47" s="68"/>
      <c r="L47" s="68"/>
      <c r="M47" s="68"/>
      <c r="N47" s="68"/>
      <c r="O47" s="68"/>
      <c r="P47" s="68"/>
      <c r="Q47" s="68"/>
      <c r="R47" s="68"/>
      <c r="S47" s="68"/>
      <c r="T47" s="68"/>
      <c r="U47" s="68"/>
      <c r="V47" s="68"/>
    </row>
    <row r="48" spans="1:5" ht="16.5">
      <c r="A48" s="76" t="s">
        <v>41</v>
      </c>
      <c r="B48" s="70"/>
      <c r="C48" s="49"/>
      <c r="D48" s="94"/>
      <c r="E48" s="68"/>
    </row>
    <row r="49" spans="1:4" ht="15.75">
      <c r="A49" s="77" t="s">
        <v>39</v>
      </c>
      <c r="B49" s="70">
        <v>8066</v>
      </c>
      <c r="C49" s="49" t="s">
        <v>75</v>
      </c>
      <c r="D49" s="94" t="s">
        <v>35</v>
      </c>
    </row>
    <row r="50" spans="1:4" ht="15.75">
      <c r="A50" s="78" t="s">
        <v>40</v>
      </c>
      <c r="B50" s="72">
        <v>11470</v>
      </c>
      <c r="C50" s="73" t="s">
        <v>75</v>
      </c>
      <c r="D50" s="71" t="s">
        <v>35</v>
      </c>
    </row>
    <row r="52" spans="1:4" ht="12.75">
      <c r="A52" s="163" t="s">
        <v>78</v>
      </c>
      <c r="B52" s="164"/>
      <c r="C52" s="164"/>
      <c r="D52" s="164"/>
    </row>
    <row r="53" ht="12.75">
      <c r="A53" s="52" t="s">
        <v>77</v>
      </c>
    </row>
  </sheetData>
  <sheetProtection/>
  <mergeCells count="2">
    <mergeCell ref="A1:D1"/>
    <mergeCell ref="B3:C3"/>
  </mergeCells>
  <hyperlinks>
    <hyperlink ref="B52" r:id="rId1" display="Escalcs@cadmusgroup.com"/>
  </hyperlinks>
  <printOptions horizontalCentered="1"/>
  <pageMargins left="0.25" right="0.25" top="1" bottom="1" header="0.5" footer="0.5"/>
  <pageSetup fitToHeight="1" fitToWidth="1" horizontalDpi="600" verticalDpi="600" orientation="portrait"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2004-11-23T17:18:50Z</cp:lastPrinted>
  <dcterms:created xsi:type="dcterms:W3CDTF">2004-07-12T13:20:55Z</dcterms:created>
  <dcterms:modified xsi:type="dcterms:W3CDTF">2008-02-12T14:17:06Z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640253363</vt:i4>
  </property>
  <property fmtid="{D5CDD505-2E9C-101B-9397-08002B2CF9AE}" pid="3" name="_EmailSubject">
    <vt:lpwstr>Appliance Calculators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-939689859</vt:i4>
  </property>
  <property fmtid="{D5CDD505-2E9C-101B-9397-08002B2CF9AE}" pid="7" name="_ReviewingToolsShownOnce">
    <vt:lpwstr/>
  </property>
</Properties>
</file>