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120" windowHeight="9030" activeTab="0"/>
  </bookViews>
  <sheets>
    <sheet name="2-36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HTML_CodePage" hidden="1">1252</definedName>
    <definedName name="HTML_Control" hidden="1">{"'2-36'!$A$1:$M$48"}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tasks\nts2000\nts2000\HTML\Ch2_web\2-36.htm"</definedName>
    <definedName name="HTML_Title" hidden="1">"Table 2-36"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<sst xmlns="http://schemas.openxmlformats.org/spreadsheetml/2006/main" count="77" uniqueCount="37">
  <si>
    <t>Passengers on trains</t>
  </si>
  <si>
    <t>Railroad only</t>
  </si>
  <si>
    <t>Employees on duty</t>
  </si>
  <si>
    <t>Employees not on duty</t>
  </si>
  <si>
    <t>Contractor employees</t>
  </si>
  <si>
    <t>Trespassers</t>
  </si>
  <si>
    <t>Volunteer employees</t>
  </si>
  <si>
    <t>N</t>
  </si>
  <si>
    <t>Table 2-36:  Railroad and Grade-Crossing Injured Persons by Victim Class</t>
  </si>
  <si>
    <t>2001</t>
  </si>
  <si>
    <t>SOURCES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</si>
  <si>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</si>
  <si>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</si>
  <si>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</si>
  <si>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</si>
  <si>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</si>
  <si>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</si>
  <si>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</si>
  <si>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</si>
  <si>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</si>
  <si>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</si>
  <si>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</si>
  <si>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2000</t>
  </si>
  <si>
    <t>1999</t>
  </si>
  <si>
    <t>2002</t>
  </si>
  <si>
    <r>
      <t>Nontrespassers</t>
    </r>
    <r>
      <rPr>
        <b/>
        <vertAlign val="superscript"/>
        <sz val="11"/>
        <rFont val="Arial Narrow"/>
        <family val="2"/>
      </rPr>
      <t>a</t>
    </r>
  </si>
  <si>
    <r>
      <t xml:space="preserve">a </t>
    </r>
    <r>
      <rPr>
        <sz val="9"/>
        <rFont val="Arial"/>
        <family val="2"/>
      </rPr>
      <t>Beginning in 1997, nontrespassers off railroad property are also included.</t>
    </r>
  </si>
  <si>
    <t>Railroad only and grade crossing, total</t>
  </si>
  <si>
    <t>Grade crossing</t>
  </si>
  <si>
    <r>
      <t xml:space="preserve">KEY: </t>
    </r>
    <r>
      <rPr>
        <sz val="9"/>
        <rFont val="Arial"/>
        <family val="2"/>
      </rPr>
      <t xml:space="preserve">  N = data do not exist;  R = revised.</t>
    </r>
  </si>
  <si>
    <r>
      <t xml:space="preserve">1980-94: U.S. Department of Transportation, Federal Railroad Administration, </t>
    </r>
    <r>
      <rPr>
        <i/>
        <sz val="9"/>
        <rFont val="Arial"/>
        <family val="2"/>
      </rPr>
      <t>Highway-Rail Crossing Accident/Incident and Inventory Bulletin</t>
    </r>
    <r>
      <rPr>
        <sz val="9"/>
        <rFont val="Arial"/>
        <family val="2"/>
      </rPr>
      <t xml:space="preserve"> (Washington, DC: Annual issues), and</t>
    </r>
    <r>
      <rPr>
        <i/>
        <sz val="9"/>
        <rFont val="Arial"/>
        <family val="2"/>
      </rPr>
      <t xml:space="preserve"> Accident/Incident Bulletin </t>
    </r>
    <r>
      <rPr>
        <sz val="9"/>
        <rFont val="Arial"/>
        <family val="2"/>
      </rPr>
      <t xml:space="preserve">(Washington, DC: Annual issues). </t>
    </r>
  </si>
  <si>
    <t>NOTES</t>
  </si>
  <si>
    <r>
      <t xml:space="preserve">    Motor vehicles</t>
    </r>
    <r>
      <rPr>
        <vertAlign val="superscript"/>
        <sz val="11"/>
        <rFont val="Arial Narrow"/>
        <family val="2"/>
      </rPr>
      <t>b</t>
    </r>
  </si>
  <si>
    <r>
      <t xml:space="preserve">    Non_motorvehicles</t>
    </r>
    <r>
      <rPr>
        <vertAlign val="superscript"/>
        <sz val="11"/>
        <rFont val="Arial Narrow"/>
        <family val="2"/>
      </rPr>
      <t>b</t>
    </r>
  </si>
  <si>
    <r>
      <t>b</t>
    </r>
    <r>
      <rPr>
        <sz val="9"/>
        <rFont val="Arial"/>
        <family val="2"/>
      </rPr>
      <t xml:space="preserve"> The breakout of grade crossing injures was collected at a different point in time then total grade crossing injuries and may not sum to the total of grade crossing injures.</t>
    </r>
  </si>
  <si>
    <t>Railroad only includes fatalities from train accidents, train incidents, and nontrain incidents (excludes highway-rail grade crossings). This table includes information for both freight and passenger railroad operations.</t>
  </si>
  <si>
    <t>1995-2007: Ibid., Table 4.08 and personal communication Internet site http://safetydata.fra.dot.gov/OfficeofSafety/ as of Apr. 10, 2008.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</si>
</sst>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##0.00_)"/>
    <numFmt numFmtId="166" formatCode="0.0_W"/>
    <numFmt numFmtId="167" formatCode="&quot;$&quot;#,##0\ ;\(&quot;$&quot;#,##0\)"/>
    <numFmt numFmtId="168" formatCode="&quot;(R)&quot;\ #,##0;&quot;(R) -&quot;#,##0;&quot;(R) &quot;\ 0"/>
    <numFmt numFmtId="169" formatCode="&quot;(P)&quot;\ #,##0;&quot;(P) -&quot;#,##0;&quot;(P) &quot;\ 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(P)&quot;\ ###0;&quot;(P) -&quot;###0;&quot;(P) &quot;\ 0"/>
    <numFmt numFmtId="175" formatCode="&quot;(R) &quot;#,##0;&quot;(R) &quot;\-#,##0;&quot;(R) &quot;0"/>
    <numFmt numFmtId="176" formatCode="&quot;(R) &quot;###0;&quot;(R) &quot;\-###0;&quot;(R) &quot;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5" fontId="8" fillId="0" borderId="1" applyNumberFormat="0" applyFill="0">
      <alignment horizontal="right"/>
      <protection/>
    </xf>
    <xf numFmtId="165" fontId="8" fillId="0" borderId="1" applyNumberFormat="0">
      <alignment horizontal="right" vertical="center"/>
      <protection/>
    </xf>
    <xf numFmtId="166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2" fillId="0" borderId="1">
      <alignment horizontal="left"/>
      <protection/>
    </xf>
    <xf numFmtId="0" fontId="14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5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" fontId="0" fillId="0" borderId="0" xfId="38" applyNumberFormat="1" applyFont="1" applyFill="1" applyBorder="1" applyAlignment="1">
      <alignment horizontal="right"/>
      <protection/>
    </xf>
    <xf numFmtId="0" fontId="17" fillId="0" borderId="0" xfId="43" applyFont="1" applyFill="1" applyBorder="1" applyAlignment="1">
      <alignment horizontal="left"/>
      <protection/>
    </xf>
    <xf numFmtId="3" fontId="17" fillId="0" borderId="0" xfId="27" applyNumberFormat="1" applyFont="1" applyFill="1" applyBorder="1" applyAlignment="1" quotePrefix="1">
      <alignment horizontal="right"/>
      <protection/>
    </xf>
    <xf numFmtId="3" fontId="17" fillId="0" borderId="0" xfId="27" applyNumberFormat="1" applyFont="1" applyFill="1" applyBorder="1" applyAlignment="1">
      <alignment horizontal="right"/>
      <protection/>
    </xf>
    <xf numFmtId="3" fontId="16" fillId="0" borderId="0" xfId="27" applyNumberFormat="1" applyFont="1" applyFill="1" applyBorder="1" applyAlignment="1" quotePrefix="1">
      <alignment horizontal="right"/>
      <protection/>
    </xf>
    <xf numFmtId="3" fontId="16" fillId="0" borderId="0" xfId="27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17" fillId="0" borderId="0" xfId="39" applyNumberFormat="1" applyFont="1" applyFill="1" applyBorder="1" applyAlignment="1">
      <alignment horizontal="right"/>
      <protection/>
    </xf>
    <xf numFmtId="3" fontId="16" fillId="0" borderId="6" xfId="27" applyNumberFormat="1" applyFont="1" applyFill="1" applyBorder="1" applyAlignment="1">
      <alignment horizontal="right"/>
      <protection/>
    </xf>
    <xf numFmtId="3" fontId="16" fillId="0" borderId="0" xfId="27" applyNumberFormat="1" applyFont="1" applyFill="1" applyBorder="1" applyAlignment="1">
      <alignment horizontal="right" vertical="top"/>
      <protection/>
    </xf>
    <xf numFmtId="3" fontId="16" fillId="0" borderId="0" xfId="0" applyNumberFormat="1" applyFont="1" applyFill="1" applyAlignment="1">
      <alignment horizontal="right"/>
    </xf>
    <xf numFmtId="0" fontId="17" fillId="0" borderId="0" xfId="0" applyFont="1" applyFill="1" applyBorder="1" applyAlignment="1">
      <alignment wrapText="1"/>
    </xf>
    <xf numFmtId="3" fontId="16" fillId="0" borderId="0" xfId="0" applyNumberFormat="1" applyFont="1" applyFill="1" applyAlignment="1">
      <alignment/>
    </xf>
    <xf numFmtId="0" fontId="16" fillId="0" borderId="0" xfId="43" applyFont="1" applyFill="1" applyBorder="1" applyAlignment="1">
      <alignment horizontal="left" indent="1"/>
      <protection/>
    </xf>
    <xf numFmtId="0" fontId="0" fillId="0" borderId="0" xfId="0" applyFill="1" applyAlignment="1">
      <alignment horizontal="left" wrapText="1"/>
    </xf>
    <xf numFmtId="0" fontId="16" fillId="0" borderId="7" xfId="43" applyFont="1" applyFill="1" applyBorder="1" applyAlignment="1">
      <alignment horizontal="center"/>
      <protection/>
    </xf>
    <xf numFmtId="1" fontId="17" fillId="0" borderId="7" xfId="39" applyNumberFormat="1" applyFont="1" applyFill="1" applyBorder="1" applyAlignment="1">
      <alignment horizontal="center"/>
      <protection/>
    </xf>
    <xf numFmtId="176" fontId="17" fillId="0" borderId="7" xfId="39" applyNumberFormat="1" applyFont="1" applyFill="1" applyBorder="1" applyAlignment="1">
      <alignment horizontal="center"/>
      <protection/>
    </xf>
    <xf numFmtId="176" fontId="17" fillId="0" borderId="7" xfId="0" applyNumberFormat="1" applyFont="1" applyFill="1" applyBorder="1" applyAlignment="1">
      <alignment horizontal="center"/>
    </xf>
    <xf numFmtId="0" fontId="16" fillId="0" borderId="6" xfId="43" applyFont="1" applyFill="1" applyBorder="1" applyAlignment="1">
      <alignment horizontal="left" indent="1"/>
      <protection/>
    </xf>
    <xf numFmtId="1" fontId="17" fillId="0" borderId="7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 horizontal="left"/>
    </xf>
    <xf numFmtId="0" fontId="20" fillId="0" borderId="0" xfId="43" applyFont="1" applyFill="1" applyBorder="1" applyAlignment="1" applyProtection="1">
      <alignment horizontal="center" wrapText="1" readingOrder="1"/>
      <protection locked="0"/>
    </xf>
    <xf numFmtId="0" fontId="19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 readingOrder="1"/>
    </xf>
    <xf numFmtId="3" fontId="17" fillId="0" borderId="0" xfId="0" applyNumberFormat="1" applyFont="1" applyFill="1" applyBorder="1" applyAlignment="1">
      <alignment/>
    </xf>
    <xf numFmtId="3" fontId="16" fillId="0" borderId="6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9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20" fillId="0" borderId="0" xfId="43" applyFont="1" applyFill="1" applyBorder="1" applyAlignment="1">
      <alignment horizontal="center" wrapText="1" readingOrder="1"/>
      <protection/>
    </xf>
    <xf numFmtId="0" fontId="0" fillId="0" borderId="0" xfId="0" applyFill="1" applyAlignment="1">
      <alignment horizontal="left" wrapText="1" readingOrder="1"/>
    </xf>
    <xf numFmtId="3" fontId="19" fillId="0" borderId="8" xfId="38" applyNumberFormat="1" applyFont="1" applyFill="1" applyBorder="1" applyAlignment="1">
      <alignment wrapText="1"/>
      <protection/>
    </xf>
    <xf numFmtId="0" fontId="0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 wrapText="1"/>
    </xf>
  </cellXfs>
  <cellStyles count="56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Sheet2 (2)" xfId="27"/>
    <cellStyle name="Data-one deci" xfId="28"/>
    <cellStyle name="Date" xfId="29"/>
    <cellStyle name="Fixed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Side_Chapter4" xfId="38"/>
    <cellStyle name="Hed Side_Sheet2 (2)" xfId="39"/>
    <cellStyle name="Hed Top" xfId="40"/>
    <cellStyle name="Hed Top - SECTION" xfId="41"/>
    <cellStyle name="Hed Top_3-new4" xfId="42"/>
    <cellStyle name="Hed Top_Sheet2 (2)" xfId="43"/>
    <cellStyle name="Percent" xfId="44"/>
    <cellStyle name="Reference" xfId="45"/>
    <cellStyle name="Row heading" xfId="46"/>
    <cellStyle name="Source Hed" xfId="47"/>
    <cellStyle name="Source Letter" xfId="48"/>
    <cellStyle name="Source Superscript" xfId="49"/>
    <cellStyle name="Source Text" xfId="50"/>
    <cellStyle name="State" xfId="51"/>
    <cellStyle name="Superscript" xfId="52"/>
    <cellStyle name="Superscript- regular" xfId="53"/>
    <cellStyle name="Superscript_1-1A-Regular" xfId="54"/>
    <cellStyle name="Table Data" xfId="55"/>
    <cellStyle name="Table Head Top" xfId="56"/>
    <cellStyle name="Table Hed Side" xfId="57"/>
    <cellStyle name="Table Title" xfId="58"/>
    <cellStyle name="Title Text" xfId="59"/>
    <cellStyle name="Title Text 1" xfId="60"/>
    <cellStyle name="Title Text 2" xfId="61"/>
    <cellStyle name="Title-1" xfId="62"/>
    <cellStyle name="Title-2" xfId="63"/>
    <cellStyle name="Title-3" xfId="64"/>
    <cellStyle name="Total" xfId="65"/>
    <cellStyle name="Wrap" xfId="66"/>
    <cellStyle name="Wrap Bold" xfId="67"/>
    <cellStyle name="Wrap Title" xfId="68"/>
    <cellStyle name="Wrap_NTS99-~1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SheetLayoutView="75" workbookViewId="0" topLeftCell="A1">
      <selection activeCell="A1" sqref="A1:U1"/>
    </sheetView>
  </sheetViews>
  <sheetFormatPr defaultColWidth="9.140625" defaultRowHeight="12.75"/>
  <cols>
    <col min="1" max="1" width="31.140625" style="1" customWidth="1"/>
    <col min="2" max="16" width="6.421875" style="1" customWidth="1"/>
    <col min="17" max="20" width="7.8515625" style="1" customWidth="1"/>
    <col min="21" max="21" width="7.00390625" style="1" customWidth="1"/>
    <col min="22" max="16384" width="9.140625" style="1" customWidth="1"/>
  </cols>
  <sheetData>
    <row r="1" spans="1:21" ht="15.75">
      <c r="A1" s="36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13" customFormat="1" ht="16.5">
      <c r="A2" s="22"/>
      <c r="B2" s="23" t="s">
        <v>11</v>
      </c>
      <c r="C2" s="23" t="s">
        <v>12</v>
      </c>
      <c r="D2" s="23" t="s">
        <v>13</v>
      </c>
      <c r="E2" s="23" t="s">
        <v>14</v>
      </c>
      <c r="F2" s="23" t="s">
        <v>15</v>
      </c>
      <c r="G2" s="23" t="s">
        <v>16</v>
      </c>
      <c r="H2" s="23" t="s">
        <v>17</v>
      </c>
      <c r="I2" s="23" t="s">
        <v>18</v>
      </c>
      <c r="J2" s="23" t="s">
        <v>19</v>
      </c>
      <c r="K2" s="23" t="s">
        <v>20</v>
      </c>
      <c r="L2" s="23" t="s">
        <v>21</v>
      </c>
      <c r="M2" s="23" t="s">
        <v>23</v>
      </c>
      <c r="N2" s="23" t="s">
        <v>22</v>
      </c>
      <c r="O2" s="23" t="s">
        <v>9</v>
      </c>
      <c r="P2" s="23" t="s">
        <v>24</v>
      </c>
      <c r="Q2" s="24">
        <v>2003</v>
      </c>
      <c r="R2" s="25">
        <v>2004</v>
      </c>
      <c r="S2" s="25">
        <v>2005</v>
      </c>
      <c r="T2" s="25">
        <v>2006</v>
      </c>
      <c r="U2" s="27">
        <v>2007</v>
      </c>
    </row>
    <row r="3" spans="1:21" ht="16.5">
      <c r="A3" s="5" t="s">
        <v>0</v>
      </c>
      <c r="B3" s="6">
        <f aca="true" t="shared" si="0" ref="B3:P3">+B4+B5</f>
        <v>593</v>
      </c>
      <c r="C3" s="6">
        <f t="shared" si="0"/>
        <v>657</v>
      </c>
      <c r="D3" s="6">
        <f t="shared" si="0"/>
        <v>473</v>
      </c>
      <c r="E3" s="6">
        <f t="shared" si="0"/>
        <v>382</v>
      </c>
      <c r="F3" s="6">
        <f t="shared" si="0"/>
        <v>411</v>
      </c>
      <c r="G3" s="6">
        <f t="shared" si="0"/>
        <v>559</v>
      </c>
      <c r="H3" s="6">
        <f t="shared" si="0"/>
        <v>497</v>
      </c>
      <c r="I3" s="6">
        <f t="shared" si="0"/>
        <v>573</v>
      </c>
      <c r="J3" s="6">
        <f t="shared" si="0"/>
        <v>513</v>
      </c>
      <c r="K3" s="6">
        <f t="shared" si="0"/>
        <v>601</v>
      </c>
      <c r="L3" s="6">
        <f t="shared" si="0"/>
        <v>535</v>
      </c>
      <c r="M3" s="6">
        <f t="shared" si="0"/>
        <v>481</v>
      </c>
      <c r="N3" s="6">
        <f t="shared" si="0"/>
        <v>658</v>
      </c>
      <c r="O3" s="6">
        <f t="shared" si="0"/>
        <v>746</v>
      </c>
      <c r="P3" s="6">
        <f t="shared" si="0"/>
        <v>877</v>
      </c>
      <c r="Q3" s="7">
        <v>726</v>
      </c>
      <c r="R3" s="7">
        <v>697</v>
      </c>
      <c r="S3" s="7">
        <v>935</v>
      </c>
      <c r="T3" s="6">
        <v>757</v>
      </c>
      <c r="U3" s="6">
        <v>814</v>
      </c>
    </row>
    <row r="4" spans="1:21" ht="16.5">
      <c r="A4" s="20" t="s">
        <v>1</v>
      </c>
      <c r="B4" s="8">
        <f>593-24</f>
        <v>569</v>
      </c>
      <c r="C4" s="8">
        <v>646</v>
      </c>
      <c r="D4" s="8">
        <f>473-11</f>
        <v>462</v>
      </c>
      <c r="E4" s="8">
        <v>360</v>
      </c>
      <c r="F4" s="8">
        <f>411-82</f>
        <v>329</v>
      </c>
      <c r="G4" s="8">
        <f>559-44</f>
        <v>515</v>
      </c>
      <c r="H4" s="9">
        <v>413</v>
      </c>
      <c r="I4" s="9">
        <v>543</v>
      </c>
      <c r="J4" s="9">
        <v>489</v>
      </c>
      <c r="K4" s="9">
        <v>558</v>
      </c>
      <c r="L4" s="9">
        <v>516</v>
      </c>
      <c r="M4" s="9">
        <v>438</v>
      </c>
      <c r="N4" s="9">
        <v>648</v>
      </c>
      <c r="O4" s="9">
        <v>726</v>
      </c>
      <c r="P4" s="9">
        <v>851</v>
      </c>
      <c r="Q4" s="9">
        <f>Q3-Q5</f>
        <v>652</v>
      </c>
      <c r="R4" s="9">
        <f>R3-R5</f>
        <v>670</v>
      </c>
      <c r="S4" s="9">
        <f>S3-S5</f>
        <v>902</v>
      </c>
      <c r="T4" s="9">
        <f>T3-T5</f>
        <v>670</v>
      </c>
      <c r="U4" s="9">
        <f>U3-U5</f>
        <v>762</v>
      </c>
    </row>
    <row r="5" spans="1:21" ht="16.5">
      <c r="A5" s="20" t="s">
        <v>28</v>
      </c>
      <c r="B5" s="8">
        <f>21+3</f>
        <v>24</v>
      </c>
      <c r="C5" s="8">
        <f>9+2+0</f>
        <v>11</v>
      </c>
      <c r="D5" s="8">
        <v>11</v>
      </c>
      <c r="E5" s="8">
        <f>20+2+0</f>
        <v>22</v>
      </c>
      <c r="F5" s="8">
        <f>82+0+0</f>
        <v>82</v>
      </c>
      <c r="G5" s="8">
        <f>41+3+0</f>
        <v>44</v>
      </c>
      <c r="H5" s="8">
        <f>82+2+0</f>
        <v>84</v>
      </c>
      <c r="I5" s="8">
        <f>30+0+0</f>
        <v>30</v>
      </c>
      <c r="J5" s="9">
        <f>22+2+0</f>
        <v>24</v>
      </c>
      <c r="K5" s="9">
        <v>43</v>
      </c>
      <c r="L5" s="9">
        <v>19</v>
      </c>
      <c r="M5" s="9">
        <v>43</v>
      </c>
      <c r="N5" s="9">
        <v>10</v>
      </c>
      <c r="O5" s="9">
        <v>20</v>
      </c>
      <c r="P5" s="9">
        <v>26</v>
      </c>
      <c r="Q5" s="9">
        <v>74</v>
      </c>
      <c r="R5" s="9">
        <v>27</v>
      </c>
      <c r="S5" s="9">
        <v>33</v>
      </c>
      <c r="T5" s="9">
        <v>87</v>
      </c>
      <c r="U5" s="9">
        <v>52</v>
      </c>
    </row>
    <row r="6" spans="1:21" ht="16.5">
      <c r="A6" s="5" t="s">
        <v>2</v>
      </c>
      <c r="B6" s="6">
        <f>+B7+B8</f>
        <v>56331</v>
      </c>
      <c r="C6" s="6">
        <f aca="true" t="shared" si="1" ref="C6:P6">+C7+C8</f>
        <v>29822</v>
      </c>
      <c r="D6" s="6">
        <f t="shared" si="1"/>
        <v>20970</v>
      </c>
      <c r="E6" s="6">
        <f t="shared" si="1"/>
        <v>19626</v>
      </c>
      <c r="F6" s="6">
        <f t="shared" si="1"/>
        <v>17755</v>
      </c>
      <c r="G6" s="6">
        <f t="shared" si="1"/>
        <v>15363</v>
      </c>
      <c r="H6" s="6">
        <f t="shared" si="1"/>
        <v>13080</v>
      </c>
      <c r="I6" s="6">
        <f t="shared" si="1"/>
        <v>10777</v>
      </c>
      <c r="J6" s="6">
        <f t="shared" si="1"/>
        <v>9199</v>
      </c>
      <c r="K6" s="6">
        <f t="shared" si="1"/>
        <v>8595</v>
      </c>
      <c r="L6" s="6">
        <f t="shared" si="1"/>
        <v>8398</v>
      </c>
      <c r="M6" s="6">
        <f t="shared" si="1"/>
        <v>8622</v>
      </c>
      <c r="N6" s="6">
        <f t="shared" si="1"/>
        <v>8423</v>
      </c>
      <c r="O6" s="6">
        <f t="shared" si="1"/>
        <v>7815</v>
      </c>
      <c r="P6" s="6">
        <f t="shared" si="1"/>
        <v>6644</v>
      </c>
      <c r="Q6" s="7">
        <v>6248</v>
      </c>
      <c r="R6" s="7">
        <v>6018</v>
      </c>
      <c r="S6" s="7">
        <v>5804</v>
      </c>
      <c r="T6" s="6">
        <v>5212</v>
      </c>
      <c r="U6" s="6">
        <v>5173</v>
      </c>
    </row>
    <row r="7" spans="1:21" ht="16.5">
      <c r="A7" s="20" t="s">
        <v>1</v>
      </c>
      <c r="B7" s="9">
        <v>56186</v>
      </c>
      <c r="C7" s="9">
        <f>29822-155</f>
        <v>29667</v>
      </c>
      <c r="D7" s="9">
        <f>20970-169</f>
        <v>20801</v>
      </c>
      <c r="E7" s="9">
        <f>19626-147</f>
        <v>19479</v>
      </c>
      <c r="F7" s="9">
        <f>17755-157</f>
        <v>17598</v>
      </c>
      <c r="G7" s="9">
        <f>15363-143</f>
        <v>15220</v>
      </c>
      <c r="H7" s="9">
        <v>12955</v>
      </c>
      <c r="I7" s="9">
        <v>10654</v>
      </c>
      <c r="J7" s="9">
        <v>9120</v>
      </c>
      <c r="K7" s="9">
        <v>8484</v>
      </c>
      <c r="L7" s="9">
        <v>8276</v>
      </c>
      <c r="M7" s="9">
        <v>8482</v>
      </c>
      <c r="N7" s="9">
        <v>8323</v>
      </c>
      <c r="O7" s="9">
        <v>7718</v>
      </c>
      <c r="P7" s="9">
        <v>6534</v>
      </c>
      <c r="Q7" s="9">
        <f>Q6-Q8</f>
        <v>6173</v>
      </c>
      <c r="R7" s="9">
        <f>R6-R8</f>
        <v>5902</v>
      </c>
      <c r="S7" s="9">
        <f>S6-S8</f>
        <v>5694</v>
      </c>
      <c r="T7" s="9">
        <f>T6-T8</f>
        <v>5119</v>
      </c>
      <c r="U7" s="9">
        <f>U6-U8</f>
        <v>5074</v>
      </c>
    </row>
    <row r="8" spans="1:21" ht="16.5">
      <c r="A8" s="20" t="s">
        <v>28</v>
      </c>
      <c r="B8" s="9">
        <v>145</v>
      </c>
      <c r="C8" s="9">
        <f>82+72+1</f>
        <v>155</v>
      </c>
      <c r="D8" s="9">
        <f>81+87+1</f>
        <v>169</v>
      </c>
      <c r="E8" s="9">
        <f>55+92+0</f>
        <v>147</v>
      </c>
      <c r="F8" s="9">
        <f>65+92+0</f>
        <v>157</v>
      </c>
      <c r="G8" s="9">
        <f>81+62+0</f>
        <v>143</v>
      </c>
      <c r="H8" s="9">
        <v>125</v>
      </c>
      <c r="I8" s="9">
        <v>123</v>
      </c>
      <c r="J8" s="9">
        <f>40+39+0</f>
        <v>79</v>
      </c>
      <c r="K8" s="9">
        <v>111</v>
      </c>
      <c r="L8" s="9">
        <v>122</v>
      </c>
      <c r="M8" s="9">
        <v>140</v>
      </c>
      <c r="N8" s="9">
        <v>100</v>
      </c>
      <c r="O8" s="9">
        <v>97</v>
      </c>
      <c r="P8" s="9">
        <v>110</v>
      </c>
      <c r="Q8" s="9">
        <v>75</v>
      </c>
      <c r="R8" s="9">
        <v>116</v>
      </c>
      <c r="S8" s="9">
        <v>110</v>
      </c>
      <c r="T8" s="9">
        <v>93</v>
      </c>
      <c r="U8" s="9">
        <v>99</v>
      </c>
    </row>
    <row r="9" spans="1:21" ht="16.5">
      <c r="A9" s="5" t="s">
        <v>3</v>
      </c>
      <c r="B9" s="6">
        <f aca="true" t="shared" si="2" ref="B9:Q9">+B10+B11</f>
        <v>671</v>
      </c>
      <c r="C9" s="6">
        <f t="shared" si="2"/>
        <v>419</v>
      </c>
      <c r="D9" s="6">
        <f t="shared" si="2"/>
        <v>326</v>
      </c>
      <c r="E9" s="6">
        <f t="shared" si="2"/>
        <v>362</v>
      </c>
      <c r="F9" s="6">
        <f t="shared" si="2"/>
        <v>310</v>
      </c>
      <c r="G9" s="6">
        <f t="shared" si="2"/>
        <v>348</v>
      </c>
      <c r="H9" s="6">
        <f t="shared" si="2"/>
        <v>306</v>
      </c>
      <c r="I9" s="6">
        <f t="shared" si="2"/>
        <v>252</v>
      </c>
      <c r="J9" s="6">
        <f t="shared" si="2"/>
        <v>228</v>
      </c>
      <c r="K9" s="6">
        <f t="shared" si="2"/>
        <v>263</v>
      </c>
      <c r="L9" s="6">
        <f t="shared" si="2"/>
        <v>219</v>
      </c>
      <c r="M9" s="6">
        <f t="shared" si="2"/>
        <v>216</v>
      </c>
      <c r="N9" s="6">
        <f t="shared" si="2"/>
        <v>286</v>
      </c>
      <c r="O9" s="6">
        <f t="shared" si="2"/>
        <v>209</v>
      </c>
      <c r="P9" s="6">
        <f t="shared" si="2"/>
        <v>213</v>
      </c>
      <c r="Q9" s="6">
        <f t="shared" si="2"/>
        <v>0</v>
      </c>
      <c r="R9" s="7">
        <v>200</v>
      </c>
      <c r="S9" s="7">
        <v>172</v>
      </c>
      <c r="T9" s="6">
        <v>169</v>
      </c>
      <c r="U9" s="6">
        <v>176</v>
      </c>
    </row>
    <row r="10" spans="1:21" ht="16.5">
      <c r="A10" s="20" t="s">
        <v>1</v>
      </c>
      <c r="B10" s="9">
        <v>669</v>
      </c>
      <c r="C10" s="9">
        <v>418</v>
      </c>
      <c r="D10" s="9">
        <v>324</v>
      </c>
      <c r="E10" s="9">
        <v>362</v>
      </c>
      <c r="F10" s="9">
        <v>309</v>
      </c>
      <c r="G10" s="9">
        <v>347</v>
      </c>
      <c r="H10" s="9">
        <v>305</v>
      </c>
      <c r="I10" s="9">
        <v>248</v>
      </c>
      <c r="J10" s="9">
        <v>226</v>
      </c>
      <c r="K10" s="9">
        <v>260</v>
      </c>
      <c r="L10" s="9">
        <v>216</v>
      </c>
      <c r="M10" s="9">
        <v>215</v>
      </c>
      <c r="N10" s="9">
        <v>283</v>
      </c>
      <c r="O10" s="9">
        <v>208</v>
      </c>
      <c r="P10" s="9">
        <v>213</v>
      </c>
      <c r="Q10" s="9">
        <v>0</v>
      </c>
      <c r="R10" s="9">
        <f>R9-R11</f>
        <v>196</v>
      </c>
      <c r="S10" s="9">
        <f>S9-S11</f>
        <v>169</v>
      </c>
      <c r="T10" s="9">
        <f>T9-T11</f>
        <v>167</v>
      </c>
      <c r="U10" s="9">
        <f>U9-U11</f>
        <v>175</v>
      </c>
    </row>
    <row r="11" spans="1:21" ht="16.5">
      <c r="A11" s="20" t="s">
        <v>28</v>
      </c>
      <c r="B11" s="9">
        <v>2</v>
      </c>
      <c r="C11" s="9">
        <v>1</v>
      </c>
      <c r="D11" s="9">
        <v>2</v>
      </c>
      <c r="E11" s="9">
        <v>0</v>
      </c>
      <c r="F11" s="9">
        <v>1</v>
      </c>
      <c r="G11" s="9">
        <v>1</v>
      </c>
      <c r="H11" s="9">
        <v>1</v>
      </c>
      <c r="I11" s="9">
        <v>4</v>
      </c>
      <c r="J11" s="9">
        <v>2</v>
      </c>
      <c r="K11" s="9">
        <v>3</v>
      </c>
      <c r="L11" s="9">
        <v>3</v>
      </c>
      <c r="M11" s="9">
        <v>1</v>
      </c>
      <c r="N11" s="9">
        <v>3</v>
      </c>
      <c r="O11" s="9">
        <v>1</v>
      </c>
      <c r="P11" s="9">
        <v>0</v>
      </c>
      <c r="Q11" s="9">
        <v>0</v>
      </c>
      <c r="R11" s="9">
        <v>4</v>
      </c>
      <c r="S11" s="9">
        <v>3</v>
      </c>
      <c r="T11" s="9">
        <v>2</v>
      </c>
      <c r="U11" s="9">
        <v>1</v>
      </c>
    </row>
    <row r="12" spans="1:21" ht="16.5">
      <c r="A12" s="5" t="s">
        <v>4</v>
      </c>
      <c r="B12" s="6">
        <f aca="true" t="shared" si="3" ref="B12:R12">+B13+B14</f>
        <v>74</v>
      </c>
      <c r="C12" s="6">
        <f t="shared" si="3"/>
        <v>110</v>
      </c>
      <c r="D12" s="6">
        <f t="shared" si="3"/>
        <v>242</v>
      </c>
      <c r="E12" s="6">
        <f t="shared" si="3"/>
        <v>219</v>
      </c>
      <c r="F12" s="6">
        <f t="shared" si="3"/>
        <v>226</v>
      </c>
      <c r="G12" s="6">
        <f t="shared" si="3"/>
        <v>262</v>
      </c>
      <c r="H12" s="6">
        <f t="shared" si="3"/>
        <v>252</v>
      </c>
      <c r="I12" s="6">
        <f t="shared" si="3"/>
        <v>269</v>
      </c>
      <c r="J12" s="6">
        <f t="shared" si="3"/>
        <v>208</v>
      </c>
      <c r="K12" s="6">
        <f t="shared" si="3"/>
        <v>334</v>
      </c>
      <c r="L12" s="6">
        <f t="shared" si="3"/>
        <v>380</v>
      </c>
      <c r="M12" s="6">
        <f t="shared" si="3"/>
        <v>384</v>
      </c>
      <c r="N12" s="6">
        <f t="shared" si="3"/>
        <v>368</v>
      </c>
      <c r="O12" s="6">
        <v>383</v>
      </c>
      <c r="P12" s="6">
        <f t="shared" si="3"/>
        <v>375</v>
      </c>
      <c r="Q12" s="6">
        <f t="shared" si="3"/>
        <v>372</v>
      </c>
      <c r="R12" s="7">
        <f t="shared" si="3"/>
        <v>360</v>
      </c>
      <c r="S12" s="7">
        <v>414</v>
      </c>
      <c r="T12" s="6">
        <v>404</v>
      </c>
      <c r="U12" s="6">
        <v>434</v>
      </c>
    </row>
    <row r="13" spans="1:21" ht="16.5">
      <c r="A13" s="20" t="s">
        <v>1</v>
      </c>
      <c r="B13" s="16">
        <v>74</v>
      </c>
      <c r="C13" s="16">
        <v>109</v>
      </c>
      <c r="D13" s="16">
        <v>240</v>
      </c>
      <c r="E13" s="16">
        <v>216</v>
      </c>
      <c r="F13" s="9">
        <v>224</v>
      </c>
      <c r="G13" s="8">
        <v>261</v>
      </c>
      <c r="H13" s="9">
        <v>251</v>
      </c>
      <c r="I13" s="9">
        <v>268</v>
      </c>
      <c r="J13" s="9">
        <v>208</v>
      </c>
      <c r="K13" s="9">
        <v>333</v>
      </c>
      <c r="L13" s="9">
        <v>379</v>
      </c>
      <c r="M13" s="9">
        <v>384</v>
      </c>
      <c r="N13" s="9">
        <v>367</v>
      </c>
      <c r="O13" s="9">
        <v>380</v>
      </c>
      <c r="P13" s="9">
        <v>374</v>
      </c>
      <c r="Q13" s="9">
        <v>370</v>
      </c>
      <c r="R13" s="9">
        <v>359</v>
      </c>
      <c r="S13" s="19">
        <v>412</v>
      </c>
      <c r="T13" s="19">
        <v>404</v>
      </c>
      <c r="U13" s="19">
        <f>U12-U14</f>
        <v>405</v>
      </c>
    </row>
    <row r="14" spans="1:21" ht="16.5">
      <c r="A14" s="20" t="s">
        <v>28</v>
      </c>
      <c r="B14" s="16">
        <v>0</v>
      </c>
      <c r="C14" s="16">
        <v>1</v>
      </c>
      <c r="D14" s="16">
        <v>2</v>
      </c>
      <c r="E14" s="16">
        <v>3</v>
      </c>
      <c r="F14" s="9">
        <v>2</v>
      </c>
      <c r="G14" s="8">
        <v>1</v>
      </c>
      <c r="H14" s="8">
        <v>1</v>
      </c>
      <c r="I14" s="8">
        <v>1</v>
      </c>
      <c r="J14" s="9">
        <v>0</v>
      </c>
      <c r="K14" s="9">
        <v>1</v>
      </c>
      <c r="L14" s="9">
        <v>1</v>
      </c>
      <c r="M14" s="9">
        <v>0</v>
      </c>
      <c r="N14" s="9">
        <v>1</v>
      </c>
      <c r="O14" s="9">
        <v>3</v>
      </c>
      <c r="P14" s="9">
        <v>1</v>
      </c>
      <c r="Q14" s="9">
        <v>2</v>
      </c>
      <c r="R14" s="9">
        <v>1</v>
      </c>
      <c r="S14" s="9">
        <v>2</v>
      </c>
      <c r="T14" s="9">
        <v>0</v>
      </c>
      <c r="U14" s="9">
        <v>29</v>
      </c>
    </row>
    <row r="15" spans="1:21" ht="18">
      <c r="A15" s="5" t="s">
        <v>25</v>
      </c>
      <c r="B15" s="6">
        <f aca="true" t="shared" si="4" ref="B15:P15">+B16+B17</f>
        <v>3849</v>
      </c>
      <c r="C15" s="6">
        <f t="shared" si="4"/>
        <v>2562</v>
      </c>
      <c r="D15" s="6">
        <f t="shared" si="4"/>
        <v>2339</v>
      </c>
      <c r="E15" s="6">
        <f t="shared" si="4"/>
        <v>2110</v>
      </c>
      <c r="F15" s="6">
        <f t="shared" si="4"/>
        <v>1909</v>
      </c>
      <c r="G15" s="6">
        <f t="shared" si="4"/>
        <v>1856</v>
      </c>
      <c r="H15" s="6">
        <f t="shared" si="4"/>
        <v>1913</v>
      </c>
      <c r="I15" s="6">
        <f t="shared" si="4"/>
        <v>1869</v>
      </c>
      <c r="J15" s="6">
        <f t="shared" si="4"/>
        <v>1660</v>
      </c>
      <c r="K15" s="6">
        <f t="shared" si="4"/>
        <v>1540</v>
      </c>
      <c r="L15" s="6">
        <f t="shared" si="4"/>
        <v>1236</v>
      </c>
      <c r="M15" s="6">
        <f t="shared" si="4"/>
        <v>1342</v>
      </c>
      <c r="N15" s="6">
        <f t="shared" si="4"/>
        <v>1294</v>
      </c>
      <c r="O15" s="6">
        <f t="shared" si="4"/>
        <v>1201</v>
      </c>
      <c r="P15" s="6">
        <f t="shared" si="4"/>
        <v>2380</v>
      </c>
      <c r="Q15" s="7">
        <v>1056</v>
      </c>
      <c r="R15" s="7">
        <v>1242</v>
      </c>
      <c r="S15" s="7">
        <v>1450</v>
      </c>
      <c r="T15" s="6">
        <v>1181</v>
      </c>
      <c r="U15" s="6">
        <v>1090</v>
      </c>
    </row>
    <row r="16" spans="1:21" ht="16.5">
      <c r="A16" s="20" t="s">
        <v>1</v>
      </c>
      <c r="B16" s="16">
        <v>384</v>
      </c>
      <c r="C16" s="16">
        <v>285</v>
      </c>
      <c r="D16" s="16">
        <v>349</v>
      </c>
      <c r="E16" s="16">
        <v>423</v>
      </c>
      <c r="F16" s="9">
        <f>1909-1501</f>
        <v>408</v>
      </c>
      <c r="G16" s="9">
        <f>1856-1424</f>
        <v>432</v>
      </c>
      <c r="H16" s="9">
        <v>475</v>
      </c>
      <c r="I16" s="9">
        <v>372</v>
      </c>
      <c r="J16" s="9">
        <v>431</v>
      </c>
      <c r="K16" s="9">
        <v>370</v>
      </c>
      <c r="L16" s="9">
        <v>243</v>
      </c>
      <c r="M16" s="9">
        <v>335</v>
      </c>
      <c r="N16" s="9">
        <v>381</v>
      </c>
      <c r="O16" s="9">
        <v>388</v>
      </c>
      <c r="P16" s="9">
        <v>1732</v>
      </c>
      <c r="Q16" s="9">
        <f>Q15-Q17</f>
        <v>391</v>
      </c>
      <c r="R16" s="9">
        <f>R15-R17</f>
        <v>548</v>
      </c>
      <c r="S16" s="9">
        <f>S15-S17</f>
        <v>822</v>
      </c>
      <c r="T16" s="9">
        <f>T15-T17</f>
        <v>539</v>
      </c>
      <c r="U16" s="9">
        <f>U15-U17</f>
        <v>529</v>
      </c>
    </row>
    <row r="17" spans="1:21" ht="16.5">
      <c r="A17" s="20" t="s">
        <v>28</v>
      </c>
      <c r="B17" s="16">
        <v>3465</v>
      </c>
      <c r="C17" s="16">
        <v>2277</v>
      </c>
      <c r="D17" s="16">
        <v>1990</v>
      </c>
      <c r="E17" s="16">
        <v>1687</v>
      </c>
      <c r="F17" s="9">
        <f>51+1418+32</f>
        <v>1501</v>
      </c>
      <c r="G17" s="9">
        <f>47+1343+34</f>
        <v>1424</v>
      </c>
      <c r="H17" s="9">
        <f>44+1350+44</f>
        <v>1438</v>
      </c>
      <c r="I17" s="9">
        <f>73+1380+44</f>
        <v>1497</v>
      </c>
      <c r="J17" s="9">
        <f>29+1171+29</f>
        <v>1229</v>
      </c>
      <c r="K17" s="9">
        <v>1170</v>
      </c>
      <c r="L17" s="9">
        <v>993</v>
      </c>
      <c r="M17" s="9">
        <v>1007</v>
      </c>
      <c r="N17" s="9">
        <v>913</v>
      </c>
      <c r="O17" s="9">
        <v>813</v>
      </c>
      <c r="P17" s="9">
        <v>648</v>
      </c>
      <c r="Q17" s="9">
        <v>665</v>
      </c>
      <c r="R17" s="9">
        <v>694</v>
      </c>
      <c r="S17" s="9">
        <v>628</v>
      </c>
      <c r="T17" s="9">
        <v>642</v>
      </c>
      <c r="U17" s="9">
        <v>561</v>
      </c>
    </row>
    <row r="18" spans="1:21" ht="16.5">
      <c r="A18" s="5" t="s">
        <v>5</v>
      </c>
      <c r="B18" s="6">
        <f aca="true" t="shared" si="5" ref="B18:P18">+B19+B20</f>
        <v>728</v>
      </c>
      <c r="C18" s="6">
        <f t="shared" si="5"/>
        <v>734</v>
      </c>
      <c r="D18" s="6">
        <f t="shared" si="5"/>
        <v>793</v>
      </c>
      <c r="E18" s="6">
        <f t="shared" si="5"/>
        <v>769</v>
      </c>
      <c r="F18" s="6">
        <f t="shared" si="5"/>
        <v>772</v>
      </c>
      <c r="G18" s="6">
        <f t="shared" si="5"/>
        <v>733</v>
      </c>
      <c r="H18" s="6">
        <f t="shared" si="5"/>
        <v>764</v>
      </c>
      <c r="I18" s="6">
        <f t="shared" si="5"/>
        <v>700</v>
      </c>
      <c r="J18" s="6">
        <f t="shared" si="5"/>
        <v>750</v>
      </c>
      <c r="K18" s="6">
        <f t="shared" si="5"/>
        <v>728</v>
      </c>
      <c r="L18" s="6">
        <f t="shared" si="5"/>
        <v>677</v>
      </c>
      <c r="M18" s="6">
        <f t="shared" si="5"/>
        <v>650</v>
      </c>
      <c r="N18" s="6">
        <f t="shared" si="5"/>
        <v>606</v>
      </c>
      <c r="O18" s="6">
        <f t="shared" si="5"/>
        <v>627</v>
      </c>
      <c r="P18" s="6">
        <f t="shared" si="5"/>
        <v>609</v>
      </c>
      <c r="Q18" s="7">
        <v>616</v>
      </c>
      <c r="R18" s="7">
        <v>656</v>
      </c>
      <c r="S18" s="7">
        <v>685</v>
      </c>
      <c r="T18" s="6">
        <v>702</v>
      </c>
      <c r="U18" s="6">
        <v>651</v>
      </c>
    </row>
    <row r="19" spans="1:21" ht="16.5">
      <c r="A19" s="20" t="s">
        <v>1</v>
      </c>
      <c r="B19" s="9">
        <v>474</v>
      </c>
      <c r="C19" s="8">
        <f>734-242</f>
        <v>492</v>
      </c>
      <c r="D19" s="8">
        <f>793-233</f>
        <v>560</v>
      </c>
      <c r="E19" s="8">
        <f>769-235</f>
        <v>534</v>
      </c>
      <c r="F19" s="8">
        <f>772-232</f>
        <v>540</v>
      </c>
      <c r="G19" s="8">
        <f>733-224</f>
        <v>509</v>
      </c>
      <c r="H19" s="9">
        <v>452</v>
      </c>
      <c r="I19" s="9">
        <v>461</v>
      </c>
      <c r="J19" s="9">
        <v>474</v>
      </c>
      <c r="K19" s="9">
        <v>516</v>
      </c>
      <c r="L19" s="9">
        <v>513</v>
      </c>
      <c r="M19" s="9">
        <v>445</v>
      </c>
      <c r="N19" s="9">
        <v>414</v>
      </c>
      <c r="O19" s="9">
        <v>404</v>
      </c>
      <c r="P19" s="9">
        <v>395</v>
      </c>
      <c r="Q19" s="9">
        <f>Q18-Q20</f>
        <v>398</v>
      </c>
      <c r="R19" s="9">
        <f>R18-R20</f>
        <v>404</v>
      </c>
      <c r="S19" s="9">
        <f>S18-S20</f>
        <v>417</v>
      </c>
      <c r="T19" s="9">
        <f>T18-T20</f>
        <v>474</v>
      </c>
      <c r="U19" s="9">
        <f>U18-U20</f>
        <v>393</v>
      </c>
    </row>
    <row r="20" spans="1:21" ht="16.5">
      <c r="A20" s="20" t="s">
        <v>28</v>
      </c>
      <c r="B20" s="9">
        <v>254</v>
      </c>
      <c r="C20" s="8">
        <f>5+235+2</f>
        <v>242</v>
      </c>
      <c r="D20" s="8">
        <f>7+224+2</f>
        <v>233</v>
      </c>
      <c r="E20" s="8">
        <f>16+218+1</f>
        <v>235</v>
      </c>
      <c r="F20" s="8">
        <f>16+214+2</f>
        <v>232</v>
      </c>
      <c r="G20" s="8">
        <f>9+210+5</f>
        <v>224</v>
      </c>
      <c r="H20" s="8">
        <f>20+287+5</f>
        <v>312</v>
      </c>
      <c r="I20" s="8">
        <f>5+229+5</f>
        <v>239</v>
      </c>
      <c r="J20" s="9">
        <f>15+256+5</f>
        <v>276</v>
      </c>
      <c r="K20" s="9">
        <v>212</v>
      </c>
      <c r="L20" s="9">
        <v>164</v>
      </c>
      <c r="M20" s="9">
        <v>205</v>
      </c>
      <c r="N20" s="9">
        <v>192</v>
      </c>
      <c r="O20" s="9">
        <v>223</v>
      </c>
      <c r="P20" s="9">
        <v>214</v>
      </c>
      <c r="Q20" s="9">
        <v>218</v>
      </c>
      <c r="R20" s="9">
        <v>252</v>
      </c>
      <c r="S20" s="9">
        <v>268</v>
      </c>
      <c r="T20" s="9">
        <v>228</v>
      </c>
      <c r="U20" s="9">
        <v>258</v>
      </c>
    </row>
    <row r="21" spans="1:21" s="2" customFormat="1" ht="16.5">
      <c r="A21" s="5" t="s">
        <v>6</v>
      </c>
      <c r="B21" s="7" t="s">
        <v>7</v>
      </c>
      <c r="C21" s="7" t="s">
        <v>7</v>
      </c>
      <c r="D21" s="7" t="s">
        <v>7</v>
      </c>
      <c r="E21" s="7" t="s">
        <v>7</v>
      </c>
      <c r="F21" s="7" t="s">
        <v>7</v>
      </c>
      <c r="G21" s="7" t="s">
        <v>7</v>
      </c>
      <c r="H21" s="7" t="s">
        <v>7</v>
      </c>
      <c r="I21" s="7" t="s">
        <v>7</v>
      </c>
      <c r="J21" s="7" t="s">
        <v>7</v>
      </c>
      <c r="K21" s="7">
        <v>6</v>
      </c>
      <c r="L21" s="6">
        <f aca="true" t="shared" si="6" ref="L21:S21">+L22+L23</f>
        <v>14</v>
      </c>
      <c r="M21" s="6">
        <f t="shared" si="6"/>
        <v>5</v>
      </c>
      <c r="N21" s="6">
        <f t="shared" si="6"/>
        <v>8</v>
      </c>
      <c r="O21" s="6">
        <f t="shared" si="6"/>
        <v>4</v>
      </c>
      <c r="P21" s="6">
        <f t="shared" si="6"/>
        <v>5</v>
      </c>
      <c r="Q21" s="6">
        <f t="shared" si="6"/>
        <v>7</v>
      </c>
      <c r="R21" s="6">
        <f t="shared" si="6"/>
        <v>5</v>
      </c>
      <c r="S21" s="6">
        <f t="shared" si="6"/>
        <v>1</v>
      </c>
      <c r="T21" s="6">
        <v>7</v>
      </c>
      <c r="U21" s="6">
        <v>7</v>
      </c>
    </row>
    <row r="22" spans="1:21" ht="16.5" customHeight="1">
      <c r="A22" s="20" t="s">
        <v>1</v>
      </c>
      <c r="B22" s="9" t="s">
        <v>7</v>
      </c>
      <c r="C22" s="9" t="s">
        <v>7</v>
      </c>
      <c r="D22" s="9" t="s">
        <v>7</v>
      </c>
      <c r="E22" s="9" t="s">
        <v>7</v>
      </c>
      <c r="F22" s="9" t="s">
        <v>7</v>
      </c>
      <c r="G22" s="9" t="s">
        <v>7</v>
      </c>
      <c r="H22" s="9" t="s">
        <v>7</v>
      </c>
      <c r="I22" s="9" t="s">
        <v>7</v>
      </c>
      <c r="J22" s="9" t="s">
        <v>7</v>
      </c>
      <c r="K22" s="9">
        <f>K21-K23</f>
        <v>6</v>
      </c>
      <c r="L22" s="9">
        <v>13</v>
      </c>
      <c r="M22" s="9">
        <v>5</v>
      </c>
      <c r="N22" s="9">
        <v>8</v>
      </c>
      <c r="O22" s="9">
        <v>4</v>
      </c>
      <c r="P22" s="9">
        <v>5</v>
      </c>
      <c r="Q22" s="9">
        <v>7</v>
      </c>
      <c r="R22" s="19">
        <v>5</v>
      </c>
      <c r="S22" s="9">
        <v>1</v>
      </c>
      <c r="T22" s="9">
        <v>7</v>
      </c>
      <c r="U22" s="9">
        <v>7</v>
      </c>
    </row>
    <row r="23" spans="1:21" ht="16.5" customHeight="1">
      <c r="A23" s="20" t="s">
        <v>28</v>
      </c>
      <c r="B23" s="9" t="s">
        <v>7</v>
      </c>
      <c r="C23" s="9" t="s">
        <v>7</v>
      </c>
      <c r="D23" s="9" t="s">
        <v>7</v>
      </c>
      <c r="E23" s="9" t="s">
        <v>7</v>
      </c>
      <c r="F23" s="9" t="s">
        <v>7</v>
      </c>
      <c r="G23" s="9" t="s">
        <v>7</v>
      </c>
      <c r="H23" s="9" t="s">
        <v>7</v>
      </c>
      <c r="I23" s="9" t="s">
        <v>7</v>
      </c>
      <c r="J23" s="9" t="s">
        <v>7</v>
      </c>
      <c r="K23" s="9">
        <v>0</v>
      </c>
      <c r="L23" s="9">
        <v>1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9">
        <v>0</v>
      </c>
      <c r="S23" s="9">
        <v>0</v>
      </c>
      <c r="T23" s="9">
        <v>0</v>
      </c>
      <c r="U23" s="9">
        <v>0</v>
      </c>
    </row>
    <row r="24" spans="1:21" s="12" customFormat="1" ht="15.75" customHeight="1">
      <c r="A24" s="18" t="s">
        <v>27</v>
      </c>
      <c r="B24" s="14">
        <v>62246</v>
      </c>
      <c r="C24" s="14">
        <v>34304</v>
      </c>
      <c r="D24" s="14">
        <v>25143</v>
      </c>
      <c r="E24" s="14">
        <v>23468</v>
      </c>
      <c r="F24" s="14">
        <f>F3+F6+F9+F12+F15+F18</f>
        <v>21383</v>
      </c>
      <c r="G24" s="14">
        <f>G3+G6+G9+G12+G15+G18</f>
        <v>19121</v>
      </c>
      <c r="H24" s="14">
        <f>H3+H6+H9+H12+H15+H18</f>
        <v>16812</v>
      </c>
      <c r="I24" s="14">
        <f>I3+I6+I9+I12+I15+I18</f>
        <v>14440</v>
      </c>
      <c r="J24" s="14">
        <f>J3+J6+J9+J12+J15+J18</f>
        <v>12558</v>
      </c>
      <c r="K24" s="14">
        <f>K3+K6+K9+K12+K15+K18+K21</f>
        <v>12067</v>
      </c>
      <c r="L24" s="14">
        <f>L3+L6+L9+L12+L15+L18+L21</f>
        <v>11459</v>
      </c>
      <c r="M24" s="14">
        <v>11700</v>
      </c>
      <c r="N24" s="14">
        <f>N3+N6+N9+N12+N15+N18+N21</f>
        <v>11643</v>
      </c>
      <c r="O24" s="14">
        <v>10985</v>
      </c>
      <c r="P24" s="14">
        <v>11103</v>
      </c>
      <c r="Q24" s="14">
        <f>Q3+Q6+Q9+Q12+Q15+Q18+Q21</f>
        <v>9025</v>
      </c>
      <c r="R24" s="33">
        <f>R3+R6+R9+R12+R15+R18+R21</f>
        <v>9178</v>
      </c>
      <c r="S24" s="33">
        <f>S3+S6+S9+S12+S15+S18+S21</f>
        <v>9461</v>
      </c>
      <c r="T24" s="33">
        <f>T3+T6+T9+T12+T15+T18+T21</f>
        <v>8432</v>
      </c>
      <c r="U24" s="33">
        <f>U3+U6+U9+U12+U15+U18+U21</f>
        <v>8345</v>
      </c>
    </row>
    <row r="25" spans="1:21" ht="16.5">
      <c r="A25" s="20" t="s">
        <v>1</v>
      </c>
      <c r="B25" s="9">
        <f aca="true" t="shared" si="7" ref="B25:O26">(B19+B16+B13+B10+B7+B4)</f>
        <v>58356</v>
      </c>
      <c r="C25" s="9">
        <f t="shared" si="7"/>
        <v>31617</v>
      </c>
      <c r="D25" s="9">
        <f t="shared" si="7"/>
        <v>22736</v>
      </c>
      <c r="E25" s="9">
        <f t="shared" si="7"/>
        <v>21374</v>
      </c>
      <c r="F25" s="9">
        <f t="shared" si="7"/>
        <v>19408</v>
      </c>
      <c r="G25" s="9">
        <f t="shared" si="7"/>
        <v>17284</v>
      </c>
      <c r="H25" s="9">
        <f t="shared" si="7"/>
        <v>14851</v>
      </c>
      <c r="I25" s="9">
        <f t="shared" si="7"/>
        <v>12546</v>
      </c>
      <c r="J25" s="9">
        <f t="shared" si="7"/>
        <v>10948</v>
      </c>
      <c r="K25" s="9">
        <f aca="true" t="shared" si="8" ref="K25:P25">(K22+K19+K16+K13+K10+K7+K4)</f>
        <v>10527</v>
      </c>
      <c r="L25" s="9">
        <f t="shared" si="8"/>
        <v>10156</v>
      </c>
      <c r="M25" s="9">
        <f t="shared" si="8"/>
        <v>10304</v>
      </c>
      <c r="N25" s="9">
        <f t="shared" si="8"/>
        <v>10424</v>
      </c>
      <c r="O25" s="9">
        <f t="shared" si="8"/>
        <v>9828</v>
      </c>
      <c r="P25" s="9">
        <f t="shared" si="8"/>
        <v>10104</v>
      </c>
      <c r="Q25" s="9">
        <f>SUM(Q4,Q7,Q10,Q13,Q16,Q19,Q22)</f>
        <v>7991</v>
      </c>
      <c r="R25" s="19">
        <f>R4+R7+R10+R13+R16+R19+R22</f>
        <v>8084</v>
      </c>
      <c r="S25" s="19">
        <f>S4+S7+S10+S13+S16+S19+S22</f>
        <v>8417</v>
      </c>
      <c r="T25" s="19">
        <f>T4+T7+T10+T13+T16+T19+T22</f>
        <v>7380</v>
      </c>
      <c r="U25" s="19">
        <f>U4+U7+U10+U13+U16+U19+U22</f>
        <v>7345</v>
      </c>
    </row>
    <row r="26" spans="1:21" ht="16.5">
      <c r="A26" s="20" t="s">
        <v>28</v>
      </c>
      <c r="B26" s="9">
        <f t="shared" si="7"/>
        <v>3890</v>
      </c>
      <c r="C26" s="9">
        <f t="shared" si="7"/>
        <v>2687</v>
      </c>
      <c r="D26" s="9">
        <f t="shared" si="7"/>
        <v>2407</v>
      </c>
      <c r="E26" s="9">
        <f t="shared" si="7"/>
        <v>2094</v>
      </c>
      <c r="F26" s="9">
        <f t="shared" si="7"/>
        <v>1975</v>
      </c>
      <c r="G26" s="9">
        <f t="shared" si="7"/>
        <v>1837</v>
      </c>
      <c r="H26" s="9">
        <f>(H20+H17+H14+H11+H8+H5)</f>
        <v>1961</v>
      </c>
      <c r="I26" s="9">
        <f t="shared" si="7"/>
        <v>1894</v>
      </c>
      <c r="J26" s="9">
        <f t="shared" si="7"/>
        <v>1610</v>
      </c>
      <c r="K26" s="9">
        <f t="shared" si="7"/>
        <v>1540</v>
      </c>
      <c r="L26" s="9">
        <f>(L20+L17+L14+L11+L8+L5)</f>
        <v>1302</v>
      </c>
      <c r="M26" s="9">
        <f>(M20+M17+M14+M11+M8+M5)</f>
        <v>1396</v>
      </c>
      <c r="N26" s="9">
        <f t="shared" si="7"/>
        <v>1219</v>
      </c>
      <c r="O26" s="9">
        <f t="shared" si="7"/>
        <v>1157</v>
      </c>
      <c r="P26" s="9">
        <f aca="true" t="shared" si="9" ref="P26:U26">(P20+P17+P14+P11+P8+P5)</f>
        <v>999</v>
      </c>
      <c r="Q26" s="9">
        <f t="shared" si="9"/>
        <v>1034</v>
      </c>
      <c r="R26" s="9">
        <f t="shared" si="9"/>
        <v>1094</v>
      </c>
      <c r="S26" s="9">
        <f t="shared" si="9"/>
        <v>1044</v>
      </c>
      <c r="T26" s="9">
        <f t="shared" si="9"/>
        <v>1052</v>
      </c>
      <c r="U26" s="9">
        <f t="shared" si="9"/>
        <v>1000</v>
      </c>
    </row>
    <row r="27" spans="1:21" ht="18">
      <c r="A27" s="20" t="s">
        <v>32</v>
      </c>
      <c r="B27" s="9">
        <v>3739</v>
      </c>
      <c r="C27" s="9">
        <v>2561</v>
      </c>
      <c r="D27" s="9">
        <v>2332</v>
      </c>
      <c r="E27" s="9">
        <v>2029</v>
      </c>
      <c r="F27" s="9">
        <v>1891</v>
      </c>
      <c r="G27" s="9">
        <v>1760</v>
      </c>
      <c r="H27" s="9">
        <v>1885</v>
      </c>
      <c r="I27" s="9">
        <v>1825</v>
      </c>
      <c r="J27" s="9">
        <v>1545</v>
      </c>
      <c r="K27" s="9">
        <v>1494</v>
      </c>
      <c r="L27" s="9">
        <v>1257</v>
      </c>
      <c r="M27" s="9">
        <v>1338</v>
      </c>
      <c r="N27" s="9">
        <v>1169</v>
      </c>
      <c r="O27" s="17">
        <v>1110</v>
      </c>
      <c r="P27" s="19">
        <f>807+132</f>
        <v>939</v>
      </c>
      <c r="Q27" s="19">
        <v>1000</v>
      </c>
      <c r="R27" s="19">
        <v>1058</v>
      </c>
      <c r="S27" s="19">
        <v>1002</v>
      </c>
      <c r="T27" s="19">
        <v>1020</v>
      </c>
      <c r="U27" s="19">
        <v>962</v>
      </c>
    </row>
    <row r="28" spans="1:21" ht="18.75" thickBot="1">
      <c r="A28" s="26" t="s">
        <v>33</v>
      </c>
      <c r="B28" s="15">
        <v>151</v>
      </c>
      <c r="C28" s="15">
        <f>C26-C27</f>
        <v>126</v>
      </c>
      <c r="D28" s="15">
        <f>D26-D27</f>
        <v>75</v>
      </c>
      <c r="E28" s="15">
        <f>E26-E27</f>
        <v>65</v>
      </c>
      <c r="F28" s="15">
        <f>F26-F27</f>
        <v>84</v>
      </c>
      <c r="G28" s="15">
        <f>G26-G27</f>
        <v>77</v>
      </c>
      <c r="H28" s="15">
        <v>76</v>
      </c>
      <c r="I28" s="15">
        <f>I26-I27</f>
        <v>69</v>
      </c>
      <c r="J28" s="15">
        <f>J26-J27</f>
        <v>65</v>
      </c>
      <c r="K28" s="15">
        <f>K26-K27</f>
        <v>46</v>
      </c>
      <c r="L28" s="15">
        <v>46</v>
      </c>
      <c r="M28" s="15">
        <v>58</v>
      </c>
      <c r="N28" s="15">
        <v>50</v>
      </c>
      <c r="O28" s="15">
        <v>47</v>
      </c>
      <c r="P28" s="15">
        <v>60</v>
      </c>
      <c r="Q28" s="15">
        <v>35</v>
      </c>
      <c r="R28" s="34">
        <v>36</v>
      </c>
      <c r="S28" s="15">
        <v>44</v>
      </c>
      <c r="T28" s="15">
        <v>34</v>
      </c>
      <c r="U28" s="15">
        <v>41</v>
      </c>
    </row>
    <row r="29" spans="1:17" ht="12" customHeight="1">
      <c r="A29" s="48" t="s">
        <v>29</v>
      </c>
      <c r="B29" s="49"/>
      <c r="C29" s="49"/>
      <c r="D29" s="49"/>
      <c r="E29" s="49"/>
      <c r="F29" s="49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ht="12" customHeight="1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8" s="3" customFormat="1" ht="12" customHeight="1">
      <c r="A31" s="53" t="s">
        <v>26</v>
      </c>
      <c r="B31" s="54"/>
      <c r="C31" s="54"/>
      <c r="D31" s="54"/>
      <c r="E31" s="54"/>
      <c r="F31" s="54"/>
      <c r="G31" s="54"/>
      <c r="H31" s="54"/>
      <c r="I31" s="54"/>
      <c r="J31" s="52"/>
      <c r="K31" s="52"/>
      <c r="L31" s="52"/>
      <c r="M31" s="52"/>
      <c r="N31" s="52"/>
      <c r="O31" s="52"/>
      <c r="P31" s="52"/>
      <c r="Q31" s="52"/>
      <c r="R31" s="29"/>
    </row>
    <row r="32" spans="1:17" s="3" customFormat="1" ht="12" customHeight="1">
      <c r="A32" s="44" t="s">
        <v>34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s="3" customFormat="1" ht="12" customHeight="1">
      <c r="A33" s="28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s="3" customFormat="1" ht="12" customHeight="1">
      <c r="A34" s="45" t="s">
        <v>31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s="3" customFormat="1" ht="24.75" customHeight="1">
      <c r="A35" s="55" t="s">
        <v>35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s="3" customFormat="1" ht="12" customHeight="1">
      <c r="A36" s="3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" customHeight="1">
      <c r="A37" s="39" t="s">
        <v>10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24.75" customHeight="1">
      <c r="A38" s="41" t="s">
        <v>30</v>
      </c>
      <c r="B38" s="41"/>
      <c r="C38" s="41"/>
      <c r="D38" s="41"/>
      <c r="E38" s="41"/>
      <c r="F38" s="41"/>
      <c r="G38" s="42"/>
      <c r="H38" s="42"/>
      <c r="I38" s="42"/>
      <c r="J38" s="40"/>
      <c r="K38" s="40"/>
      <c r="L38" s="40"/>
      <c r="M38" s="40"/>
      <c r="N38" s="40"/>
      <c r="O38" s="40"/>
      <c r="P38" s="40"/>
      <c r="Q38" s="40"/>
    </row>
    <row r="39" spans="1:17" s="4" customFormat="1" ht="12.75">
      <c r="A39" s="43" t="s">
        <v>36</v>
      </c>
      <c r="B39" s="43"/>
      <c r="C39" s="43"/>
      <c r="D39" s="43"/>
      <c r="E39" s="43"/>
      <c r="F39" s="43"/>
      <c r="G39" s="43"/>
      <c r="H39" s="42"/>
      <c r="I39" s="42"/>
      <c r="J39" s="40"/>
      <c r="K39" s="40"/>
      <c r="L39" s="40"/>
      <c r="M39" s="40"/>
      <c r="N39" s="40"/>
      <c r="O39" s="40"/>
      <c r="P39" s="40"/>
      <c r="Q39" s="40"/>
    </row>
    <row r="40" spans="1:12" s="4" customFormat="1" ht="13.5" customHeight="1">
      <c r="A40" s="10"/>
      <c r="B40" s="10"/>
      <c r="C40" s="10"/>
      <c r="D40" s="10"/>
      <c r="E40" s="10"/>
      <c r="F40" s="10"/>
      <c r="G40" s="10"/>
      <c r="H40" s="11"/>
      <c r="I40" s="11"/>
      <c r="J40" s="11"/>
      <c r="K40" s="11"/>
      <c r="L40" s="11"/>
    </row>
    <row r="41" spans="1:12" s="4" customFormat="1" ht="13.5" customHeight="1">
      <c r="A41" s="1"/>
      <c r="B41" s="1"/>
      <c r="C41" s="1"/>
      <c r="D41" s="1"/>
      <c r="E41" s="1"/>
      <c r="F41" s="1"/>
      <c r="G41" s="1"/>
      <c r="H41" s="10"/>
      <c r="I41" s="10"/>
      <c r="J41" s="11"/>
      <c r="K41" s="11"/>
      <c r="L41" s="11"/>
    </row>
    <row r="42" spans="10:12" ht="12.75">
      <c r="J42" s="10"/>
      <c r="K42" s="10"/>
      <c r="L42" s="10"/>
    </row>
    <row r="44" spans="1:17" ht="12.7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8" spans="1:18" ht="12.75">
      <c r="A48" s="30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5"/>
    </row>
  </sheetData>
  <mergeCells count="11">
    <mergeCell ref="A44:Q44"/>
    <mergeCell ref="A29:Q29"/>
    <mergeCell ref="A30:Q30"/>
    <mergeCell ref="A31:Q31"/>
    <mergeCell ref="A35:Q35"/>
    <mergeCell ref="A1:U1"/>
    <mergeCell ref="A37:Q37"/>
    <mergeCell ref="A38:Q38"/>
    <mergeCell ref="A39:Q39"/>
    <mergeCell ref="A32:Q32"/>
    <mergeCell ref="A34:Q34"/>
  </mergeCells>
  <printOptions/>
  <pageMargins left="0.5" right="0.5" top="0.5" bottom="0.5" header="0.25" footer="0.25"/>
  <pageSetup firstPageNumber="5" useFirstPageNumber="1" fitToHeight="1" fitToWidth="1" horizontalDpi="600" verticalDpi="600" orientation="portrait" scale="59" r:id="rId1"/>
  <ignoredErrors>
    <ignoredError sqref="B2:P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2008-05-21T18:51:26Z</cp:lastPrinted>
  <dcterms:created xsi:type="dcterms:W3CDTF">1980-01-01T04:00:00Z</dcterms:created>
  <dcterms:modified xsi:type="dcterms:W3CDTF">2008-06-27T16:57:58Z</dcterms:modified>
  <cp:category/>
  <cp:version/>
  <cp:contentType/>
  <cp:contentStatus/>
</cp:coreProperties>
</file>