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41" windowWidth="11355" windowHeight="6900" tabRatio="628" activeTab="0"/>
  </bookViews>
  <sheets>
    <sheet name="Prepay Summary" sheetId="1" r:id="rId1"/>
    <sheet name="Prepayments" sheetId="2" r:id="rId2"/>
    <sheet name="Monthly SMM" sheetId="3" r:id="rId3"/>
    <sheet name="Avg CPR SMM" sheetId="4" r:id="rId4"/>
    <sheet name="Build Assumptions" sheetId="5" r:id="rId5"/>
  </sheets>
  <definedNames>
    <definedName name="_xlnm.Print_Titles" localSheetId="1">'Prepayments'!$A:$B,'Prepayments'!$1:$6</definedName>
  </definedNames>
  <calcPr fullCalcOnLoad="1"/>
</workbook>
</file>

<file path=xl/sharedStrings.xml><?xml version="1.0" encoding="utf-8"?>
<sst xmlns="http://schemas.openxmlformats.org/spreadsheetml/2006/main" count="99" uniqueCount="84">
  <si>
    <t>Scheduled Principal (30/360) PPMT</t>
  </si>
  <si>
    <t>MONTH</t>
  </si>
  <si>
    <t>FACTOR</t>
  </si>
  <si>
    <t>WAC (assumed constant)</t>
  </si>
  <si>
    <t>CPR by 12 month period</t>
  </si>
  <si>
    <t>Avg SMM</t>
  </si>
  <si>
    <t>CPR</t>
  </si>
  <si>
    <t>Prepayment history</t>
  </si>
  <si>
    <t>Months</t>
  </si>
  <si>
    <t>1 - 12</t>
  </si>
  <si>
    <t>13 - 24</t>
  </si>
  <si>
    <t>25- 36</t>
  </si>
  <si>
    <t>SMM</t>
  </si>
  <si>
    <t>PREPAYMENT HISTORY</t>
  </si>
  <si>
    <t>Monthly WAC</t>
  </si>
  <si>
    <t>(assumed reduced by 1 month per month)</t>
  </si>
  <si>
    <t xml:space="preserve">PRINCIPAL BALANCE </t>
  </si>
  <si>
    <t>Principal Reduction (Beg bal - End bal)</t>
  </si>
  <si>
    <t>Prepayment Estimate</t>
  </si>
  <si>
    <t>We assume:</t>
  </si>
  <si>
    <t>a constant weighted average coupon.</t>
  </si>
  <si>
    <t>the weighted average maturity is reduced by one month per month.</t>
  </si>
  <si>
    <t>a 30/360 day basis, rather than actual/actual (simple interest).</t>
  </si>
  <si>
    <t>We compute scheduled principal each month using:</t>
  </si>
  <si>
    <t>the Excel function "PPMT"</t>
  </si>
  <si>
    <t>the beginning principal as if a new loan is granted.</t>
  </si>
  <si>
    <t>Because prepayments result in reduction of principal outstanding, we cannot use the original amortization schedule for scheduled principal reductions.</t>
  </si>
  <si>
    <t>Therefore, we compute an estimate of the scheduled principal each month.</t>
  </si>
  <si>
    <t>By using the beginning principal balance as if a new loan is granted, we take into account both prepayments and slower amortization that</t>
  </si>
  <si>
    <t>results from delinqencies and deferrals granted.</t>
  </si>
  <si>
    <t>We also recognize the precise approach would be to compute the actual scheduled principal reduction per loan each month.</t>
  </si>
  <si>
    <t>However, the prepayment measure used here is consistent with that used to project cash flows.</t>
  </si>
  <si>
    <t>Inputs in yellow</t>
  </si>
  <si>
    <t>Worksheet is protected, but there is no password.</t>
  </si>
  <si>
    <t>[row 7 - row 6]</t>
  </si>
  <si>
    <t>[row 8 /  {(row 1, month n-1) - row 6} ]</t>
  </si>
  <si>
    <t>[(row 1, month n-1) - (row 1)]</t>
  </si>
  <si>
    <t>All formula notes refer to same month unless noted otherwise.</t>
  </si>
  <si>
    <t>[computed from average SMM for 12 months]</t>
  </si>
  <si>
    <t>We note that negative SMM result primarily from the granting of payment deferrals and delinqencies.</t>
  </si>
  <si>
    <t>row</t>
  </si>
  <si>
    <t>Simplifying assumptions and computational notes.</t>
  </si>
  <si>
    <t>Building Assumptions about future behavior</t>
  </si>
  <si>
    <t>Base case</t>
  </si>
  <si>
    <t>Rising prepayments stress</t>
  </si>
  <si>
    <t>Declining prepayments</t>
  </si>
  <si>
    <t>These assumptions assume a stable economic scenario.</t>
  </si>
  <si>
    <t>These asssumptions do not address possible increases in loss due to significant balances that may be due at loan maturity.</t>
  </si>
  <si>
    <t>Three simple assumption sets:</t>
  </si>
  <si>
    <t xml:space="preserve">CPR = </t>
  </si>
  <si>
    <t>CPR =</t>
  </si>
  <si>
    <t>+</t>
  </si>
  <si>
    <t>=</t>
  </si>
  <si>
    <t>-</t>
  </si>
  <si>
    <t>Additional historic data is needed to reduce uncertainty regarding balances due at maturity.</t>
  </si>
  <si>
    <t>1 month CPR</t>
  </si>
  <si>
    <t>3 month CPR</t>
  </si>
  <si>
    <t>6 month CPR</t>
  </si>
  <si>
    <t>12 month CPR</t>
  </si>
  <si>
    <t>Rolling average prepayment rates</t>
  </si>
  <si>
    <t>Single Monthly Mortality (SMM)</t>
  </si>
  <si>
    <t xml:space="preserve">Computed where the scheduled balance is </t>
  </si>
  <si>
    <t>calculated from the current period WAC, WAM,</t>
  </si>
  <si>
    <t>from the balance at the start of the period.</t>
  </si>
  <si>
    <t>[The current period WAC is set to the initial WAC]</t>
  </si>
  <si>
    <t>[computed using exact MBA standard formulas]</t>
  </si>
  <si>
    <t>CPR (simple avg.)</t>
  </si>
  <si>
    <t>CPR (exact)</t>
  </si>
  <si>
    <t>We recognize a more data intensive approach would involve computing the actual weighted average coupon and weighted average maturity each month.</t>
  </si>
  <si>
    <t>SMM is converted to CPR in the usual method.  CPR for 12 months is computed two ways:</t>
  </si>
  <si>
    <t>First, CPR is computed as a simple average of the SMM for the 12 months, then converted to CPR.</t>
  </si>
  <si>
    <t>Second, CPR is computed for the 12 month period using the exact Bond Market Association standard formulas from</t>
  </si>
  <si>
    <t xml:space="preserve">the Uniform Practices manual for mortgage backed securities. </t>
  </si>
  <si>
    <t>The difference does not appear material.</t>
  </si>
  <si>
    <t>March 2006 Version</t>
  </si>
  <si>
    <t>37 - 48</t>
  </si>
  <si>
    <t>Assume prepayment behavior in fourth year prevails to maturity.</t>
  </si>
  <si>
    <t>Assume prepayment behavior to maturity spikes, increasing from the fourth year rate by the largest annual change (from year two to year three).</t>
  </si>
  <si>
    <t>Assume prepayment behavior to maturity slows from the rate in fourth year, decreasing by the largest annual change (the opposite from year two to year three).</t>
  </si>
  <si>
    <t>Three alternative assumption sets:</t>
  </si>
  <si>
    <t>As above.</t>
  </si>
  <si>
    <t>Increase fourth year by 50%</t>
  </si>
  <si>
    <t>Decrease fourth year by 50%</t>
  </si>
  <si>
    <t>WAM (enter in whole months)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</si>
</sst>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000000"/>
    <numFmt numFmtId="166" formatCode="0.000000000000000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0" fontId="1" fillId="0" borderId="0" xfId="0" applyNumberFormat="1" applyFont="1" applyAlignment="1">
      <alignment/>
    </xf>
    <xf numFmtId="4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0" fontId="0" fillId="2" borderId="0" xfId="0" applyNumberFormat="1" applyFill="1" applyAlignment="1" applyProtection="1">
      <alignment/>
      <protection locked="0"/>
    </xf>
    <xf numFmtId="0" fontId="0" fillId="0" borderId="0" xfId="0" applyAlignment="1">
      <alignment horizontal="center"/>
    </xf>
    <xf numFmtId="10" fontId="0" fillId="0" borderId="0" xfId="0" applyNumberFormat="1" applyAlignment="1" quotePrefix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" fontId="0" fillId="2" borderId="2" xfId="0" applyNumberFormat="1" applyFont="1" applyFill="1" applyBorder="1" applyAlignment="1" applyProtection="1">
      <alignment/>
      <protection locked="0"/>
    </xf>
    <xf numFmtId="16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8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 quotePrefix="1">
      <alignment/>
    </xf>
    <xf numFmtId="10" fontId="0" fillId="0" borderId="3" xfId="0" applyNumberFormat="1" applyBorder="1" applyAlignment="1" quotePrefix="1">
      <alignment/>
    </xf>
    <xf numFmtId="4" fontId="0" fillId="2" borderId="2" xfId="0" applyNumberFormat="1" applyFill="1" applyBorder="1" applyAlignment="1" applyProtection="1">
      <alignment/>
      <protection locked="0"/>
    </xf>
    <xf numFmtId="4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164" fontId="0" fillId="0" borderId="2" xfId="0" applyNumberFormat="1" applyBorder="1" applyAlignment="1">
      <alignment/>
    </xf>
    <xf numFmtId="1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Monthly Mortality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Prepayments!$D$26:$AY$26</c:f>
              <c:numCache>
                <c:ptCount val="48"/>
                <c:pt idx="0">
                  <c:v>-0.004009839980053393</c:v>
                </c:pt>
                <c:pt idx="1">
                  <c:v>0.005939019781288041</c:v>
                </c:pt>
                <c:pt idx="2">
                  <c:v>0.005946771040618966</c:v>
                </c:pt>
                <c:pt idx="3">
                  <c:v>0.005954076789340388</c:v>
                </c:pt>
                <c:pt idx="4">
                  <c:v>0.005960906246660568</c:v>
                </c:pt>
                <c:pt idx="5">
                  <c:v>0.011369578150412318</c:v>
                </c:pt>
                <c:pt idx="6">
                  <c:v>0.006063030867147606</c:v>
                </c:pt>
                <c:pt idx="7">
                  <c:v>0.011686679612448552</c:v>
                </c:pt>
                <c:pt idx="8">
                  <c:v>0.01192103691603675</c:v>
                </c:pt>
                <c:pt idx="9">
                  <c:v>0.01216898464306599</c:v>
                </c:pt>
                <c:pt idx="10">
                  <c:v>0.012431686601339026</c:v>
                </c:pt>
                <c:pt idx="11">
                  <c:v>0.012710434965953692</c:v>
                </c:pt>
                <c:pt idx="12">
                  <c:v>0.013006667756039453</c:v>
                </c:pt>
                <c:pt idx="13">
                  <c:v>0.013321989169512166</c:v>
                </c:pt>
                <c:pt idx="14">
                  <c:v>0.01365819332617182</c:v>
                </c:pt>
                <c:pt idx="15">
                  <c:v>0.01401729209237607</c:v>
                </c:pt>
                <c:pt idx="16">
                  <c:v>0.014401547814896859</c:v>
                </c:pt>
                <c:pt idx="17">
                  <c:v>0.014813511986558153</c:v>
                </c:pt>
                <c:pt idx="18">
                  <c:v>0.015256071114005895</c:v>
                </c:pt>
                <c:pt idx="19">
                  <c:v>0.01573250137472388</c:v>
                </c:pt>
                <c:pt idx="20">
                  <c:v>0.01624653405807543</c:v>
                </c:pt>
                <c:pt idx="21">
                  <c:v>0.016802434313470564</c:v>
                </c:pt>
                <c:pt idx="22">
                  <c:v>0.01740509641850246</c:v>
                </c:pt>
                <c:pt idx="23">
                  <c:v>0.018060159687449694</c:v>
                </c:pt>
                <c:pt idx="24">
                  <c:v>0.01877415034463743</c:v>
                </c:pt>
                <c:pt idx="25">
                  <c:v>0.019554656298877565</c:v>
                </c:pt>
                <c:pt idx="26">
                  <c:v>0.020410543933009572</c:v>
                </c:pt>
                <c:pt idx="27">
                  <c:v>0.021352228995110748</c:v>
                </c:pt>
                <c:pt idx="28">
                  <c:v>0.0330181914991885</c:v>
                </c:pt>
                <c:pt idx="29">
                  <c:v>0.035250300264289824</c:v>
                </c:pt>
                <c:pt idx="30">
                  <c:v>0.037786412490690244</c:v>
                </c:pt>
                <c:pt idx="31">
                  <c:v>0.040687182385370085</c:v>
                </c:pt>
                <c:pt idx="32">
                  <c:v>0.04402978917652905</c:v>
                </c:pt>
                <c:pt idx="33">
                  <c:v>0.0479138499956581</c:v>
                </c:pt>
                <c:pt idx="34">
                  <c:v>0.06800331808124976</c:v>
                </c:pt>
                <c:pt idx="35">
                  <c:v>0.04217086136870732</c:v>
                </c:pt>
                <c:pt idx="36">
                  <c:v>0.046015190489377376</c:v>
                </c:pt>
                <c:pt idx="37">
                  <c:v>0.05054847156423258</c:v>
                </c:pt>
                <c:pt idx="38">
                  <c:v>0.05595501245285531</c:v>
                </c:pt>
                <c:pt idx="39">
                  <c:v>0.06248816845500047</c:v>
                </c:pt>
                <c:pt idx="40">
                  <c:v>0.04468601491425122</c:v>
                </c:pt>
                <c:pt idx="41">
                  <c:v>0.04946293524262257</c:v>
                </c:pt>
                <c:pt idx="42">
                  <c:v>0.05524041399949418</c:v>
                </c:pt>
                <c:pt idx="43">
                  <c:v>0.028844870800619093</c:v>
                </c:pt>
                <c:pt idx="44">
                  <c:v>0.06735169454262027</c:v>
                </c:pt>
                <c:pt idx="45">
                  <c:v>0.03759387415736253</c:v>
                </c:pt>
                <c:pt idx="46">
                  <c:v>0.04189957543121728</c:v>
                </c:pt>
                <c:pt idx="47">
                  <c:v>0.04719589631418403</c:v>
                </c:pt>
              </c:numCache>
            </c:numRef>
          </c:val>
          <c:smooth val="0"/>
        </c:ser>
        <c:axId val="45583304"/>
        <c:axId val="7596553"/>
      </c:lineChart>
      <c:catAx>
        <c:axId val="45583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96553"/>
        <c:crosses val="autoZero"/>
        <c:auto val="1"/>
        <c:lblOffset val="100"/>
        <c:noMultiLvlLbl val="0"/>
      </c:catAx>
      <c:valAx>
        <c:axId val="7596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83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Prepayments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425"/>
          <c:w val="0.87925"/>
          <c:h val="0.841"/>
        </c:manualLayout>
      </c:layout>
      <c:lineChart>
        <c:grouping val="standard"/>
        <c:varyColors val="0"/>
        <c:ser>
          <c:idx val="0"/>
          <c:order val="0"/>
          <c:tx>
            <c:v>SMM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'Prepay Summary'!$B$4:$E$4</c:f>
              <c:strCache>
                <c:ptCount val="4"/>
                <c:pt idx="0">
                  <c:v>1 - 12</c:v>
                </c:pt>
                <c:pt idx="1">
                  <c:v>13 - 24</c:v>
                </c:pt>
                <c:pt idx="2">
                  <c:v>25- 36</c:v>
                </c:pt>
                <c:pt idx="3">
                  <c:v>37 - 48</c:v>
                </c:pt>
              </c:strCache>
            </c:strRef>
          </c:cat>
          <c:val>
            <c:numRef>
              <c:f>'Prepay Summary'!$B$5:$E$5</c:f>
              <c:numCache>
                <c:ptCount val="4"/>
                <c:pt idx="0">
                  <c:v>0.008178530469521543</c:v>
                </c:pt>
                <c:pt idx="1">
                  <c:v>0.015226833259315205</c:v>
                </c:pt>
                <c:pt idx="2">
                  <c:v>0.03574595706944319</c:v>
                </c:pt>
                <c:pt idx="3">
                  <c:v>0.048940176530319755</c:v>
                </c:pt>
              </c:numCache>
            </c:numRef>
          </c:val>
          <c:smooth val="0"/>
        </c:ser>
        <c:ser>
          <c:idx val="1"/>
          <c:order val="1"/>
          <c:tx>
            <c:v>CPR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'Prepay Summary'!$B$4:$E$4</c:f>
              <c:strCache>
                <c:ptCount val="4"/>
                <c:pt idx="0">
                  <c:v>1 - 12</c:v>
                </c:pt>
                <c:pt idx="1">
                  <c:v>13 - 24</c:v>
                </c:pt>
                <c:pt idx="2">
                  <c:v>25- 36</c:v>
                </c:pt>
                <c:pt idx="3">
                  <c:v>37 - 48</c:v>
                </c:pt>
              </c:strCache>
            </c:strRef>
          </c:cat>
          <c:val>
            <c:numRef>
              <c:f>'Prepay Summary'!$B$6:$E$6</c:f>
              <c:numCache>
                <c:ptCount val="4"/>
                <c:pt idx="0">
                  <c:v>0.09384589855047465</c:v>
                </c:pt>
                <c:pt idx="1">
                  <c:v>0.16817019704132585</c:v>
                </c:pt>
                <c:pt idx="2">
                  <c:v>0.353903153299427</c:v>
                </c:pt>
                <c:pt idx="3">
                  <c:v>0.45236142850962235</c:v>
                </c:pt>
              </c:numCache>
            </c:numRef>
          </c:val>
          <c:smooth val="0"/>
        </c:ser>
        <c:marker val="1"/>
        <c:axId val="1260114"/>
        <c:axId val="11341027"/>
      </c:lineChart>
      <c:catAx>
        <c:axId val="126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41027"/>
        <c:crosses val="autoZero"/>
        <c:auto val="1"/>
        <c:lblOffset val="100"/>
        <c:noMultiLvlLbl val="0"/>
      </c:catAx>
      <c:valAx>
        <c:axId val="11341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0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4725"/>
          <c:w val="0.09725"/>
          <c:h val="0.06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 topLeftCell="A1">
      <selection activeCell="A8" sqref="A8"/>
    </sheetView>
  </sheetViews>
  <sheetFormatPr defaultColWidth="9.140625" defaultRowHeight="12.75"/>
  <cols>
    <col min="1" max="1" width="21.57421875" style="0" customWidth="1"/>
  </cols>
  <sheetData>
    <row r="2" ht="12.75">
      <c r="A2" t="s">
        <v>7</v>
      </c>
    </row>
    <row r="4" spans="1:5" ht="12.75">
      <c r="A4" t="s">
        <v>8</v>
      </c>
      <c r="B4" s="10" t="s">
        <v>9</v>
      </c>
      <c r="C4" s="10" t="s">
        <v>10</v>
      </c>
      <c r="D4" s="10" t="s">
        <v>11</v>
      </c>
      <c r="E4" s="10" t="s">
        <v>75</v>
      </c>
    </row>
    <row r="5" spans="1:6" ht="12.75">
      <c r="A5" t="s">
        <v>12</v>
      </c>
      <c r="B5" s="2">
        <f>Prepayments!O30</f>
        <v>0.008178530469521543</v>
      </c>
      <c r="C5" s="2">
        <f>Prepayments!AA30</f>
        <v>0.015226833259315205</v>
      </c>
      <c r="D5" s="2">
        <f>Prepayments!AM30</f>
        <v>0.03574595706944319</v>
      </c>
      <c r="E5" s="2">
        <f>Prepayments!AY30</f>
        <v>0.048940176530319755</v>
      </c>
      <c r="F5" s="2"/>
    </row>
    <row r="6" spans="1:6" ht="12.75">
      <c r="A6" t="s">
        <v>66</v>
      </c>
      <c r="B6" s="2">
        <f>Prepayments!O33</f>
        <v>0.09384589855047465</v>
      </c>
      <c r="C6" s="2">
        <f>Prepayments!AA33</f>
        <v>0.16817019704132585</v>
      </c>
      <c r="D6" s="2">
        <f>Prepayments!AM33</f>
        <v>0.353903153299427</v>
      </c>
      <c r="E6" s="2">
        <f>Prepayments!AY33</f>
        <v>0.45236142850962235</v>
      </c>
      <c r="F6" s="12"/>
    </row>
    <row r="7" spans="1:6" ht="12.75">
      <c r="A7" t="s">
        <v>67</v>
      </c>
      <c r="B7" s="2">
        <f>Prepayments!O40</f>
        <v>0.09396699683670884</v>
      </c>
      <c r="C7" s="2">
        <f>Prepayments!AA40</f>
        <v>0.16818301783292622</v>
      </c>
      <c r="D7" s="2">
        <f>Prepayments!AM40</f>
        <v>0.3547164576639018</v>
      </c>
      <c r="E7" s="2">
        <f>Prepayments!AY40</f>
        <v>0.45273238616625666</v>
      </c>
      <c r="F7" s="12"/>
    </row>
    <row r="8" spans="2:6" ht="12.75">
      <c r="B8" s="2"/>
      <c r="C8" s="2"/>
      <c r="D8" s="2"/>
      <c r="E8" s="2"/>
      <c r="F8" s="12"/>
    </row>
    <row r="10" ht="12.75">
      <c r="A10" s="3" t="s">
        <v>41</v>
      </c>
    </row>
    <row r="11" ht="12.75">
      <c r="A11" t="s">
        <v>19</v>
      </c>
    </row>
    <row r="12" ht="12.75">
      <c r="B12" t="s">
        <v>20</v>
      </c>
    </row>
    <row r="13" ht="12.75">
      <c r="B13" t="s">
        <v>21</v>
      </c>
    </row>
    <row r="14" ht="12.75">
      <c r="A14" s="3"/>
    </row>
    <row r="15" ht="12.75">
      <c r="A15" t="s">
        <v>68</v>
      </c>
    </row>
    <row r="16" ht="12.75">
      <c r="A16" s="3"/>
    </row>
    <row r="17" ht="12.75">
      <c r="A17" s="3"/>
    </row>
    <row r="18" ht="12.75">
      <c r="A18" t="s">
        <v>23</v>
      </c>
    </row>
    <row r="19" ht="12.75">
      <c r="B19" t="s">
        <v>24</v>
      </c>
    </row>
    <row r="20" ht="12.75">
      <c r="B20" t="s">
        <v>22</v>
      </c>
    </row>
    <row r="21" ht="12.75">
      <c r="B21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8" ht="12.75">
      <c r="A28" t="s">
        <v>30</v>
      </c>
    </row>
    <row r="29" ht="12.75">
      <c r="A29" t="s">
        <v>31</v>
      </c>
    </row>
    <row r="31" ht="12.75">
      <c r="A31" t="s">
        <v>39</v>
      </c>
    </row>
    <row r="32" ht="12.75">
      <c r="A32" t="s">
        <v>69</v>
      </c>
    </row>
    <row r="33" ht="12.75">
      <c r="A33" t="s">
        <v>70</v>
      </c>
    </row>
    <row r="34" ht="12.75">
      <c r="A34" t="s">
        <v>71</v>
      </c>
    </row>
    <row r="35" ht="12.75">
      <c r="A35" t="s">
        <v>72</v>
      </c>
    </row>
    <row r="36" ht="12.75">
      <c r="A36" t="s">
        <v>73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"/>
  <sheetViews>
    <sheetView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9.140625" defaultRowHeight="12.75"/>
  <cols>
    <col min="1" max="1" width="3.28125" style="0" customWidth="1"/>
    <col min="2" max="2" width="43.00390625" style="0" customWidth="1"/>
    <col min="3" max="4" width="11.7109375" style="0" bestFit="1" customWidth="1"/>
    <col min="5" max="6" width="13.28125" style="0" bestFit="1" customWidth="1"/>
    <col min="7" max="7" width="12.57421875" style="0" bestFit="1" customWidth="1"/>
    <col min="8" max="9" width="13.28125" style="0" bestFit="1" customWidth="1"/>
    <col min="10" max="11" width="12.57421875" style="0" bestFit="1" customWidth="1"/>
    <col min="12" max="12" width="13.28125" style="0" bestFit="1" customWidth="1"/>
    <col min="13" max="13" width="12.57421875" style="0" bestFit="1" customWidth="1"/>
    <col min="14" max="14" width="13.28125" style="0" bestFit="1" customWidth="1"/>
    <col min="15" max="20" width="12.57421875" style="0" bestFit="1" customWidth="1"/>
    <col min="21" max="21" width="13.28125" style="0" bestFit="1" customWidth="1"/>
    <col min="22" max="26" width="12.57421875" style="0" bestFit="1" customWidth="1"/>
    <col min="27" max="27" width="13.28125" style="0" bestFit="1" customWidth="1"/>
    <col min="28" max="34" width="12.57421875" style="0" bestFit="1" customWidth="1"/>
    <col min="35" max="35" width="13.28125" style="0" bestFit="1" customWidth="1"/>
    <col min="36" max="36" width="13.57421875" style="0" customWidth="1"/>
    <col min="37" max="47" width="14.00390625" style="0" customWidth="1"/>
    <col min="48" max="75" width="12.57421875" style="0" customWidth="1"/>
  </cols>
  <sheetData>
    <row r="1" ht="12.75">
      <c r="B1" s="3" t="s">
        <v>13</v>
      </c>
    </row>
    <row r="2" spans="2:47" ht="12.75">
      <c r="B2" t="s">
        <v>32</v>
      </c>
      <c r="I2" s="3"/>
      <c r="K2" s="4"/>
      <c r="L2" s="4"/>
      <c r="M2" s="4"/>
      <c r="N2" s="4"/>
      <c r="O2" s="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4"/>
      <c r="AO2" s="4"/>
      <c r="AP2" s="4"/>
      <c r="AQ2" s="8"/>
      <c r="AR2" s="4"/>
      <c r="AS2" s="4"/>
      <c r="AT2" s="4"/>
      <c r="AU2" s="4"/>
    </row>
    <row r="3" spans="2:11" ht="12.75">
      <c r="B3" t="s">
        <v>33</v>
      </c>
      <c r="K3" s="3"/>
    </row>
    <row r="4" spans="2:45" ht="12.75">
      <c r="B4" t="s">
        <v>37</v>
      </c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11" ht="12.75">
      <c r="B5" t="s">
        <v>74</v>
      </c>
      <c r="K5" s="3"/>
    </row>
    <row r="6" spans="1:75" ht="12.75">
      <c r="A6" t="s">
        <v>40</v>
      </c>
      <c r="B6" s="16" t="s">
        <v>1</v>
      </c>
      <c r="C6">
        <v>0</v>
      </c>
      <c r="D6">
        <v>1</v>
      </c>
      <c r="E6">
        <f aca="true" t="shared" si="0" ref="E6:AJ6">D6+1</f>
        <v>2</v>
      </c>
      <c r="F6">
        <f t="shared" si="0"/>
        <v>3</v>
      </c>
      <c r="G6">
        <f t="shared" si="0"/>
        <v>4</v>
      </c>
      <c r="H6">
        <f t="shared" si="0"/>
        <v>5</v>
      </c>
      <c r="I6">
        <f t="shared" si="0"/>
        <v>6</v>
      </c>
      <c r="J6">
        <f t="shared" si="0"/>
        <v>7</v>
      </c>
      <c r="K6">
        <f t="shared" si="0"/>
        <v>8</v>
      </c>
      <c r="L6">
        <f t="shared" si="0"/>
        <v>9</v>
      </c>
      <c r="M6">
        <f t="shared" si="0"/>
        <v>10</v>
      </c>
      <c r="N6">
        <f t="shared" si="0"/>
        <v>11</v>
      </c>
      <c r="O6" s="21">
        <f t="shared" si="0"/>
        <v>12</v>
      </c>
      <c r="P6">
        <f t="shared" si="0"/>
        <v>13</v>
      </c>
      <c r="Q6">
        <f t="shared" si="0"/>
        <v>14</v>
      </c>
      <c r="R6">
        <f t="shared" si="0"/>
        <v>15</v>
      </c>
      <c r="S6">
        <f t="shared" si="0"/>
        <v>16</v>
      </c>
      <c r="T6">
        <f t="shared" si="0"/>
        <v>17</v>
      </c>
      <c r="U6">
        <f t="shared" si="0"/>
        <v>18</v>
      </c>
      <c r="V6">
        <f t="shared" si="0"/>
        <v>19</v>
      </c>
      <c r="W6">
        <f t="shared" si="0"/>
        <v>20</v>
      </c>
      <c r="X6">
        <f t="shared" si="0"/>
        <v>21</v>
      </c>
      <c r="Y6">
        <f t="shared" si="0"/>
        <v>22</v>
      </c>
      <c r="Z6">
        <f t="shared" si="0"/>
        <v>23</v>
      </c>
      <c r="AA6" s="21">
        <f t="shared" si="0"/>
        <v>24</v>
      </c>
      <c r="AB6">
        <f t="shared" si="0"/>
        <v>25</v>
      </c>
      <c r="AC6">
        <f t="shared" si="0"/>
        <v>26</v>
      </c>
      <c r="AD6">
        <f t="shared" si="0"/>
        <v>27</v>
      </c>
      <c r="AE6">
        <f t="shared" si="0"/>
        <v>28</v>
      </c>
      <c r="AF6">
        <f t="shared" si="0"/>
        <v>29</v>
      </c>
      <c r="AG6">
        <f t="shared" si="0"/>
        <v>30</v>
      </c>
      <c r="AH6">
        <f t="shared" si="0"/>
        <v>31</v>
      </c>
      <c r="AI6">
        <f t="shared" si="0"/>
        <v>32</v>
      </c>
      <c r="AJ6">
        <f t="shared" si="0"/>
        <v>33</v>
      </c>
      <c r="AK6">
        <f aca="true" t="shared" si="1" ref="AK6:BP6">AJ6+1</f>
        <v>34</v>
      </c>
      <c r="AL6">
        <f t="shared" si="1"/>
        <v>35</v>
      </c>
      <c r="AM6" s="21">
        <f t="shared" si="1"/>
        <v>36</v>
      </c>
      <c r="AN6">
        <f t="shared" si="1"/>
        <v>37</v>
      </c>
      <c r="AO6">
        <f t="shared" si="1"/>
        <v>38</v>
      </c>
      <c r="AP6">
        <f t="shared" si="1"/>
        <v>39</v>
      </c>
      <c r="AQ6" s="18">
        <f t="shared" si="1"/>
        <v>40</v>
      </c>
      <c r="AR6">
        <f t="shared" si="1"/>
        <v>41</v>
      </c>
      <c r="AS6">
        <f t="shared" si="1"/>
        <v>42</v>
      </c>
      <c r="AT6">
        <f t="shared" si="1"/>
        <v>43</v>
      </c>
      <c r="AU6">
        <f t="shared" si="1"/>
        <v>44</v>
      </c>
      <c r="AV6">
        <f t="shared" si="1"/>
        <v>45</v>
      </c>
      <c r="AW6">
        <f t="shared" si="1"/>
        <v>46</v>
      </c>
      <c r="AX6">
        <f t="shared" si="1"/>
        <v>47</v>
      </c>
      <c r="AY6" s="36">
        <f t="shared" si="1"/>
        <v>48</v>
      </c>
      <c r="AZ6">
        <f t="shared" si="1"/>
        <v>49</v>
      </c>
      <c r="BA6">
        <f t="shared" si="1"/>
        <v>50</v>
      </c>
      <c r="BB6">
        <f t="shared" si="1"/>
        <v>51</v>
      </c>
      <c r="BC6">
        <f t="shared" si="1"/>
        <v>52</v>
      </c>
      <c r="BD6">
        <f t="shared" si="1"/>
        <v>53</v>
      </c>
      <c r="BE6">
        <f t="shared" si="1"/>
        <v>54</v>
      </c>
      <c r="BF6">
        <f t="shared" si="1"/>
        <v>55</v>
      </c>
      <c r="BG6">
        <f t="shared" si="1"/>
        <v>56</v>
      </c>
      <c r="BH6">
        <f t="shared" si="1"/>
        <v>57</v>
      </c>
      <c r="BI6">
        <f t="shared" si="1"/>
        <v>58</v>
      </c>
      <c r="BJ6">
        <f t="shared" si="1"/>
        <v>59</v>
      </c>
      <c r="BK6" s="36">
        <f t="shared" si="1"/>
        <v>60</v>
      </c>
      <c r="BL6">
        <f t="shared" si="1"/>
        <v>61</v>
      </c>
      <c r="BM6">
        <f t="shared" si="1"/>
        <v>62</v>
      </c>
      <c r="BN6">
        <f t="shared" si="1"/>
        <v>63</v>
      </c>
      <c r="BO6">
        <f t="shared" si="1"/>
        <v>64</v>
      </c>
      <c r="BP6">
        <f t="shared" si="1"/>
        <v>65</v>
      </c>
      <c r="BQ6">
        <f aca="true" t="shared" si="2" ref="BQ6:BW6">BP6+1</f>
        <v>66</v>
      </c>
      <c r="BR6">
        <f t="shared" si="2"/>
        <v>67</v>
      </c>
      <c r="BS6">
        <f t="shared" si="2"/>
        <v>68</v>
      </c>
      <c r="BT6">
        <f t="shared" si="2"/>
        <v>69</v>
      </c>
      <c r="BU6">
        <f t="shared" si="2"/>
        <v>70</v>
      </c>
      <c r="BV6">
        <f t="shared" si="2"/>
        <v>71</v>
      </c>
      <c r="BW6">
        <f t="shared" si="2"/>
        <v>72</v>
      </c>
    </row>
    <row r="7" spans="2:63" ht="12.75">
      <c r="B7" s="16"/>
      <c r="O7" s="22"/>
      <c r="AA7" s="22"/>
      <c r="AM7" s="26"/>
      <c r="AQ7" s="18"/>
      <c r="AY7" s="31"/>
      <c r="BK7" s="31"/>
    </row>
    <row r="8" spans="1:75" ht="12.75">
      <c r="A8">
        <v>1</v>
      </c>
      <c r="B8" t="s">
        <v>16</v>
      </c>
      <c r="C8" s="13">
        <v>1000000</v>
      </c>
      <c r="D8" s="13">
        <v>995000</v>
      </c>
      <c r="E8" s="13">
        <v>980000</v>
      </c>
      <c r="F8" s="13">
        <v>965000</v>
      </c>
      <c r="G8" s="13">
        <v>950000</v>
      </c>
      <c r="H8" s="13">
        <v>935000</v>
      </c>
      <c r="I8" s="13">
        <v>915000</v>
      </c>
      <c r="J8" s="13">
        <v>900000</v>
      </c>
      <c r="K8" s="13">
        <v>880000</v>
      </c>
      <c r="L8" s="13">
        <v>860000</v>
      </c>
      <c r="M8" s="13">
        <v>840000</v>
      </c>
      <c r="N8" s="13">
        <v>820000</v>
      </c>
      <c r="O8" s="23">
        <v>800000</v>
      </c>
      <c r="P8" s="13">
        <v>780000</v>
      </c>
      <c r="Q8" s="13">
        <v>760000</v>
      </c>
      <c r="R8" s="13">
        <v>740000</v>
      </c>
      <c r="S8" s="13">
        <v>720000</v>
      </c>
      <c r="T8" s="13">
        <v>700000</v>
      </c>
      <c r="U8" s="13">
        <v>680000</v>
      </c>
      <c r="V8" s="13">
        <v>660000</v>
      </c>
      <c r="W8" s="13">
        <v>640000</v>
      </c>
      <c r="X8" s="13">
        <v>620000</v>
      </c>
      <c r="Y8" s="13">
        <v>600000</v>
      </c>
      <c r="Z8" s="13">
        <v>580000</v>
      </c>
      <c r="AA8" s="23">
        <v>560000</v>
      </c>
      <c r="AB8" s="13">
        <v>540000</v>
      </c>
      <c r="AC8" s="13">
        <v>520000</v>
      </c>
      <c r="AD8" s="13">
        <v>500000</v>
      </c>
      <c r="AE8" s="13">
        <v>480000</v>
      </c>
      <c r="AF8" s="13">
        <v>455000</v>
      </c>
      <c r="AG8" s="13">
        <v>430000</v>
      </c>
      <c r="AH8" s="13">
        <v>405000</v>
      </c>
      <c r="AI8" s="13">
        <v>380000</v>
      </c>
      <c r="AJ8" s="13">
        <v>355000</v>
      </c>
      <c r="AK8" s="13">
        <v>330000</v>
      </c>
      <c r="AL8" s="13">
        <v>300000</v>
      </c>
      <c r="AM8" s="34">
        <v>280000</v>
      </c>
      <c r="AN8" s="13">
        <v>260000</v>
      </c>
      <c r="AO8" s="13">
        <v>240000</v>
      </c>
      <c r="AP8" s="13">
        <v>220000</v>
      </c>
      <c r="AQ8" s="19">
        <v>200000</v>
      </c>
      <c r="AR8" s="13">
        <v>185000</v>
      </c>
      <c r="AS8" s="13">
        <v>170000</v>
      </c>
      <c r="AT8" s="13">
        <v>155000</v>
      </c>
      <c r="AU8" s="13">
        <v>145000</v>
      </c>
      <c r="AV8" s="14">
        <v>130000</v>
      </c>
      <c r="AW8" s="14">
        <v>120000</v>
      </c>
      <c r="AX8" s="14">
        <v>110000</v>
      </c>
      <c r="AY8" s="37">
        <v>100000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37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3:75" ht="12.75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34"/>
      <c r="AN9" s="13"/>
      <c r="AO9" s="13"/>
      <c r="AP9" s="13"/>
      <c r="AQ9" s="19"/>
      <c r="AR9" s="13"/>
      <c r="AS9" s="13"/>
      <c r="AT9" s="13"/>
      <c r="AU9" s="13"/>
      <c r="AV9" s="14"/>
      <c r="AW9" s="14"/>
      <c r="AX9" s="14"/>
      <c r="AY9" s="37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37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2.75">
      <c r="A10">
        <v>2</v>
      </c>
      <c r="B10" t="s">
        <v>2</v>
      </c>
      <c r="C10" s="1">
        <f aca="true" t="shared" si="3" ref="C10:AH10">C8/$C$8</f>
        <v>1</v>
      </c>
      <c r="D10" s="1">
        <f t="shared" si="3"/>
        <v>0.995</v>
      </c>
      <c r="E10" s="1">
        <f t="shared" si="3"/>
        <v>0.98</v>
      </c>
      <c r="F10" s="1">
        <f t="shared" si="3"/>
        <v>0.965</v>
      </c>
      <c r="G10" s="1">
        <f t="shared" si="3"/>
        <v>0.95</v>
      </c>
      <c r="H10" s="1">
        <f t="shared" si="3"/>
        <v>0.935</v>
      </c>
      <c r="I10" s="1">
        <f t="shared" si="3"/>
        <v>0.915</v>
      </c>
      <c r="J10" s="1">
        <f t="shared" si="3"/>
        <v>0.9</v>
      </c>
      <c r="K10" s="1">
        <f t="shared" si="3"/>
        <v>0.88</v>
      </c>
      <c r="L10" s="1">
        <f t="shared" si="3"/>
        <v>0.86</v>
      </c>
      <c r="M10" s="1">
        <f t="shared" si="3"/>
        <v>0.84</v>
      </c>
      <c r="N10" s="1">
        <f t="shared" si="3"/>
        <v>0.82</v>
      </c>
      <c r="O10" s="24">
        <f t="shared" si="3"/>
        <v>0.8</v>
      </c>
      <c r="P10" s="1">
        <f t="shared" si="3"/>
        <v>0.78</v>
      </c>
      <c r="Q10" s="1">
        <f t="shared" si="3"/>
        <v>0.76</v>
      </c>
      <c r="R10" s="1">
        <f t="shared" si="3"/>
        <v>0.74</v>
      </c>
      <c r="S10" s="1">
        <f t="shared" si="3"/>
        <v>0.72</v>
      </c>
      <c r="T10" s="1">
        <f t="shared" si="3"/>
        <v>0.7</v>
      </c>
      <c r="U10" s="1">
        <f t="shared" si="3"/>
        <v>0.68</v>
      </c>
      <c r="V10" s="1">
        <f t="shared" si="3"/>
        <v>0.66</v>
      </c>
      <c r="W10" s="1">
        <f t="shared" si="3"/>
        <v>0.64</v>
      </c>
      <c r="X10" s="1">
        <f t="shared" si="3"/>
        <v>0.62</v>
      </c>
      <c r="Y10" s="1">
        <f t="shared" si="3"/>
        <v>0.6</v>
      </c>
      <c r="Z10" s="1">
        <f t="shared" si="3"/>
        <v>0.58</v>
      </c>
      <c r="AA10" s="24">
        <f t="shared" si="3"/>
        <v>0.56</v>
      </c>
      <c r="AB10" s="1">
        <f t="shared" si="3"/>
        <v>0.54</v>
      </c>
      <c r="AC10" s="1">
        <f t="shared" si="3"/>
        <v>0.52</v>
      </c>
      <c r="AD10" s="1">
        <f t="shared" si="3"/>
        <v>0.5</v>
      </c>
      <c r="AE10" s="1">
        <f t="shared" si="3"/>
        <v>0.48</v>
      </c>
      <c r="AF10" s="1">
        <f t="shared" si="3"/>
        <v>0.455</v>
      </c>
      <c r="AG10" s="1">
        <f t="shared" si="3"/>
        <v>0.43</v>
      </c>
      <c r="AH10" s="1">
        <f t="shared" si="3"/>
        <v>0.405</v>
      </c>
      <c r="AI10" s="1">
        <f aca="true" t="shared" si="4" ref="AI10:BN10">AI8/$C$8</f>
        <v>0.38</v>
      </c>
      <c r="AJ10" s="1">
        <f t="shared" si="4"/>
        <v>0.355</v>
      </c>
      <c r="AK10" s="1">
        <f t="shared" si="4"/>
        <v>0.33</v>
      </c>
      <c r="AL10" s="1">
        <f t="shared" si="4"/>
        <v>0.3</v>
      </c>
      <c r="AM10" s="24">
        <f t="shared" si="4"/>
        <v>0.28</v>
      </c>
      <c r="AN10" s="1">
        <f t="shared" si="4"/>
        <v>0.26</v>
      </c>
      <c r="AO10" s="1">
        <f t="shared" si="4"/>
        <v>0.24</v>
      </c>
      <c r="AP10" s="1">
        <f t="shared" si="4"/>
        <v>0.22</v>
      </c>
      <c r="AQ10" s="20">
        <f t="shared" si="4"/>
        <v>0.2</v>
      </c>
      <c r="AR10" s="1">
        <f t="shared" si="4"/>
        <v>0.185</v>
      </c>
      <c r="AS10" s="1">
        <f t="shared" si="4"/>
        <v>0.17</v>
      </c>
      <c r="AT10" s="1">
        <f t="shared" si="4"/>
        <v>0.155</v>
      </c>
      <c r="AU10" s="1">
        <f t="shared" si="4"/>
        <v>0.145</v>
      </c>
      <c r="AV10" s="1">
        <f t="shared" si="4"/>
        <v>0.13</v>
      </c>
      <c r="AW10" s="1">
        <f t="shared" si="4"/>
        <v>0.12</v>
      </c>
      <c r="AX10" s="1">
        <f t="shared" si="4"/>
        <v>0.11</v>
      </c>
      <c r="AY10" s="38">
        <f t="shared" si="4"/>
        <v>0.1</v>
      </c>
      <c r="AZ10" s="1">
        <f t="shared" si="4"/>
        <v>0</v>
      </c>
      <c r="BA10" s="1">
        <f t="shared" si="4"/>
        <v>0</v>
      </c>
      <c r="BB10" s="1">
        <f t="shared" si="4"/>
        <v>0</v>
      </c>
      <c r="BC10" s="1">
        <f t="shared" si="4"/>
        <v>0</v>
      </c>
      <c r="BD10" s="1">
        <f t="shared" si="4"/>
        <v>0</v>
      </c>
      <c r="BE10" s="1">
        <f t="shared" si="4"/>
        <v>0</v>
      </c>
      <c r="BF10" s="1">
        <f t="shared" si="4"/>
        <v>0</v>
      </c>
      <c r="BG10" s="1">
        <f t="shared" si="4"/>
        <v>0</v>
      </c>
      <c r="BH10" s="1">
        <f t="shared" si="4"/>
        <v>0</v>
      </c>
      <c r="BI10" s="1">
        <f t="shared" si="4"/>
        <v>0</v>
      </c>
      <c r="BJ10" s="1">
        <f t="shared" si="4"/>
        <v>0</v>
      </c>
      <c r="BK10" s="38">
        <f t="shared" si="4"/>
        <v>0</v>
      </c>
      <c r="BL10" s="1">
        <f t="shared" si="4"/>
        <v>0</v>
      </c>
      <c r="BM10" s="1">
        <f t="shared" si="4"/>
        <v>0</v>
      </c>
      <c r="BN10" s="1">
        <f t="shared" si="4"/>
        <v>0</v>
      </c>
      <c r="BO10" s="1">
        <f aca="true" t="shared" si="5" ref="BO10:BW10">BO8/$C$8</f>
        <v>0</v>
      </c>
      <c r="BP10" s="1">
        <f t="shared" si="5"/>
        <v>0</v>
      </c>
      <c r="BQ10" s="1">
        <f t="shared" si="5"/>
        <v>0</v>
      </c>
      <c r="BR10" s="1">
        <f t="shared" si="5"/>
        <v>0</v>
      </c>
      <c r="BS10" s="1">
        <f t="shared" si="5"/>
        <v>0</v>
      </c>
      <c r="BT10" s="1">
        <f t="shared" si="5"/>
        <v>0</v>
      </c>
      <c r="BU10" s="1">
        <f t="shared" si="5"/>
        <v>0</v>
      </c>
      <c r="BV10" s="1">
        <f t="shared" si="5"/>
        <v>0</v>
      </c>
      <c r="BW10" s="1">
        <f t="shared" si="5"/>
        <v>0</v>
      </c>
    </row>
    <row r="11" spans="15:63" ht="12.75">
      <c r="O11" s="22"/>
      <c r="AA11" s="22"/>
      <c r="AM11" s="31"/>
      <c r="AQ11" s="18"/>
      <c r="AY11" s="31"/>
      <c r="BK11" s="31"/>
    </row>
    <row r="12" spans="1:63" ht="12.75">
      <c r="A12">
        <v>3</v>
      </c>
      <c r="B12" t="s">
        <v>3</v>
      </c>
      <c r="C12" s="15">
        <v>0.18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5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5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35"/>
      <c r="AN12" s="4"/>
      <c r="AO12" s="4"/>
      <c r="AP12" s="4"/>
      <c r="AQ12" s="8"/>
      <c r="AR12" s="4"/>
      <c r="AS12" s="4"/>
      <c r="AT12" s="4"/>
      <c r="AU12" s="4"/>
      <c r="AY12" s="31"/>
      <c r="BK12" s="31"/>
    </row>
    <row r="13" spans="1:63" ht="12.75">
      <c r="A13">
        <v>4</v>
      </c>
      <c r="B13" t="s">
        <v>14</v>
      </c>
      <c r="C13" s="2">
        <f>C12/12</f>
        <v>0.015</v>
      </c>
      <c r="O13" s="22"/>
      <c r="AA13" s="22"/>
      <c r="AM13" s="31"/>
      <c r="AY13" s="31"/>
      <c r="BK13" s="31"/>
    </row>
    <row r="14" spans="15:63" ht="12.75">
      <c r="O14" s="22"/>
      <c r="AA14" s="22"/>
      <c r="AM14" s="26"/>
      <c r="AQ14" s="3"/>
      <c r="AY14" s="31"/>
      <c r="BK14" s="31"/>
    </row>
    <row r="15" spans="1:75" ht="12.75">
      <c r="A15">
        <v>5</v>
      </c>
      <c r="B15" t="s">
        <v>83</v>
      </c>
      <c r="C15" s="14">
        <v>66</v>
      </c>
      <c r="D15">
        <f aca="true" t="shared" si="6" ref="D15:AI15">IF(C15=0,0,(C15-1))</f>
        <v>65</v>
      </c>
      <c r="E15">
        <f t="shared" si="6"/>
        <v>64</v>
      </c>
      <c r="F15">
        <f t="shared" si="6"/>
        <v>63</v>
      </c>
      <c r="G15">
        <f t="shared" si="6"/>
        <v>62</v>
      </c>
      <c r="H15">
        <f t="shared" si="6"/>
        <v>61</v>
      </c>
      <c r="I15">
        <f t="shared" si="6"/>
        <v>60</v>
      </c>
      <c r="J15">
        <f t="shared" si="6"/>
        <v>59</v>
      </c>
      <c r="K15">
        <f t="shared" si="6"/>
        <v>58</v>
      </c>
      <c r="L15">
        <f t="shared" si="6"/>
        <v>57</v>
      </c>
      <c r="M15">
        <f t="shared" si="6"/>
        <v>56</v>
      </c>
      <c r="N15">
        <f t="shared" si="6"/>
        <v>55</v>
      </c>
      <c r="O15" s="31">
        <f t="shared" si="6"/>
        <v>54</v>
      </c>
      <c r="P15">
        <f t="shared" si="6"/>
        <v>53</v>
      </c>
      <c r="Q15">
        <f t="shared" si="6"/>
        <v>52</v>
      </c>
      <c r="R15">
        <f t="shared" si="6"/>
        <v>51</v>
      </c>
      <c r="S15">
        <f t="shared" si="6"/>
        <v>50</v>
      </c>
      <c r="T15">
        <f t="shared" si="6"/>
        <v>49</v>
      </c>
      <c r="U15">
        <f t="shared" si="6"/>
        <v>48</v>
      </c>
      <c r="V15">
        <f t="shared" si="6"/>
        <v>47</v>
      </c>
      <c r="W15">
        <f t="shared" si="6"/>
        <v>46</v>
      </c>
      <c r="X15">
        <f t="shared" si="6"/>
        <v>45</v>
      </c>
      <c r="Y15">
        <f t="shared" si="6"/>
        <v>44</v>
      </c>
      <c r="Z15">
        <f t="shared" si="6"/>
        <v>43</v>
      </c>
      <c r="AA15" s="31">
        <f t="shared" si="6"/>
        <v>42</v>
      </c>
      <c r="AB15">
        <f t="shared" si="6"/>
        <v>41</v>
      </c>
      <c r="AC15">
        <f t="shared" si="6"/>
        <v>40</v>
      </c>
      <c r="AD15">
        <f t="shared" si="6"/>
        <v>39</v>
      </c>
      <c r="AE15">
        <f t="shared" si="6"/>
        <v>38</v>
      </c>
      <c r="AF15">
        <f t="shared" si="6"/>
        <v>37</v>
      </c>
      <c r="AG15">
        <f t="shared" si="6"/>
        <v>36</v>
      </c>
      <c r="AH15">
        <f t="shared" si="6"/>
        <v>35</v>
      </c>
      <c r="AI15">
        <f t="shared" si="6"/>
        <v>34</v>
      </c>
      <c r="AJ15">
        <f aca="true" t="shared" si="7" ref="AJ15:BO15">IF(AI15=0,0,(AI15-1))</f>
        <v>33</v>
      </c>
      <c r="AK15">
        <f t="shared" si="7"/>
        <v>32</v>
      </c>
      <c r="AL15">
        <f t="shared" si="7"/>
        <v>31</v>
      </c>
      <c r="AM15" s="31">
        <f t="shared" si="7"/>
        <v>30</v>
      </c>
      <c r="AN15">
        <f t="shared" si="7"/>
        <v>29</v>
      </c>
      <c r="AO15">
        <f t="shared" si="7"/>
        <v>28</v>
      </c>
      <c r="AP15">
        <f t="shared" si="7"/>
        <v>27</v>
      </c>
      <c r="AQ15">
        <f t="shared" si="7"/>
        <v>26</v>
      </c>
      <c r="AR15">
        <f t="shared" si="7"/>
        <v>25</v>
      </c>
      <c r="AS15">
        <f t="shared" si="7"/>
        <v>24</v>
      </c>
      <c r="AT15">
        <f t="shared" si="7"/>
        <v>23</v>
      </c>
      <c r="AU15">
        <f t="shared" si="7"/>
        <v>22</v>
      </c>
      <c r="AV15">
        <f t="shared" si="7"/>
        <v>21</v>
      </c>
      <c r="AW15">
        <f t="shared" si="7"/>
        <v>20</v>
      </c>
      <c r="AX15">
        <f t="shared" si="7"/>
        <v>19</v>
      </c>
      <c r="AY15" s="31">
        <f t="shared" si="7"/>
        <v>18</v>
      </c>
      <c r="AZ15">
        <f t="shared" si="7"/>
        <v>17</v>
      </c>
      <c r="BA15">
        <f t="shared" si="7"/>
        <v>16</v>
      </c>
      <c r="BB15">
        <f t="shared" si="7"/>
        <v>15</v>
      </c>
      <c r="BC15">
        <f t="shared" si="7"/>
        <v>14</v>
      </c>
      <c r="BD15">
        <f t="shared" si="7"/>
        <v>13</v>
      </c>
      <c r="BE15">
        <f t="shared" si="7"/>
        <v>12</v>
      </c>
      <c r="BF15">
        <f t="shared" si="7"/>
        <v>11</v>
      </c>
      <c r="BG15">
        <f t="shared" si="7"/>
        <v>10</v>
      </c>
      <c r="BH15">
        <f t="shared" si="7"/>
        <v>9</v>
      </c>
      <c r="BI15">
        <f t="shared" si="7"/>
        <v>8</v>
      </c>
      <c r="BJ15">
        <f t="shared" si="7"/>
        <v>7</v>
      </c>
      <c r="BK15" s="31">
        <f t="shared" si="7"/>
        <v>6</v>
      </c>
      <c r="BL15">
        <f t="shared" si="7"/>
        <v>5</v>
      </c>
      <c r="BM15">
        <f t="shared" si="7"/>
        <v>4</v>
      </c>
      <c r="BN15">
        <f t="shared" si="7"/>
        <v>3</v>
      </c>
      <c r="BO15">
        <f t="shared" si="7"/>
        <v>2</v>
      </c>
      <c r="BP15">
        <f aca="true" t="shared" si="8" ref="BP15:BW15">IF(BO15=0,0,(BO15-1))</f>
        <v>1</v>
      </c>
      <c r="BQ15">
        <f t="shared" si="8"/>
        <v>0</v>
      </c>
      <c r="BR15">
        <f t="shared" si="8"/>
        <v>0</v>
      </c>
      <c r="BS15">
        <f t="shared" si="8"/>
        <v>0</v>
      </c>
      <c r="BT15">
        <f t="shared" si="8"/>
        <v>0</v>
      </c>
      <c r="BU15">
        <f t="shared" si="8"/>
        <v>0</v>
      </c>
      <c r="BV15">
        <f t="shared" si="8"/>
        <v>0</v>
      </c>
      <c r="BW15">
        <f t="shared" si="8"/>
        <v>0</v>
      </c>
    </row>
    <row r="16" spans="2:63" ht="12.75">
      <c r="B16" t="s">
        <v>15</v>
      </c>
      <c r="O16" s="26"/>
      <c r="AA16" s="26"/>
      <c r="AM16" s="26"/>
      <c r="AQ16" s="3"/>
      <c r="AY16" s="31"/>
      <c r="BK16" s="31"/>
    </row>
    <row r="17" spans="15:63" ht="12.75">
      <c r="O17" s="26"/>
      <c r="AA17" s="26"/>
      <c r="AM17" s="26"/>
      <c r="AQ17" s="3"/>
      <c r="AY17" s="31"/>
      <c r="BK17" s="31"/>
    </row>
    <row r="18" spans="1:75" ht="12.75">
      <c r="A18">
        <v>6</v>
      </c>
      <c r="B18" t="s">
        <v>0</v>
      </c>
      <c r="D18" s="4">
        <f aca="true" t="shared" si="9" ref="D18:AI18">IF(+D15=0,0,(-PPMT($C$13,1,C15,C8,0)))</f>
        <v>8973.856252476959</v>
      </c>
      <c r="E18" s="4">
        <f t="shared" si="9"/>
        <v>9144.987579754194</v>
      </c>
      <c r="F18" s="4">
        <f t="shared" si="9"/>
        <v>9227.035447382674</v>
      </c>
      <c r="G18" s="4">
        <f t="shared" si="9"/>
        <v>9309.746845896312</v>
      </c>
      <c r="H18" s="4">
        <f t="shared" si="9"/>
        <v>9393.130636760827</v>
      </c>
      <c r="I18" s="4">
        <f t="shared" si="9"/>
        <v>9477.19615165754</v>
      </c>
      <c r="J18" s="4">
        <f t="shared" si="9"/>
        <v>9509.98609580495</v>
      </c>
      <c r="K18" s="4">
        <f t="shared" si="9"/>
        <v>9594.111657908335</v>
      </c>
      <c r="L18" s="4">
        <f t="shared" si="9"/>
        <v>9624.218174028243</v>
      </c>
      <c r="M18" s="4">
        <f t="shared" si="9"/>
        <v>9652.129826595974</v>
      </c>
      <c r="N18" s="4">
        <f t="shared" si="9"/>
        <v>9677.693305067696</v>
      </c>
      <c r="O18" s="27">
        <f t="shared" si="9"/>
        <v>9700.744003698346</v>
      </c>
      <c r="P18" s="4">
        <f t="shared" si="9"/>
        <v>9721.104977836741</v>
      </c>
      <c r="Q18" s="4">
        <f t="shared" si="9"/>
        <v>9738.585782095957</v>
      </c>
      <c r="R18" s="4">
        <f t="shared" si="9"/>
        <v>9752.981174497214</v>
      </c>
      <c r="S18" s="4">
        <f t="shared" si="9"/>
        <v>9764.069668191052</v>
      </c>
      <c r="T18" s="4">
        <f t="shared" si="9"/>
        <v>9771.611909416337</v>
      </c>
      <c r="U18" s="4">
        <f t="shared" si="9"/>
        <v>9775.348856873374</v>
      </c>
      <c r="V18" s="4">
        <f t="shared" si="9"/>
        <v>9774.999733550427</v>
      </c>
      <c r="W18" s="4">
        <f t="shared" si="9"/>
        <v>9770.259717113131</v>
      </c>
      <c r="X18" s="4">
        <f t="shared" si="9"/>
        <v>9760.797329072473</v>
      </c>
      <c r="Y18" s="4">
        <f t="shared" si="9"/>
        <v>9746.251475874193</v>
      </c>
      <c r="Z18" s="4">
        <f t="shared" si="9"/>
        <v>9726.228086532978</v>
      </c>
      <c r="AA18" s="27">
        <f t="shared" si="9"/>
        <v>9700.296281131996</v>
      </c>
      <c r="AB18" s="4">
        <f t="shared" si="9"/>
        <v>9667.983991998364</v>
      </c>
      <c r="AC18" s="4">
        <f t="shared" si="9"/>
        <v>9628.772944108081</v>
      </c>
      <c r="AD18" s="4">
        <f t="shared" si="9"/>
        <v>9582.092882585206</v>
      </c>
      <c r="AE18" s="4">
        <f t="shared" si="9"/>
        <v>9527.314912157548</v>
      </c>
      <c r="AF18" s="4">
        <f t="shared" si="9"/>
        <v>9463.743784981289</v>
      </c>
      <c r="AG18" s="4">
        <f t="shared" si="9"/>
        <v>9288.537101595362</v>
      </c>
      <c r="AH18" s="4">
        <f t="shared" si="9"/>
        <v>9095.530080444347</v>
      </c>
      <c r="AI18" s="4">
        <f t="shared" si="9"/>
        <v>8883.120268438239</v>
      </c>
      <c r="AJ18" s="4">
        <f aca="true" t="shared" si="10" ref="AJ18:BO18">IF(+AJ15=0,0,(-PPMT($C$13,1,AI15,AI8,0)))</f>
        <v>8649.516500933994</v>
      </c>
      <c r="AK18" s="4">
        <f t="shared" si="10"/>
        <v>8392.710314612741</v>
      </c>
      <c r="AL18" s="4">
        <f t="shared" si="10"/>
        <v>8110.442000314493</v>
      </c>
      <c r="AM18" s="27">
        <f t="shared" si="10"/>
        <v>7672.288608685387</v>
      </c>
      <c r="AN18" s="4">
        <f t="shared" si="10"/>
        <v>7458.972713228617</v>
      </c>
      <c r="AO18" s="4">
        <f t="shared" si="10"/>
        <v>7222.482862918945</v>
      </c>
      <c r="AP18" s="4">
        <f t="shared" si="10"/>
        <v>6960.2583541990225</v>
      </c>
      <c r="AQ18" s="4">
        <f t="shared" si="10"/>
        <v>6669.358966484444</v>
      </c>
      <c r="AR18" s="4">
        <f t="shared" si="10"/>
        <v>6346.391983998392</v>
      </c>
      <c r="AS18" s="4">
        <f t="shared" si="10"/>
        <v>6153.738972406996</v>
      </c>
      <c r="AT18" s="4">
        <f t="shared" si="10"/>
        <v>5937.09733481655</v>
      </c>
      <c r="AU18" s="4">
        <f t="shared" si="10"/>
        <v>5693.266564387276</v>
      </c>
      <c r="AV18" s="4">
        <f t="shared" si="10"/>
        <v>5611.980701292599</v>
      </c>
      <c r="AW18" s="4">
        <f t="shared" si="10"/>
        <v>5312.514355689857</v>
      </c>
      <c r="AX18" s="4">
        <f t="shared" si="10"/>
        <v>5189.488304936012</v>
      </c>
      <c r="AY18" s="27">
        <f t="shared" si="10"/>
        <v>5046.631712477729</v>
      </c>
      <c r="AZ18" s="4">
        <f t="shared" si="10"/>
        <v>4880.578176521351</v>
      </c>
      <c r="BA18" s="4">
        <f t="shared" si="10"/>
        <v>0</v>
      </c>
      <c r="BB18" s="4">
        <f t="shared" si="10"/>
        <v>0</v>
      </c>
      <c r="BC18" s="4">
        <f t="shared" si="10"/>
        <v>0</v>
      </c>
      <c r="BD18" s="4">
        <f t="shared" si="10"/>
        <v>0</v>
      </c>
      <c r="BE18" s="4">
        <f t="shared" si="10"/>
        <v>0</v>
      </c>
      <c r="BF18" s="4">
        <f t="shared" si="10"/>
        <v>0</v>
      </c>
      <c r="BG18" s="4">
        <f t="shared" si="10"/>
        <v>0</v>
      </c>
      <c r="BH18" s="4">
        <f t="shared" si="10"/>
        <v>0</v>
      </c>
      <c r="BI18" s="4">
        <f t="shared" si="10"/>
        <v>0</v>
      </c>
      <c r="BJ18" s="4">
        <f t="shared" si="10"/>
        <v>0</v>
      </c>
      <c r="BK18" s="27">
        <f t="shared" si="10"/>
        <v>0</v>
      </c>
      <c r="BL18" s="4">
        <f t="shared" si="10"/>
        <v>0</v>
      </c>
      <c r="BM18" s="4">
        <f t="shared" si="10"/>
        <v>0</v>
      </c>
      <c r="BN18" s="4">
        <f t="shared" si="10"/>
        <v>0</v>
      </c>
      <c r="BO18" s="4">
        <f t="shared" si="10"/>
        <v>0</v>
      </c>
      <c r="BP18" s="4">
        <f aca="true" t="shared" si="11" ref="BP18:BW18">IF(+BP15=0,0,(-PPMT($C$13,1,BO15,BO8,0)))</f>
        <v>0</v>
      </c>
      <c r="BQ18" s="4">
        <f t="shared" si="11"/>
        <v>0</v>
      </c>
      <c r="BR18" s="4">
        <f t="shared" si="11"/>
        <v>0</v>
      </c>
      <c r="BS18" s="4">
        <f t="shared" si="11"/>
        <v>0</v>
      </c>
      <c r="BT18" s="4">
        <f t="shared" si="11"/>
        <v>0</v>
      </c>
      <c r="BU18" s="4">
        <f t="shared" si="11"/>
        <v>0</v>
      </c>
      <c r="BV18" s="4">
        <f t="shared" si="11"/>
        <v>0</v>
      </c>
      <c r="BW18" s="4">
        <f t="shared" si="11"/>
        <v>0</v>
      </c>
    </row>
    <row r="19" spans="4:75" ht="12.7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7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7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27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27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27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1:75" ht="12.75">
      <c r="A20">
        <v>7</v>
      </c>
      <c r="B20" t="s">
        <v>17</v>
      </c>
      <c r="D20" s="4">
        <f aca="true" t="shared" si="12" ref="D20:AI20">+C8-D8</f>
        <v>5000</v>
      </c>
      <c r="E20" s="4">
        <f t="shared" si="12"/>
        <v>15000</v>
      </c>
      <c r="F20" s="4">
        <f t="shared" si="12"/>
        <v>15000</v>
      </c>
      <c r="G20" s="4">
        <f t="shared" si="12"/>
        <v>15000</v>
      </c>
      <c r="H20" s="4">
        <f t="shared" si="12"/>
        <v>15000</v>
      </c>
      <c r="I20" s="4">
        <f t="shared" si="12"/>
        <v>20000</v>
      </c>
      <c r="J20" s="4">
        <f t="shared" si="12"/>
        <v>15000</v>
      </c>
      <c r="K20" s="4">
        <f t="shared" si="12"/>
        <v>20000</v>
      </c>
      <c r="L20" s="4">
        <f t="shared" si="12"/>
        <v>20000</v>
      </c>
      <c r="M20" s="4">
        <f t="shared" si="12"/>
        <v>20000</v>
      </c>
      <c r="N20" s="4">
        <f t="shared" si="12"/>
        <v>20000</v>
      </c>
      <c r="O20" s="27">
        <f t="shared" si="12"/>
        <v>20000</v>
      </c>
      <c r="P20" s="4">
        <f t="shared" si="12"/>
        <v>20000</v>
      </c>
      <c r="Q20" s="4">
        <f t="shared" si="12"/>
        <v>20000</v>
      </c>
      <c r="R20" s="4">
        <f t="shared" si="12"/>
        <v>20000</v>
      </c>
      <c r="S20" s="4">
        <f t="shared" si="12"/>
        <v>20000</v>
      </c>
      <c r="T20" s="4">
        <f t="shared" si="12"/>
        <v>20000</v>
      </c>
      <c r="U20" s="4">
        <f t="shared" si="12"/>
        <v>20000</v>
      </c>
      <c r="V20" s="4">
        <f t="shared" si="12"/>
        <v>20000</v>
      </c>
      <c r="W20" s="4">
        <f t="shared" si="12"/>
        <v>20000</v>
      </c>
      <c r="X20" s="4">
        <f t="shared" si="12"/>
        <v>20000</v>
      </c>
      <c r="Y20" s="4">
        <f t="shared" si="12"/>
        <v>20000</v>
      </c>
      <c r="Z20" s="4">
        <f t="shared" si="12"/>
        <v>20000</v>
      </c>
      <c r="AA20" s="27">
        <f t="shared" si="12"/>
        <v>20000</v>
      </c>
      <c r="AB20" s="4">
        <f t="shared" si="12"/>
        <v>20000</v>
      </c>
      <c r="AC20" s="4">
        <f t="shared" si="12"/>
        <v>20000</v>
      </c>
      <c r="AD20" s="4">
        <f t="shared" si="12"/>
        <v>20000</v>
      </c>
      <c r="AE20" s="4">
        <f t="shared" si="12"/>
        <v>20000</v>
      </c>
      <c r="AF20" s="4">
        <f t="shared" si="12"/>
        <v>25000</v>
      </c>
      <c r="AG20" s="4">
        <f t="shared" si="12"/>
        <v>25000</v>
      </c>
      <c r="AH20" s="4">
        <f t="shared" si="12"/>
        <v>25000</v>
      </c>
      <c r="AI20" s="4">
        <f t="shared" si="12"/>
        <v>25000</v>
      </c>
      <c r="AJ20" s="4">
        <f aca="true" t="shared" si="13" ref="AJ20:BO20">+AI8-AJ8</f>
        <v>25000</v>
      </c>
      <c r="AK20" s="4">
        <f t="shared" si="13"/>
        <v>25000</v>
      </c>
      <c r="AL20" s="4">
        <f t="shared" si="13"/>
        <v>30000</v>
      </c>
      <c r="AM20" s="27">
        <f t="shared" si="13"/>
        <v>20000</v>
      </c>
      <c r="AN20" s="4">
        <f t="shared" si="13"/>
        <v>20000</v>
      </c>
      <c r="AO20" s="4">
        <f t="shared" si="13"/>
        <v>20000</v>
      </c>
      <c r="AP20" s="4">
        <f t="shared" si="13"/>
        <v>20000</v>
      </c>
      <c r="AQ20" s="4">
        <f t="shared" si="13"/>
        <v>20000</v>
      </c>
      <c r="AR20" s="4">
        <f t="shared" si="13"/>
        <v>15000</v>
      </c>
      <c r="AS20" s="4">
        <f t="shared" si="13"/>
        <v>15000</v>
      </c>
      <c r="AT20" s="4">
        <f t="shared" si="13"/>
        <v>15000</v>
      </c>
      <c r="AU20" s="4">
        <f t="shared" si="13"/>
        <v>10000</v>
      </c>
      <c r="AV20" s="4">
        <f t="shared" si="13"/>
        <v>15000</v>
      </c>
      <c r="AW20" s="4">
        <f t="shared" si="13"/>
        <v>10000</v>
      </c>
      <c r="AX20" s="4">
        <f t="shared" si="13"/>
        <v>10000</v>
      </c>
      <c r="AY20" s="27">
        <f t="shared" si="13"/>
        <v>10000</v>
      </c>
      <c r="AZ20" s="4">
        <f t="shared" si="13"/>
        <v>100000</v>
      </c>
      <c r="BA20" s="4">
        <f t="shared" si="13"/>
        <v>0</v>
      </c>
      <c r="BB20" s="4">
        <f t="shared" si="13"/>
        <v>0</v>
      </c>
      <c r="BC20" s="4">
        <f t="shared" si="13"/>
        <v>0</v>
      </c>
      <c r="BD20" s="4">
        <f t="shared" si="13"/>
        <v>0</v>
      </c>
      <c r="BE20" s="4">
        <f t="shared" si="13"/>
        <v>0</v>
      </c>
      <c r="BF20" s="4">
        <f t="shared" si="13"/>
        <v>0</v>
      </c>
      <c r="BG20" s="4">
        <f t="shared" si="13"/>
        <v>0</v>
      </c>
      <c r="BH20" s="4">
        <f t="shared" si="13"/>
        <v>0</v>
      </c>
      <c r="BI20" s="4">
        <f t="shared" si="13"/>
        <v>0</v>
      </c>
      <c r="BJ20" s="4">
        <f t="shared" si="13"/>
        <v>0</v>
      </c>
      <c r="BK20" s="27">
        <f t="shared" si="13"/>
        <v>0</v>
      </c>
      <c r="BL20" s="4">
        <f t="shared" si="13"/>
        <v>0</v>
      </c>
      <c r="BM20" s="4">
        <f t="shared" si="13"/>
        <v>0</v>
      </c>
      <c r="BN20" s="4">
        <f t="shared" si="13"/>
        <v>0</v>
      </c>
      <c r="BO20" s="4">
        <f t="shared" si="13"/>
        <v>0</v>
      </c>
      <c r="BP20" s="4">
        <f aca="true" t="shared" si="14" ref="BP20:BW20">+BO8-BP8</f>
        <v>0</v>
      </c>
      <c r="BQ20" s="4">
        <f t="shared" si="14"/>
        <v>0</v>
      </c>
      <c r="BR20" s="4">
        <f t="shared" si="14"/>
        <v>0</v>
      </c>
      <c r="BS20" s="4">
        <f t="shared" si="14"/>
        <v>0</v>
      </c>
      <c r="BT20" s="4">
        <f t="shared" si="14"/>
        <v>0</v>
      </c>
      <c r="BU20" s="4">
        <f t="shared" si="14"/>
        <v>0</v>
      </c>
      <c r="BV20" s="4">
        <f t="shared" si="14"/>
        <v>0</v>
      </c>
      <c r="BW20" s="4">
        <f t="shared" si="14"/>
        <v>0</v>
      </c>
    </row>
    <row r="21" spans="2:75" ht="12.75">
      <c r="B21" s="10" t="s">
        <v>36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7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7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27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27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27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2:75" ht="12.75">
      <c r="B22" s="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7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7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27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27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27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ht="12.75">
      <c r="A23">
        <v>8</v>
      </c>
      <c r="B23" t="s">
        <v>18</v>
      </c>
      <c r="D23" s="6">
        <f aca="true" t="shared" si="15" ref="D23:AI23">D20-D18</f>
        <v>-3973.8562524769586</v>
      </c>
      <c r="E23" s="6">
        <f t="shared" si="15"/>
        <v>5855.012420245806</v>
      </c>
      <c r="F23" s="6">
        <f t="shared" si="15"/>
        <v>5772.964552617326</v>
      </c>
      <c r="G23" s="6">
        <f t="shared" si="15"/>
        <v>5690.253154103688</v>
      </c>
      <c r="H23" s="6">
        <f t="shared" si="15"/>
        <v>5606.869363239173</v>
      </c>
      <c r="I23" s="6">
        <f t="shared" si="15"/>
        <v>10522.80384834246</v>
      </c>
      <c r="J23" s="6">
        <f t="shared" si="15"/>
        <v>5490.01390419505</v>
      </c>
      <c r="K23" s="6">
        <f t="shared" si="15"/>
        <v>10405.888342091665</v>
      </c>
      <c r="L23" s="6">
        <f t="shared" si="15"/>
        <v>10375.781825971757</v>
      </c>
      <c r="M23" s="6">
        <f t="shared" si="15"/>
        <v>10347.870173404026</v>
      </c>
      <c r="N23" s="6">
        <f t="shared" si="15"/>
        <v>10322.306694932304</v>
      </c>
      <c r="O23" s="28">
        <f t="shared" si="15"/>
        <v>10299.255996301654</v>
      </c>
      <c r="P23" s="6">
        <f t="shared" si="15"/>
        <v>10278.895022163259</v>
      </c>
      <c r="Q23" s="6">
        <f t="shared" si="15"/>
        <v>10261.414217904043</v>
      </c>
      <c r="R23" s="6">
        <f t="shared" si="15"/>
        <v>10247.018825502786</v>
      </c>
      <c r="S23" s="6">
        <f t="shared" si="15"/>
        <v>10235.930331808948</v>
      </c>
      <c r="T23" s="6">
        <f t="shared" si="15"/>
        <v>10228.388090583663</v>
      </c>
      <c r="U23" s="6">
        <f t="shared" si="15"/>
        <v>10224.651143126626</v>
      </c>
      <c r="V23" s="6">
        <f t="shared" si="15"/>
        <v>10225.000266449573</v>
      </c>
      <c r="W23" s="6">
        <f t="shared" si="15"/>
        <v>10229.740282886869</v>
      </c>
      <c r="X23" s="6">
        <f t="shared" si="15"/>
        <v>10239.202670927527</v>
      </c>
      <c r="Y23" s="6">
        <f t="shared" si="15"/>
        <v>10253.748524125807</v>
      </c>
      <c r="Z23" s="6">
        <f t="shared" si="15"/>
        <v>10273.771913467022</v>
      </c>
      <c r="AA23" s="28">
        <f t="shared" si="15"/>
        <v>10299.703718868004</v>
      </c>
      <c r="AB23" s="6">
        <f t="shared" si="15"/>
        <v>10332.016008001636</v>
      </c>
      <c r="AC23" s="6">
        <f t="shared" si="15"/>
        <v>10371.227055891919</v>
      </c>
      <c r="AD23" s="6">
        <f t="shared" si="15"/>
        <v>10417.907117414794</v>
      </c>
      <c r="AE23" s="6">
        <f t="shared" si="15"/>
        <v>10472.685087842452</v>
      </c>
      <c r="AF23" s="6">
        <f t="shared" si="15"/>
        <v>15536.256215018711</v>
      </c>
      <c r="AG23" s="6">
        <f t="shared" si="15"/>
        <v>15711.462898404638</v>
      </c>
      <c r="AH23" s="6">
        <f t="shared" si="15"/>
        <v>15904.469919555653</v>
      </c>
      <c r="AI23" s="6">
        <f t="shared" si="15"/>
        <v>16116.879731561761</v>
      </c>
      <c r="AJ23" s="6">
        <f aca="true" t="shared" si="16" ref="AJ23:BO23">AJ20-AJ18</f>
        <v>16350.483499066006</v>
      </c>
      <c r="AK23" s="6">
        <f t="shared" si="16"/>
        <v>16607.28968538726</v>
      </c>
      <c r="AL23" s="6">
        <f t="shared" si="16"/>
        <v>21889.55799968551</v>
      </c>
      <c r="AM23" s="28">
        <f t="shared" si="16"/>
        <v>12327.711391314613</v>
      </c>
      <c r="AN23" s="6">
        <f t="shared" si="16"/>
        <v>12541.027286771383</v>
      </c>
      <c r="AO23" s="6">
        <f t="shared" si="16"/>
        <v>12777.517137081055</v>
      </c>
      <c r="AP23" s="6">
        <f t="shared" si="16"/>
        <v>13039.741645800977</v>
      </c>
      <c r="AQ23" s="6">
        <f t="shared" si="16"/>
        <v>13330.641033515556</v>
      </c>
      <c r="AR23" s="6">
        <f t="shared" si="16"/>
        <v>8653.608016001608</v>
      </c>
      <c r="AS23" s="6">
        <f t="shared" si="16"/>
        <v>8846.261027593004</v>
      </c>
      <c r="AT23" s="6">
        <f t="shared" si="16"/>
        <v>9062.90266518345</v>
      </c>
      <c r="AU23" s="6">
        <f t="shared" si="16"/>
        <v>4306.733435612724</v>
      </c>
      <c r="AV23" s="6">
        <f t="shared" si="16"/>
        <v>9388.0192987074</v>
      </c>
      <c r="AW23" s="6">
        <f t="shared" si="16"/>
        <v>4687.485644310143</v>
      </c>
      <c r="AX23" s="6">
        <f t="shared" si="16"/>
        <v>4810.511695063988</v>
      </c>
      <c r="AY23" s="28">
        <f t="shared" si="16"/>
        <v>4953.368287522271</v>
      </c>
      <c r="AZ23" s="6">
        <f t="shared" si="16"/>
        <v>95119.42182347865</v>
      </c>
      <c r="BA23" s="6">
        <f t="shared" si="16"/>
        <v>0</v>
      </c>
      <c r="BB23" s="6">
        <f t="shared" si="16"/>
        <v>0</v>
      </c>
      <c r="BC23" s="6">
        <f t="shared" si="16"/>
        <v>0</v>
      </c>
      <c r="BD23" s="6">
        <f t="shared" si="16"/>
        <v>0</v>
      </c>
      <c r="BE23" s="6">
        <f t="shared" si="16"/>
        <v>0</v>
      </c>
      <c r="BF23" s="6">
        <f t="shared" si="16"/>
        <v>0</v>
      </c>
      <c r="BG23" s="6">
        <f t="shared" si="16"/>
        <v>0</v>
      </c>
      <c r="BH23" s="6">
        <f t="shared" si="16"/>
        <v>0</v>
      </c>
      <c r="BI23" s="6">
        <f t="shared" si="16"/>
        <v>0</v>
      </c>
      <c r="BJ23" s="6">
        <f t="shared" si="16"/>
        <v>0</v>
      </c>
      <c r="BK23" s="28">
        <f t="shared" si="16"/>
        <v>0</v>
      </c>
      <c r="BL23" s="6">
        <f t="shared" si="16"/>
        <v>0</v>
      </c>
      <c r="BM23" s="6">
        <f t="shared" si="16"/>
        <v>0</v>
      </c>
      <c r="BN23" s="6">
        <f t="shared" si="16"/>
        <v>0</v>
      </c>
      <c r="BO23" s="6">
        <f t="shared" si="16"/>
        <v>0</v>
      </c>
      <c r="BP23" s="6">
        <f aca="true" t="shared" si="17" ref="BP23:BW23">BP20-BP18</f>
        <v>0</v>
      </c>
      <c r="BQ23" s="6">
        <f t="shared" si="17"/>
        <v>0</v>
      </c>
      <c r="BR23" s="6">
        <f t="shared" si="17"/>
        <v>0</v>
      </c>
      <c r="BS23" s="6">
        <f t="shared" si="17"/>
        <v>0</v>
      </c>
      <c r="BT23" s="6">
        <f t="shared" si="17"/>
        <v>0</v>
      </c>
      <c r="BU23" s="6">
        <f t="shared" si="17"/>
        <v>0</v>
      </c>
      <c r="BV23" s="6">
        <f t="shared" si="17"/>
        <v>0</v>
      </c>
      <c r="BW23" s="6">
        <f t="shared" si="17"/>
        <v>0</v>
      </c>
    </row>
    <row r="24" spans="2:75" ht="12.75">
      <c r="B24" t="s">
        <v>34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28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28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28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28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</row>
    <row r="25" spans="4:75" ht="12.7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28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28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28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28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</row>
    <row r="26" spans="1:75" ht="12.75">
      <c r="A26">
        <v>9</v>
      </c>
      <c r="B26" t="s">
        <v>60</v>
      </c>
      <c r="D26" s="2">
        <f aca="true" t="shared" si="18" ref="D26:AI26">IF(D18=0,"N/A",(D23/(C8-D18)))</f>
        <v>-0.004009839980053393</v>
      </c>
      <c r="E26" s="2">
        <f t="shared" si="18"/>
        <v>0.005939019781288041</v>
      </c>
      <c r="F26" s="2">
        <f t="shared" si="18"/>
        <v>0.005946771040618966</v>
      </c>
      <c r="G26" s="2">
        <f t="shared" si="18"/>
        <v>0.005954076789340388</v>
      </c>
      <c r="H26" s="2">
        <f t="shared" si="18"/>
        <v>0.005960906246660568</v>
      </c>
      <c r="I26" s="2">
        <f t="shared" si="18"/>
        <v>0.011369578150412318</v>
      </c>
      <c r="J26" s="2">
        <f t="shared" si="18"/>
        <v>0.006063030867147606</v>
      </c>
      <c r="K26" s="2">
        <f t="shared" si="18"/>
        <v>0.011686679612448552</v>
      </c>
      <c r="L26" s="2">
        <f t="shared" si="18"/>
        <v>0.01192103691603675</v>
      </c>
      <c r="M26" s="2">
        <f t="shared" si="18"/>
        <v>0.01216898464306599</v>
      </c>
      <c r="N26" s="2">
        <f t="shared" si="18"/>
        <v>0.012431686601339026</v>
      </c>
      <c r="O26" s="29">
        <f t="shared" si="18"/>
        <v>0.012710434965953692</v>
      </c>
      <c r="P26" s="2">
        <f t="shared" si="18"/>
        <v>0.013006667756039453</v>
      </c>
      <c r="Q26" s="2">
        <f t="shared" si="18"/>
        <v>0.013321989169512166</v>
      </c>
      <c r="R26" s="2">
        <f t="shared" si="18"/>
        <v>0.01365819332617182</v>
      </c>
      <c r="S26" s="2">
        <f t="shared" si="18"/>
        <v>0.01401729209237607</v>
      </c>
      <c r="T26" s="2">
        <f t="shared" si="18"/>
        <v>0.014401547814896859</v>
      </c>
      <c r="U26" s="2">
        <f t="shared" si="18"/>
        <v>0.014813511986558153</v>
      </c>
      <c r="V26" s="2">
        <f t="shared" si="18"/>
        <v>0.015256071114005895</v>
      </c>
      <c r="W26" s="2">
        <f t="shared" si="18"/>
        <v>0.01573250137472388</v>
      </c>
      <c r="X26" s="2">
        <f t="shared" si="18"/>
        <v>0.01624653405807543</v>
      </c>
      <c r="Y26" s="2">
        <f t="shared" si="18"/>
        <v>0.016802434313470564</v>
      </c>
      <c r="Z26" s="2">
        <f t="shared" si="18"/>
        <v>0.01740509641850246</v>
      </c>
      <c r="AA26" s="29">
        <f t="shared" si="18"/>
        <v>0.018060159687449694</v>
      </c>
      <c r="AB26" s="2">
        <f t="shared" si="18"/>
        <v>0.01877415034463743</v>
      </c>
      <c r="AC26" s="2">
        <f t="shared" si="18"/>
        <v>0.019554656298877565</v>
      </c>
      <c r="AD26" s="2">
        <f t="shared" si="18"/>
        <v>0.020410543933009572</v>
      </c>
      <c r="AE26" s="2">
        <f t="shared" si="18"/>
        <v>0.021352228995110748</v>
      </c>
      <c r="AF26" s="2">
        <f t="shared" si="18"/>
        <v>0.0330181914991885</v>
      </c>
      <c r="AG26" s="2">
        <f t="shared" si="18"/>
        <v>0.035250300264289824</v>
      </c>
      <c r="AH26" s="2">
        <f t="shared" si="18"/>
        <v>0.037786412490690244</v>
      </c>
      <c r="AI26" s="2">
        <f t="shared" si="18"/>
        <v>0.040687182385370085</v>
      </c>
      <c r="AJ26" s="2">
        <f aca="true" t="shared" si="19" ref="AJ26:BO26">IF(AJ18=0,"N/A",(AJ23/(AI8-AJ18)))</f>
        <v>0.04402978917652905</v>
      </c>
      <c r="AK26" s="2">
        <f t="shared" si="19"/>
        <v>0.0479138499956581</v>
      </c>
      <c r="AL26" s="2">
        <f t="shared" si="19"/>
        <v>0.06800331808124976</v>
      </c>
      <c r="AM26" s="29">
        <f t="shared" si="19"/>
        <v>0.04217086136870732</v>
      </c>
      <c r="AN26" s="2">
        <f t="shared" si="19"/>
        <v>0.046015190489377376</v>
      </c>
      <c r="AO26" s="2">
        <f t="shared" si="19"/>
        <v>0.05054847156423258</v>
      </c>
      <c r="AP26" s="2">
        <f t="shared" si="19"/>
        <v>0.05595501245285531</v>
      </c>
      <c r="AQ26" s="2">
        <f t="shared" si="19"/>
        <v>0.06248816845500047</v>
      </c>
      <c r="AR26" s="2">
        <f t="shared" si="19"/>
        <v>0.04468601491425122</v>
      </c>
      <c r="AS26" s="2">
        <f t="shared" si="19"/>
        <v>0.04946293524262257</v>
      </c>
      <c r="AT26" s="2">
        <f t="shared" si="19"/>
        <v>0.05524041399949418</v>
      </c>
      <c r="AU26" s="2">
        <f t="shared" si="19"/>
        <v>0.028844870800619093</v>
      </c>
      <c r="AV26" s="2">
        <f t="shared" si="19"/>
        <v>0.06735169454262027</v>
      </c>
      <c r="AW26" s="2">
        <f t="shared" si="19"/>
        <v>0.03759387415736253</v>
      </c>
      <c r="AX26" s="2">
        <f t="shared" si="19"/>
        <v>0.04189957543121728</v>
      </c>
      <c r="AY26" s="29">
        <f t="shared" si="19"/>
        <v>0.04719589631418403</v>
      </c>
      <c r="AZ26" s="2">
        <f t="shared" si="19"/>
        <v>1</v>
      </c>
      <c r="BA26" s="2" t="str">
        <f t="shared" si="19"/>
        <v>N/A</v>
      </c>
      <c r="BB26" s="2" t="str">
        <f t="shared" si="19"/>
        <v>N/A</v>
      </c>
      <c r="BC26" s="2" t="str">
        <f t="shared" si="19"/>
        <v>N/A</v>
      </c>
      <c r="BD26" s="2" t="str">
        <f t="shared" si="19"/>
        <v>N/A</v>
      </c>
      <c r="BE26" s="2" t="str">
        <f t="shared" si="19"/>
        <v>N/A</v>
      </c>
      <c r="BF26" s="2" t="str">
        <f t="shared" si="19"/>
        <v>N/A</v>
      </c>
      <c r="BG26" s="2" t="str">
        <f t="shared" si="19"/>
        <v>N/A</v>
      </c>
      <c r="BH26" s="2" t="str">
        <f t="shared" si="19"/>
        <v>N/A</v>
      </c>
      <c r="BI26" s="2" t="str">
        <f t="shared" si="19"/>
        <v>N/A</v>
      </c>
      <c r="BJ26" s="2" t="str">
        <f t="shared" si="19"/>
        <v>N/A</v>
      </c>
      <c r="BK26" s="29" t="str">
        <f t="shared" si="19"/>
        <v>N/A</v>
      </c>
      <c r="BL26" s="2" t="str">
        <f t="shared" si="19"/>
        <v>N/A</v>
      </c>
      <c r="BM26" s="2" t="str">
        <f t="shared" si="19"/>
        <v>N/A</v>
      </c>
      <c r="BN26" s="2" t="str">
        <f t="shared" si="19"/>
        <v>N/A</v>
      </c>
      <c r="BO26" s="2" t="str">
        <f t="shared" si="19"/>
        <v>N/A</v>
      </c>
      <c r="BP26" s="2" t="str">
        <f aca="true" t="shared" si="20" ref="BP26:BW26">IF(BP18=0,"N/A",(BP23/(BO8-BP18)))</f>
        <v>N/A</v>
      </c>
      <c r="BQ26" s="2" t="str">
        <f t="shared" si="20"/>
        <v>N/A</v>
      </c>
      <c r="BR26" s="2" t="str">
        <f t="shared" si="20"/>
        <v>N/A</v>
      </c>
      <c r="BS26" s="2" t="str">
        <f t="shared" si="20"/>
        <v>N/A</v>
      </c>
      <c r="BT26" s="2" t="str">
        <f t="shared" si="20"/>
        <v>N/A</v>
      </c>
      <c r="BU26" s="2" t="str">
        <f t="shared" si="20"/>
        <v>N/A</v>
      </c>
      <c r="BV26" s="2" t="str">
        <f t="shared" si="20"/>
        <v>N/A</v>
      </c>
      <c r="BW26" s="2" t="str">
        <f t="shared" si="20"/>
        <v>N/A</v>
      </c>
    </row>
    <row r="27" spans="2:63" ht="12.75">
      <c r="B27" t="s">
        <v>35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30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30"/>
      <c r="AN27" s="7"/>
      <c r="AO27" s="7"/>
      <c r="AP27" s="7"/>
      <c r="AQ27" s="7"/>
      <c r="AR27" s="7"/>
      <c r="AS27" s="7"/>
      <c r="AT27" s="11"/>
      <c r="AU27" s="11"/>
      <c r="AY27" s="31"/>
      <c r="BK27" s="31"/>
    </row>
    <row r="28" spans="4:63" ht="12.7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30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30"/>
      <c r="AN28" s="7"/>
      <c r="AO28" s="7"/>
      <c r="AP28" s="7"/>
      <c r="AQ28" s="7"/>
      <c r="AR28" s="7"/>
      <c r="AS28" s="7"/>
      <c r="AT28" s="11"/>
      <c r="AU28" s="11"/>
      <c r="AY28" s="31"/>
      <c r="BK28" s="31"/>
    </row>
    <row r="29" spans="1:63" ht="12.75">
      <c r="A29">
        <v>10</v>
      </c>
      <c r="B29" t="s">
        <v>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0" t="s">
        <v>5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30" t="s">
        <v>5</v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30" t="s">
        <v>5</v>
      </c>
      <c r="AN29" s="7"/>
      <c r="AO29" s="7"/>
      <c r="AP29" s="7"/>
      <c r="AQ29" s="7"/>
      <c r="AR29" s="7"/>
      <c r="AS29" s="7"/>
      <c r="AT29" s="7"/>
      <c r="AU29" s="7"/>
      <c r="AY29" s="30" t="s">
        <v>5</v>
      </c>
      <c r="BK29" s="30" t="s">
        <v>5</v>
      </c>
    </row>
    <row r="30" spans="2:63" ht="12.75">
      <c r="B30" t="s">
        <v>38</v>
      </c>
      <c r="O30" s="29">
        <f>SUM(D26:O26)/12</f>
        <v>0.008178530469521543</v>
      </c>
      <c r="AA30" s="29">
        <f>SUM(P26:AA26)/12</f>
        <v>0.015226833259315205</v>
      </c>
      <c r="AM30" s="29">
        <f>SUM(AB26:AM26)/12</f>
        <v>0.03574595706944319</v>
      </c>
      <c r="AS30" s="2"/>
      <c r="AT30" s="9"/>
      <c r="AU30" s="9"/>
      <c r="AY30" s="29">
        <f>SUM(AN26:AY26)/12</f>
        <v>0.048940176530319755</v>
      </c>
      <c r="BK30" s="29">
        <f>SUM(AZ26:BK26)/12</f>
        <v>0.08333333333333333</v>
      </c>
    </row>
    <row r="31" spans="15:63" ht="12.75">
      <c r="O31" s="31"/>
      <c r="AA31" s="31"/>
      <c r="AM31" s="31"/>
      <c r="AT31" s="11"/>
      <c r="AU31" s="11"/>
      <c r="AY31" s="31"/>
      <c r="BK31" s="31"/>
    </row>
    <row r="32" spans="15:63" ht="12.75">
      <c r="O32" s="30" t="s">
        <v>6</v>
      </c>
      <c r="AA32" s="30" t="s">
        <v>6</v>
      </c>
      <c r="AM32" s="30" t="s">
        <v>6</v>
      </c>
      <c r="AS32" s="7"/>
      <c r="AT32" s="7"/>
      <c r="AU32" s="7"/>
      <c r="AY32" s="30" t="s">
        <v>6</v>
      </c>
      <c r="BK32" s="30" t="s">
        <v>6</v>
      </c>
    </row>
    <row r="33" spans="15:63" ht="12.75">
      <c r="O33" s="29">
        <f>1-(1-O30)^12</f>
        <v>0.09384589855047465</v>
      </c>
      <c r="AA33" s="29">
        <f>1-(1-AA30)^12</f>
        <v>0.16817019704132585</v>
      </c>
      <c r="AM33" s="29">
        <f>1-(1-AM30)^12</f>
        <v>0.353903153299427</v>
      </c>
      <c r="AS33" s="9"/>
      <c r="AT33" s="9"/>
      <c r="AU33" s="9"/>
      <c r="AY33" s="29">
        <f>1-(1-AY30)^12</f>
        <v>0.45236142850962235</v>
      </c>
      <c r="BK33" s="29">
        <f>1-(1-BK30)^12</f>
        <v>0.6480043719858632</v>
      </c>
    </row>
    <row r="34" spans="15:63" ht="12.75">
      <c r="O34" s="31"/>
      <c r="AA34" s="31"/>
      <c r="AM34" s="31"/>
      <c r="AY34" s="31"/>
      <c r="BK34" s="31"/>
    </row>
    <row r="35" spans="1:63" ht="12.75">
      <c r="A35">
        <v>11</v>
      </c>
      <c r="B35" t="s">
        <v>59</v>
      </c>
      <c r="O35" s="29"/>
      <c r="AA35" s="29"/>
      <c r="AM35" s="29"/>
      <c r="AY35" s="31"/>
      <c r="BK35" s="31"/>
    </row>
    <row r="36" spans="2:63" ht="12.75">
      <c r="B36" t="s">
        <v>65</v>
      </c>
      <c r="O36" s="31"/>
      <c r="AA36" s="31"/>
      <c r="AM36" s="31"/>
      <c r="AY36" s="31"/>
      <c r="BK36" s="31"/>
    </row>
    <row r="37" spans="2:75" ht="12.75">
      <c r="B37" t="s">
        <v>55</v>
      </c>
      <c r="D37" s="2">
        <f aca="true" t="shared" si="21" ref="D37:AI37">1-(D8/(C8*((1-(1+$C$12/12)^(-D15)))/(1-(1+$C$12/12)^(-C15))))^(12/1)</f>
        <v>-0.04919359462300843</v>
      </c>
      <c r="E37" s="2">
        <f t="shared" si="21"/>
        <v>0.06898576404435386</v>
      </c>
      <c r="F37" s="17">
        <f t="shared" si="21"/>
        <v>0.06907287608406887</v>
      </c>
      <c r="G37" s="2">
        <f t="shared" si="21"/>
        <v>0.06915497444104779</v>
      </c>
      <c r="H37" s="2">
        <f t="shared" si="21"/>
        <v>0.06923171447101129</v>
      </c>
      <c r="I37" s="2">
        <f t="shared" si="21"/>
        <v>0.12821850979176008</v>
      </c>
      <c r="J37" s="2">
        <f t="shared" si="21"/>
        <v>0.07037855868785359</v>
      </c>
      <c r="K37" s="2">
        <f t="shared" si="21"/>
        <v>0.131568065165373</v>
      </c>
      <c r="L37" s="2">
        <f t="shared" si="21"/>
        <v>0.13403600486220513</v>
      </c>
      <c r="M37" s="2">
        <f t="shared" si="21"/>
        <v>0.1366400604421445</v>
      </c>
      <c r="N37" s="2">
        <f t="shared" si="21"/>
        <v>0.13939123828518296</v>
      </c>
      <c r="O37" s="29">
        <f t="shared" si="21"/>
        <v>0.14230167457013732</v>
      </c>
      <c r="P37" s="2">
        <f t="shared" si="21"/>
        <v>0.14538477604411248</v>
      </c>
      <c r="Q37" s="2">
        <f t="shared" si="21"/>
        <v>0.14865538145433976</v>
      </c>
      <c r="R37" s="2">
        <f t="shared" si="21"/>
        <v>0.15212994713172912</v>
      </c>
      <c r="S37" s="2">
        <f t="shared" si="21"/>
        <v>0.15582676087979874</v>
      </c>
      <c r="T37" s="2">
        <f t="shared" si="21"/>
        <v>0.15976618912678886</v>
      </c>
      <c r="U37" s="2">
        <f t="shared" si="21"/>
        <v>0.16397096327393412</v>
      </c>
      <c r="V37" s="2">
        <f t="shared" si="21"/>
        <v>0.16846651235914412</v>
      </c>
      <c r="W37" s="2">
        <f t="shared" si="21"/>
        <v>0.17328135060030236</v>
      </c>
      <c r="X37" s="2">
        <f t="shared" si="21"/>
        <v>0.17844753014635306</v>
      </c>
      <c r="Y37" s="2">
        <f t="shared" si="21"/>
        <v>0.18400117152003037</v>
      </c>
      <c r="Z37" s="2">
        <f t="shared" si="21"/>
        <v>0.18998308687343468</v>
      </c>
      <c r="AA37" s="29">
        <f t="shared" si="21"/>
        <v>0.19643951440326046</v>
      </c>
      <c r="AB37" s="2">
        <f t="shared" si="21"/>
        <v>0.20342298621491472</v>
      </c>
      <c r="AC37" s="2">
        <f t="shared" si="21"/>
        <v>0.21099335672953035</v>
      </c>
      <c r="AD37" s="2">
        <f t="shared" si="21"/>
        <v>0.21921902455705167</v>
      </c>
      <c r="AE37" s="2">
        <f t="shared" si="21"/>
        <v>0.22817838777228217</v>
      </c>
      <c r="AF37" s="2">
        <f t="shared" si="21"/>
        <v>0.33162584644257387</v>
      </c>
      <c r="AG37" s="2">
        <f t="shared" si="21"/>
        <v>0.3499064982538761</v>
      </c>
      <c r="AH37" s="2">
        <f t="shared" si="21"/>
        <v>0.37011999265380513</v>
      </c>
      <c r="AI37" s="2">
        <f t="shared" si="21"/>
        <v>0.39253261343467605</v>
      </c>
      <c r="AJ37" s="2">
        <f aca="true" t="shared" si="22" ref="AJ37:BO37">1-(AJ8/(AI8*((1-(1+$C$12/12)^(-AJ15)))/(1-(1+$C$12/12)^(-AI15))))^(12/1)</f>
        <v>0.4174511997001734</v>
      </c>
      <c r="AK37" s="2">
        <f t="shared" si="22"/>
        <v>0.4452274422009339</v>
      </c>
      <c r="AL37" s="2">
        <f t="shared" si="22"/>
        <v>0.5704908756707747</v>
      </c>
      <c r="AM37" s="29">
        <f t="shared" si="22"/>
        <v>0.4037113570662022</v>
      </c>
      <c r="AN37" s="2">
        <f t="shared" si="22"/>
        <v>0.43180486246632543</v>
      </c>
      <c r="AO37" s="2">
        <f t="shared" si="22"/>
        <v>0.46337169586394555</v>
      </c>
      <c r="AP37" s="2">
        <f t="shared" si="22"/>
        <v>0.49891397801469217</v>
      </c>
      <c r="AQ37" s="2">
        <f t="shared" si="22"/>
        <v>0.5389785975067415</v>
      </c>
      <c r="AR37" s="2">
        <f t="shared" si="22"/>
        <v>0.4222318111566643</v>
      </c>
      <c r="AS37" s="2">
        <f t="shared" si="22"/>
        <v>0.4559627029064045</v>
      </c>
      <c r="AT37" s="2">
        <f t="shared" si="22"/>
        <v>0.49434339303900054</v>
      </c>
      <c r="AU37" s="2">
        <f t="shared" si="22"/>
        <v>0.2961772525683818</v>
      </c>
      <c r="AV37" s="2">
        <f t="shared" si="22"/>
        <v>0.5668733904265646</v>
      </c>
      <c r="AW37" s="2">
        <f t="shared" si="22"/>
        <v>0.3686058638900722</v>
      </c>
      <c r="AX37" s="2">
        <f t="shared" si="22"/>
        <v>0.4016815551345151</v>
      </c>
      <c r="AY37" s="29">
        <f t="shared" si="22"/>
        <v>0.4401864223356543</v>
      </c>
      <c r="AZ37" s="2">
        <f t="shared" si="22"/>
        <v>1</v>
      </c>
      <c r="BA37" s="2" t="e">
        <f t="shared" si="22"/>
        <v>#DIV/0!</v>
      </c>
      <c r="BB37" s="2" t="e">
        <f t="shared" si="22"/>
        <v>#DIV/0!</v>
      </c>
      <c r="BC37" s="2" t="e">
        <f t="shared" si="22"/>
        <v>#DIV/0!</v>
      </c>
      <c r="BD37" s="2" t="e">
        <f t="shared" si="22"/>
        <v>#DIV/0!</v>
      </c>
      <c r="BE37" s="2" t="e">
        <f t="shared" si="22"/>
        <v>#DIV/0!</v>
      </c>
      <c r="BF37" s="2" t="e">
        <f t="shared" si="22"/>
        <v>#DIV/0!</v>
      </c>
      <c r="BG37" s="2" t="e">
        <f t="shared" si="22"/>
        <v>#DIV/0!</v>
      </c>
      <c r="BH37" s="2" t="e">
        <f t="shared" si="22"/>
        <v>#DIV/0!</v>
      </c>
      <c r="BI37" s="2" t="e">
        <f t="shared" si="22"/>
        <v>#DIV/0!</v>
      </c>
      <c r="BJ37" s="2" t="e">
        <f t="shared" si="22"/>
        <v>#DIV/0!</v>
      </c>
      <c r="BK37" s="29" t="e">
        <f t="shared" si="22"/>
        <v>#DIV/0!</v>
      </c>
      <c r="BL37" s="2" t="e">
        <f t="shared" si="22"/>
        <v>#DIV/0!</v>
      </c>
      <c r="BM37" s="2" t="e">
        <f t="shared" si="22"/>
        <v>#DIV/0!</v>
      </c>
      <c r="BN37" s="2" t="e">
        <f t="shared" si="22"/>
        <v>#DIV/0!</v>
      </c>
      <c r="BO37" s="2" t="e">
        <f t="shared" si="22"/>
        <v>#DIV/0!</v>
      </c>
      <c r="BP37" s="2" t="e">
        <f aca="true" t="shared" si="23" ref="BP37:BW37">1-(BP8/(BO8*((1-(1+$C$12/12)^(-BP15)))/(1-(1+$C$12/12)^(-BO15))))^(12/1)</f>
        <v>#DIV/0!</v>
      </c>
      <c r="BQ37" s="2" t="e">
        <f t="shared" si="23"/>
        <v>#DIV/0!</v>
      </c>
      <c r="BR37" s="2" t="e">
        <f t="shared" si="23"/>
        <v>#DIV/0!</v>
      </c>
      <c r="BS37" s="2" t="e">
        <f t="shared" si="23"/>
        <v>#DIV/0!</v>
      </c>
      <c r="BT37" s="2" t="e">
        <f t="shared" si="23"/>
        <v>#DIV/0!</v>
      </c>
      <c r="BU37" s="2" t="e">
        <f t="shared" si="23"/>
        <v>#DIV/0!</v>
      </c>
      <c r="BV37" s="2" t="e">
        <f t="shared" si="23"/>
        <v>#DIV/0!</v>
      </c>
      <c r="BW37" s="2" t="e">
        <f t="shared" si="23"/>
        <v>#DIV/0!</v>
      </c>
    </row>
    <row r="38" spans="2:75" ht="12.75">
      <c r="B38" t="s">
        <v>56</v>
      </c>
      <c r="F38" s="17">
        <f aca="true" t="shared" si="24" ref="F38:AK38">1-(F8/(C8*((1-(1+$C$12/12)^(-F15)))/(1-(1+$C$12/12)^(-C15))))^(12/3)</f>
        <v>0.03118122723652239</v>
      </c>
      <c r="G38" s="17">
        <f t="shared" si="24"/>
        <v>0.06907120742028205</v>
      </c>
      <c r="H38" s="17">
        <f t="shared" si="24"/>
        <v>0.06915319059155844</v>
      </c>
      <c r="I38" s="17">
        <f t="shared" si="24"/>
        <v>0.08929958533861915</v>
      </c>
      <c r="J38" s="17">
        <f t="shared" si="24"/>
        <v>0.08969879511034795</v>
      </c>
      <c r="K38" s="17">
        <f t="shared" si="24"/>
        <v>0.11049200953875071</v>
      </c>
      <c r="L38" s="17">
        <f t="shared" si="24"/>
        <v>0.11247502238459095</v>
      </c>
      <c r="M38" s="17">
        <f t="shared" si="24"/>
        <v>0.13408385326200578</v>
      </c>
      <c r="N38" s="17">
        <f t="shared" si="24"/>
        <v>0.13669187032840913</v>
      </c>
      <c r="O38" s="32">
        <f t="shared" si="24"/>
        <v>0.13944742944385102</v>
      </c>
      <c r="P38" s="17">
        <f t="shared" si="24"/>
        <v>0.14236272128437444</v>
      </c>
      <c r="Q38" s="17">
        <f t="shared" si="24"/>
        <v>0.14545121552249896</v>
      </c>
      <c r="R38" s="17">
        <f t="shared" si="24"/>
        <v>0.14872782378002125</v>
      </c>
      <c r="S38" s="17">
        <f t="shared" si="24"/>
        <v>0.15220908704777114</v>
      </c>
      <c r="T38" s="17">
        <f t="shared" si="24"/>
        <v>0.1559133918001382</v>
      </c>
      <c r="U38" s="17">
        <f t="shared" si="24"/>
        <v>0.1598612198556688</v>
      </c>
      <c r="V38" s="17">
        <f t="shared" si="24"/>
        <v>0.16407543803577407</v>
      </c>
      <c r="W38" s="17">
        <f t="shared" si="24"/>
        <v>0.1685816348924265</v>
      </c>
      <c r="X38" s="17">
        <f t="shared" si="24"/>
        <v>0.1734085132638713</v>
      </c>
      <c r="Y38" s="17">
        <f t="shared" si="24"/>
        <v>0.17858834923757205</v>
      </c>
      <c r="Z38" s="17">
        <f t="shared" si="24"/>
        <v>0.1841575303302455</v>
      </c>
      <c r="AA38" s="32">
        <f t="shared" si="24"/>
        <v>0.19015718843108598</v>
      </c>
      <c r="AB38" s="17">
        <f t="shared" si="24"/>
        <v>0.19663394641319976</v>
      </c>
      <c r="AC38" s="17">
        <f t="shared" si="24"/>
        <v>0.20364080143919105</v>
      </c>
      <c r="AD38" s="17">
        <f t="shared" si="24"/>
        <v>0.2112381730344366</v>
      </c>
      <c r="AE38" s="17">
        <f t="shared" si="24"/>
        <v>0.21949515016106147</v>
      </c>
      <c r="AF38" s="17">
        <f t="shared" si="24"/>
        <v>0.26149189089334746</v>
      </c>
      <c r="AG38" s="17">
        <f t="shared" si="24"/>
        <v>0.3052357404698435</v>
      </c>
      <c r="AH38" s="17">
        <f t="shared" si="24"/>
        <v>0.3507413187508417</v>
      </c>
      <c r="AI38" s="17">
        <f t="shared" si="24"/>
        <v>0.37109428902565966</v>
      </c>
      <c r="AJ38" s="17">
        <f t="shared" si="24"/>
        <v>0.3936765466782922</v>
      </c>
      <c r="AK38" s="17">
        <f t="shared" si="24"/>
        <v>0.4188029297686837</v>
      </c>
      <c r="AL38" s="17">
        <f aca="true" t="shared" si="25" ref="AL38:BQ38">1-(AL8/(AI8*((1-(1+$C$12/12)^(-AL15)))/(1-(1+$C$12/12)^(-AI15))))^(12/3)</f>
        <v>0.4822264128956133</v>
      </c>
      <c r="AM38" s="32">
        <f t="shared" si="25"/>
        <v>0.47818731293910943</v>
      </c>
      <c r="AN38" s="17">
        <f t="shared" si="25"/>
        <v>0.474012429438432</v>
      </c>
      <c r="AO38" s="17">
        <f t="shared" si="25"/>
        <v>0.4334878759873977</v>
      </c>
      <c r="AP38" s="17">
        <f t="shared" si="25"/>
        <v>0.46540143071301576</v>
      </c>
      <c r="AQ38" s="17">
        <f t="shared" si="25"/>
        <v>0.5013808158999102</v>
      </c>
      <c r="AR38" s="17">
        <f t="shared" si="25"/>
        <v>0.48895124566500936</v>
      </c>
      <c r="AS38" s="17">
        <f t="shared" si="25"/>
        <v>0.4747479015907561</v>
      </c>
      <c r="AT38" s="17">
        <f t="shared" si="25"/>
        <v>0.4583160151694671</v>
      </c>
      <c r="AU38" s="17">
        <f t="shared" si="25"/>
        <v>0.4214833182850164</v>
      </c>
      <c r="AV38" s="17">
        <f t="shared" si="25"/>
        <v>0.46381916871899964</v>
      </c>
      <c r="AW38" s="17">
        <f t="shared" si="25"/>
        <v>0.42262288024684214</v>
      </c>
      <c r="AX38" s="17">
        <f t="shared" si="25"/>
        <v>0.4530479339663057</v>
      </c>
      <c r="AY38" s="32">
        <f t="shared" si="25"/>
        <v>0.40421149324660066</v>
      </c>
      <c r="AZ38" s="17">
        <f t="shared" si="25"/>
        <v>1</v>
      </c>
      <c r="BA38" s="17">
        <f t="shared" si="25"/>
        <v>1</v>
      </c>
      <c r="BB38" s="17">
        <f t="shared" si="25"/>
        <v>1</v>
      </c>
      <c r="BC38" s="17" t="e">
        <f t="shared" si="25"/>
        <v>#DIV/0!</v>
      </c>
      <c r="BD38" s="17" t="e">
        <f t="shared" si="25"/>
        <v>#DIV/0!</v>
      </c>
      <c r="BE38" s="17" t="e">
        <f t="shared" si="25"/>
        <v>#DIV/0!</v>
      </c>
      <c r="BF38" s="17" t="e">
        <f t="shared" si="25"/>
        <v>#DIV/0!</v>
      </c>
      <c r="BG38" s="17" t="e">
        <f t="shared" si="25"/>
        <v>#DIV/0!</v>
      </c>
      <c r="BH38" s="17" t="e">
        <f t="shared" si="25"/>
        <v>#DIV/0!</v>
      </c>
      <c r="BI38" s="17" t="e">
        <f t="shared" si="25"/>
        <v>#DIV/0!</v>
      </c>
      <c r="BJ38" s="17" t="e">
        <f t="shared" si="25"/>
        <v>#DIV/0!</v>
      </c>
      <c r="BK38" s="32" t="e">
        <f t="shared" si="25"/>
        <v>#DIV/0!</v>
      </c>
      <c r="BL38" s="17" t="e">
        <f t="shared" si="25"/>
        <v>#DIV/0!</v>
      </c>
      <c r="BM38" s="17" t="e">
        <f t="shared" si="25"/>
        <v>#DIV/0!</v>
      </c>
      <c r="BN38" s="17" t="e">
        <f t="shared" si="25"/>
        <v>#DIV/0!</v>
      </c>
      <c r="BO38" s="17" t="e">
        <f t="shared" si="25"/>
        <v>#DIV/0!</v>
      </c>
      <c r="BP38" s="17" t="e">
        <f t="shared" si="25"/>
        <v>#DIV/0!</v>
      </c>
      <c r="BQ38" s="17" t="e">
        <f t="shared" si="25"/>
        <v>#DIV/0!</v>
      </c>
      <c r="BR38" s="17" t="e">
        <f>1-(BR8/(BO8*((1-(1+$C$12/12)^(-BR15)))/(1-(1+$C$12/12)^(-BO15))))^(12/3)</f>
        <v>#DIV/0!</v>
      </c>
      <c r="BS38" s="17" t="e">
        <f>1-(BS8/(BP8*((1-(1+$C$12/12)^(-BS15)))/(1-(1+$C$12/12)^(-BP15))))^(12/3)</f>
        <v>#DIV/0!</v>
      </c>
      <c r="BT38" s="17" t="e">
        <f>1-(BT8/(BQ8*((1-(1+$C$12/12)^(-BT15)))/(1-(1+$C$12/12)^(-BQ15))))^(12/3)</f>
        <v>#DIV/0!</v>
      </c>
      <c r="BU38" s="17" t="e">
        <f>1-(BU8/(BR8*((1-(1+$C$12/12)^(-BU15)))/(1-(1+$C$12/12)^(-BR15))))^(12/3)</f>
        <v>#DIV/0!</v>
      </c>
      <c r="BV38" s="17" t="e">
        <f>1-(BV8/(BS8*((1-(1+$C$12/12)^(-BV15)))/(1-(1+$C$12/12)^(-BS15))))^(12/3)</f>
        <v>#DIV/0!</v>
      </c>
      <c r="BW38" s="17" t="e">
        <f>1-(BW8/(BT8*((1-(1+$C$12/12)^(-BW15)))/(1-(1+$C$12/12)^(-BT15))))^(12/3)</f>
        <v>#DIV/0!</v>
      </c>
    </row>
    <row r="39" spans="2:75" ht="12.75">
      <c r="B39" t="s">
        <v>57</v>
      </c>
      <c r="D39" s="2"/>
      <c r="F39" s="17"/>
      <c r="I39" s="17">
        <f aca="true" t="shared" si="26" ref="I39:AN39">1-(I8/(C8*((1-(1+$C$12/12)^(-I15)))/(1-(1+$C$12/12)^(-C15))))^(12/6)</f>
        <v>0.06068979666596297</v>
      </c>
      <c r="J39" s="17">
        <f t="shared" si="26"/>
        <v>0.07944277660115784</v>
      </c>
      <c r="K39" s="17">
        <f t="shared" si="26"/>
        <v>0.09005732330867777</v>
      </c>
      <c r="L39" s="17">
        <f t="shared" si="26"/>
        <v>0.10096197792491202</v>
      </c>
      <c r="M39" s="17">
        <f t="shared" si="26"/>
        <v>0.11216864680897842</v>
      </c>
      <c r="N39" s="17">
        <f t="shared" si="26"/>
        <v>0.12368984966905905</v>
      </c>
      <c r="O39" s="32">
        <f t="shared" si="26"/>
        <v>0.12606527651103783</v>
      </c>
      <c r="P39" s="17">
        <f t="shared" si="26"/>
        <v>0.1382332289509567</v>
      </c>
      <c r="Q39" s="17">
        <f t="shared" si="26"/>
        <v>0.14108270896412678</v>
      </c>
      <c r="R39" s="17">
        <f t="shared" si="26"/>
        <v>0.14410020476166197</v>
      </c>
      <c r="S39" s="17">
        <f t="shared" si="26"/>
        <v>0.14730011639253426</v>
      </c>
      <c r="T39" s="17">
        <f t="shared" si="26"/>
        <v>0.15069841338254386</v>
      </c>
      <c r="U39" s="17">
        <f t="shared" si="26"/>
        <v>0.1543128428903141</v>
      </c>
      <c r="V39" s="17">
        <f t="shared" si="26"/>
        <v>0.15816317047372908</v>
      </c>
      <c r="W39" s="17">
        <f t="shared" si="26"/>
        <v>0.16227145936244602</v>
      </c>
      <c r="X39" s="17">
        <f t="shared" si="26"/>
        <v>0.16666239533777183</v>
      </c>
      <c r="Y39" s="17">
        <f t="shared" si="26"/>
        <v>0.1713636658003136</v>
      </c>
      <c r="Z39" s="17">
        <f t="shared" si="26"/>
        <v>0.17640640342572367</v>
      </c>
      <c r="AA39" s="32">
        <f t="shared" si="26"/>
        <v>0.18182570705422718</v>
      </c>
      <c r="AB39" s="17">
        <f t="shared" si="26"/>
        <v>0.18766125523693622</v>
      </c>
      <c r="AC39" s="17">
        <f t="shared" si="26"/>
        <v>0.19395803130477374</v>
      </c>
      <c r="AD39" s="17">
        <f t="shared" si="26"/>
        <v>0.20076718310117825</v>
      </c>
      <c r="AE39" s="17">
        <f t="shared" si="26"/>
        <v>0.20814704583460364</v>
      </c>
      <c r="AF39" s="17">
        <f t="shared" si="26"/>
        <v>0.2331116600841867</v>
      </c>
      <c r="AG39" s="17">
        <f t="shared" si="26"/>
        <v>0.2597273970641739</v>
      </c>
      <c r="AH39" s="17">
        <f t="shared" si="26"/>
        <v>0.2881365654038678</v>
      </c>
      <c r="AI39" s="17">
        <f t="shared" si="26"/>
        <v>0.3184928706036636</v>
      </c>
      <c r="AJ39" s="17">
        <f t="shared" si="26"/>
        <v>0.3509608139081092</v>
      </c>
      <c r="AK39" s="17">
        <f t="shared" si="26"/>
        <v>0.3857140377932612</v>
      </c>
      <c r="AL39" s="17">
        <f t="shared" si="26"/>
        <v>0.42935933730444786</v>
      </c>
      <c r="AM39" s="32">
        <f t="shared" si="26"/>
        <v>0.43751687100337056</v>
      </c>
      <c r="AN39" s="17">
        <f t="shared" si="26"/>
        <v>0.44709636012369125</v>
      </c>
      <c r="AO39" s="17">
        <f aca="true" t="shared" si="27" ref="AO39:BT39">1-(AO8/(AI8*((1-(1+$C$12/12)^(-AO15)))/(1-(1+$C$12/12)^(-AI15))))^(12/6)</f>
        <v>0.4584051194960108</v>
      </c>
      <c r="AP39" s="17">
        <f t="shared" si="27"/>
        <v>0.47183306053999474</v>
      </c>
      <c r="AQ39" s="17">
        <f t="shared" si="27"/>
        <v>0.4878794152934317</v>
      </c>
      <c r="AR39" s="17">
        <f t="shared" si="27"/>
        <v>0.46193372592931425</v>
      </c>
      <c r="AS39" s="17">
        <f t="shared" si="27"/>
        <v>0.47009527240779614</v>
      </c>
      <c r="AT39" s="17">
        <f t="shared" si="27"/>
        <v>0.48029428850907774</v>
      </c>
      <c r="AU39" s="17">
        <f t="shared" si="27"/>
        <v>0.4562627201005486</v>
      </c>
      <c r="AV39" s="17">
        <f t="shared" si="27"/>
        <v>0.46931166702370564</v>
      </c>
      <c r="AW39" s="17">
        <f t="shared" si="27"/>
        <v>0.4407541336962191</v>
      </c>
      <c r="AX39" s="17">
        <f t="shared" si="27"/>
        <v>0.43748698299597777</v>
      </c>
      <c r="AY39" s="32">
        <f t="shared" si="27"/>
        <v>0.43480058667873367</v>
      </c>
      <c r="AZ39" s="17">
        <f t="shared" si="27"/>
        <v>1</v>
      </c>
      <c r="BA39" s="17">
        <f t="shared" si="27"/>
        <v>1</v>
      </c>
      <c r="BB39" s="17">
        <f t="shared" si="27"/>
        <v>1</v>
      </c>
      <c r="BC39" s="17">
        <f t="shared" si="27"/>
        <v>1</v>
      </c>
      <c r="BD39" s="17">
        <f t="shared" si="27"/>
        <v>1</v>
      </c>
      <c r="BE39" s="17">
        <f t="shared" si="27"/>
        <v>1</v>
      </c>
      <c r="BF39" s="17" t="e">
        <f t="shared" si="27"/>
        <v>#DIV/0!</v>
      </c>
      <c r="BG39" s="17" t="e">
        <f t="shared" si="27"/>
        <v>#DIV/0!</v>
      </c>
      <c r="BH39" s="17" t="e">
        <f t="shared" si="27"/>
        <v>#DIV/0!</v>
      </c>
      <c r="BI39" s="17" t="e">
        <f t="shared" si="27"/>
        <v>#DIV/0!</v>
      </c>
      <c r="BJ39" s="17" t="e">
        <f t="shared" si="27"/>
        <v>#DIV/0!</v>
      </c>
      <c r="BK39" s="32" t="e">
        <f t="shared" si="27"/>
        <v>#DIV/0!</v>
      </c>
      <c r="BL39" s="17" t="e">
        <f t="shared" si="27"/>
        <v>#DIV/0!</v>
      </c>
      <c r="BM39" s="17" t="e">
        <f t="shared" si="27"/>
        <v>#DIV/0!</v>
      </c>
      <c r="BN39" s="17" t="e">
        <f t="shared" si="27"/>
        <v>#DIV/0!</v>
      </c>
      <c r="BO39" s="17" t="e">
        <f t="shared" si="27"/>
        <v>#DIV/0!</v>
      </c>
      <c r="BP39" s="17" t="e">
        <f t="shared" si="27"/>
        <v>#DIV/0!</v>
      </c>
      <c r="BQ39" s="17" t="e">
        <f t="shared" si="27"/>
        <v>#DIV/0!</v>
      </c>
      <c r="BR39" s="17" t="e">
        <f t="shared" si="27"/>
        <v>#DIV/0!</v>
      </c>
      <c r="BS39" s="17" t="e">
        <f t="shared" si="27"/>
        <v>#DIV/0!</v>
      </c>
      <c r="BT39" s="17" t="e">
        <f t="shared" si="27"/>
        <v>#DIV/0!</v>
      </c>
      <c r="BU39" s="17" t="e">
        <f>1-(BU8/(BO8*((1-(1+$C$12/12)^(-BU15)))/(1-(1+$C$12/12)^(-BO15))))^(12/6)</f>
        <v>#DIV/0!</v>
      </c>
      <c r="BV39" s="17" t="e">
        <f>1-(BV8/(BP8*((1-(1+$C$12/12)^(-BV15)))/(1-(1+$C$12/12)^(-BP15))))^(12/6)</f>
        <v>#DIV/0!</v>
      </c>
      <c r="BW39" s="17" t="e">
        <f>1-(BW8/(BQ8*((1-(1+$C$12/12)^(-BW15)))/(1-(1+$C$12/12)^(-BQ15))))^(12/6)</f>
        <v>#DIV/0!</v>
      </c>
    </row>
    <row r="40" spans="2:75" ht="12.75">
      <c r="B40" t="s">
        <v>58</v>
      </c>
      <c r="D40" s="2"/>
      <c r="F40" s="17"/>
      <c r="I40" s="17"/>
      <c r="O40" s="33">
        <f aca="true" t="shared" si="28" ref="O40:AT40">1-(O8/(C8*((1-(1+$C$12/12)^(-O15)))/(1-(1+$C$12/12)^(-C15))))^(12/12)</f>
        <v>0.09396699683670884</v>
      </c>
      <c r="P40" s="17">
        <f t="shared" si="28"/>
        <v>0.10932293957108519</v>
      </c>
      <c r="Q40" s="17">
        <f t="shared" si="28"/>
        <v>0.11593806842413923</v>
      </c>
      <c r="R40" s="17">
        <f t="shared" si="28"/>
        <v>0.12279622720513328</v>
      </c>
      <c r="S40" s="17">
        <f t="shared" si="28"/>
        <v>0.12991167601843834</v>
      </c>
      <c r="T40" s="17">
        <f t="shared" si="28"/>
        <v>0.1372998197258507</v>
      </c>
      <c r="U40" s="17">
        <f t="shared" si="28"/>
        <v>0.14030507050069208</v>
      </c>
      <c r="V40" s="17">
        <f t="shared" si="28"/>
        <v>0.14825649029122723</v>
      </c>
      <c r="W40" s="17">
        <f t="shared" si="28"/>
        <v>0.15174324126014582</v>
      </c>
      <c r="X40" s="17">
        <f t="shared" si="28"/>
        <v>0.15545664102142864</v>
      </c>
      <c r="Y40" s="17">
        <f t="shared" si="28"/>
        <v>0.15941799583562966</v>
      </c>
      <c r="Z40" s="17">
        <f t="shared" si="28"/>
        <v>0.16365118024922753</v>
      </c>
      <c r="AA40" s="33">
        <f t="shared" si="28"/>
        <v>0.16818301783292622</v>
      </c>
      <c r="AB40" s="17">
        <f t="shared" si="28"/>
        <v>0.17304372945560897</v>
      </c>
      <c r="AC40" s="17">
        <f t="shared" si="28"/>
        <v>0.1782674631440757</v>
      </c>
      <c r="AD40" s="17">
        <f t="shared" si="28"/>
        <v>0.18389292295562765</v>
      </c>
      <c r="AE40" s="17">
        <f t="shared" si="28"/>
        <v>0.18996411859424</v>
      </c>
      <c r="AF40" s="17">
        <f t="shared" si="28"/>
        <v>0.2052646188559737</v>
      </c>
      <c r="AG40" s="17">
        <f t="shared" si="28"/>
        <v>0.22175067395201264</v>
      </c>
      <c r="AH40" s="17">
        <f t="shared" si="28"/>
        <v>0.23955654457248088</v>
      </c>
      <c r="AI40" s="17">
        <f t="shared" si="28"/>
        <v>0.25883649020040433</v>
      </c>
      <c r="AJ40" s="17">
        <f t="shared" si="28"/>
        <v>0.2797684976495819</v>
      </c>
      <c r="AK40" s="17">
        <f t="shared" si="28"/>
        <v>0.30255885275118777</v>
      </c>
      <c r="AL40" s="17">
        <f t="shared" si="28"/>
        <v>0.33847322767475885</v>
      </c>
      <c r="AM40" s="33">
        <f t="shared" si="28"/>
        <v>0.3547164576639018</v>
      </c>
      <c r="AN40" s="17">
        <f t="shared" si="28"/>
        <v>0.3726309825285822</v>
      </c>
      <c r="AO40" s="17">
        <f t="shared" si="28"/>
        <v>0.39246335723017856</v>
      </c>
      <c r="AP40" s="17">
        <f t="shared" si="28"/>
        <v>0.41450786469179046</v>
      </c>
      <c r="AQ40" s="17">
        <f t="shared" si="28"/>
        <v>0.43911811747717155</v>
      </c>
      <c r="AR40" s="17">
        <f t="shared" si="28"/>
        <v>0.44588584640904305</v>
      </c>
      <c r="AS40" s="17">
        <f t="shared" si="28"/>
        <v>0.45404902303762706</v>
      </c>
      <c r="AT40" s="17">
        <f t="shared" si="28"/>
        <v>0.46395226001051193</v>
      </c>
      <c r="AU40" s="17">
        <f aca="true" t="shared" si="29" ref="AU40:BZ40">1-(AU8/(AI8*((1-(1+$C$12/12)^(-AU15)))/(1-(1+$C$12/12)^(-AI15))))^(12/12)</f>
        <v>0.457334977050568</v>
      </c>
      <c r="AV40" s="17">
        <f t="shared" si="29"/>
        <v>0.47057386479772134</v>
      </c>
      <c r="AW40" s="17">
        <f t="shared" si="29"/>
        <v>0.4648352402799455</v>
      </c>
      <c r="AX40" s="17">
        <f t="shared" si="29"/>
        <v>0.44984612772823784</v>
      </c>
      <c r="AY40" s="33">
        <f t="shared" si="29"/>
        <v>0.45273238616625666</v>
      </c>
      <c r="AZ40" s="17">
        <f t="shared" si="29"/>
        <v>1</v>
      </c>
      <c r="BA40" s="17">
        <f t="shared" si="29"/>
        <v>1</v>
      </c>
      <c r="BB40" s="17">
        <f t="shared" si="29"/>
        <v>1</v>
      </c>
      <c r="BC40" s="17">
        <f t="shared" si="29"/>
        <v>1</v>
      </c>
      <c r="BD40" s="17">
        <f t="shared" si="29"/>
        <v>1</v>
      </c>
      <c r="BE40" s="17">
        <f t="shared" si="29"/>
        <v>1</v>
      </c>
      <c r="BF40" s="17">
        <f t="shared" si="29"/>
        <v>1</v>
      </c>
      <c r="BG40" s="17">
        <f t="shared" si="29"/>
        <v>1</v>
      </c>
      <c r="BH40" s="17">
        <f t="shared" si="29"/>
        <v>1</v>
      </c>
      <c r="BI40" s="17">
        <f t="shared" si="29"/>
        <v>1</v>
      </c>
      <c r="BJ40" s="17">
        <f t="shared" si="29"/>
        <v>1</v>
      </c>
      <c r="BK40" s="33">
        <f t="shared" si="29"/>
        <v>1</v>
      </c>
      <c r="BL40" s="17" t="e">
        <f t="shared" si="29"/>
        <v>#DIV/0!</v>
      </c>
      <c r="BM40" s="17" t="e">
        <f t="shared" si="29"/>
        <v>#DIV/0!</v>
      </c>
      <c r="BN40" s="17" t="e">
        <f t="shared" si="29"/>
        <v>#DIV/0!</v>
      </c>
      <c r="BO40" s="17" t="e">
        <f t="shared" si="29"/>
        <v>#DIV/0!</v>
      </c>
      <c r="BP40" s="17" t="e">
        <f t="shared" si="29"/>
        <v>#DIV/0!</v>
      </c>
      <c r="BQ40" s="17" t="e">
        <f t="shared" si="29"/>
        <v>#DIV/0!</v>
      </c>
      <c r="BR40" s="17" t="e">
        <f t="shared" si="29"/>
        <v>#DIV/0!</v>
      </c>
      <c r="BS40" s="17" t="e">
        <f t="shared" si="29"/>
        <v>#DIV/0!</v>
      </c>
      <c r="BT40" s="17" t="e">
        <f t="shared" si="29"/>
        <v>#DIV/0!</v>
      </c>
      <c r="BU40" s="17" t="e">
        <f t="shared" si="29"/>
        <v>#DIV/0!</v>
      </c>
      <c r="BV40" s="17" t="e">
        <f t="shared" si="29"/>
        <v>#DIV/0!</v>
      </c>
      <c r="BW40" s="17" t="e">
        <f t="shared" si="29"/>
        <v>#DIV/0!</v>
      </c>
    </row>
    <row r="41" spans="2:4" ht="12.75">
      <c r="B41" t="s">
        <v>61</v>
      </c>
      <c r="D41" s="2"/>
    </row>
    <row r="42" ht="12.75">
      <c r="B42" t="s">
        <v>62</v>
      </c>
    </row>
    <row r="43" ht="12.75">
      <c r="B43" t="s">
        <v>63</v>
      </c>
    </row>
    <row r="44" ht="12.75">
      <c r="B44" t="s">
        <v>64</v>
      </c>
    </row>
  </sheetData>
  <sheetProtection sheet="1" objects="1" scenarios="1"/>
  <printOptions/>
  <pageMargins left="0.75" right="0.75" top="1" bottom="1" header="0.5" footer="0.5"/>
  <pageSetup fitToWidth="8" fitToHeight="1" horizontalDpi="600" verticalDpi="600" orientation="landscape" scale="70" r:id="rId1"/>
  <headerFooter alignWithMargins="0">
    <oddHeader>&amp;CNCUA Prepayment Model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3" t="s">
        <v>42</v>
      </c>
    </row>
    <row r="2" ht="12.75">
      <c r="A2" s="3" t="s">
        <v>48</v>
      </c>
    </row>
    <row r="4" ht="12.75">
      <c r="A4" s="3" t="s">
        <v>43</v>
      </c>
    </row>
    <row r="5" ht="12.75">
      <c r="B5" t="s">
        <v>76</v>
      </c>
    </row>
    <row r="6" spans="2:3" ht="12.75">
      <c r="B6" t="s">
        <v>49</v>
      </c>
      <c r="C6" s="12">
        <f>'Prepay Summary'!E6</f>
        <v>0.45236142850962235</v>
      </c>
    </row>
    <row r="8" ht="12.75">
      <c r="A8" s="3"/>
    </row>
    <row r="9" ht="12.75">
      <c r="A9" s="3" t="s">
        <v>44</v>
      </c>
    </row>
    <row r="10" ht="12.75">
      <c r="B10" t="s">
        <v>77</v>
      </c>
    </row>
    <row r="11" spans="2:7" ht="12.75">
      <c r="B11" t="s">
        <v>50</v>
      </c>
      <c r="C11" s="39">
        <f>'Prepay Summary'!E6</f>
        <v>0.45236142850962235</v>
      </c>
      <c r="D11" s="10" t="s">
        <v>51</v>
      </c>
      <c r="E11" s="2">
        <f>'Prepay Summary'!D6-'Prepay Summary'!C6</f>
        <v>0.18573295625810116</v>
      </c>
      <c r="F11" s="10" t="s">
        <v>52</v>
      </c>
      <c r="G11" s="12">
        <f>C11+E11</f>
        <v>0.6380943847677235</v>
      </c>
    </row>
    <row r="12" spans="3:7" ht="12.75">
      <c r="C12" s="2"/>
      <c r="D12" s="10"/>
      <c r="E12" s="2"/>
      <c r="F12" s="10"/>
      <c r="G12" s="12"/>
    </row>
    <row r="13" ht="12.75">
      <c r="A13" s="3" t="s">
        <v>45</v>
      </c>
    </row>
    <row r="14" ht="12.75">
      <c r="B14" t="s">
        <v>78</v>
      </c>
    </row>
    <row r="15" spans="2:7" ht="12.75">
      <c r="B15" t="s">
        <v>50</v>
      </c>
      <c r="C15" s="2">
        <f>'Prepay Summary'!E6</f>
        <v>0.45236142850962235</v>
      </c>
      <c r="D15" s="10" t="s">
        <v>53</v>
      </c>
      <c r="E15" s="2">
        <f>'Prepay Summary'!D6-'Prepay Summary'!C6</f>
        <v>0.18573295625810116</v>
      </c>
      <c r="F15" s="10" t="s">
        <v>52</v>
      </c>
      <c r="G15" s="12">
        <f>C15-E15</f>
        <v>0.2666284722515212</v>
      </c>
    </row>
    <row r="16" spans="3:7" ht="12.75">
      <c r="C16" s="2"/>
      <c r="D16" s="10"/>
      <c r="E16" s="2"/>
      <c r="F16" s="10"/>
      <c r="G16" s="12"/>
    </row>
    <row r="18" ht="12.75">
      <c r="A18" t="s">
        <v>46</v>
      </c>
    </row>
    <row r="19" ht="12.75">
      <c r="A19" t="s">
        <v>47</v>
      </c>
    </row>
    <row r="20" ht="12.75">
      <c r="A20" t="s">
        <v>54</v>
      </c>
    </row>
    <row r="23" ht="12.75">
      <c r="A23" s="3" t="s">
        <v>79</v>
      </c>
    </row>
    <row r="25" ht="12.75">
      <c r="A25" s="3" t="s">
        <v>43</v>
      </c>
    </row>
    <row r="26" ht="12.75">
      <c r="B26" t="s">
        <v>80</v>
      </c>
    </row>
    <row r="28" ht="12.75">
      <c r="A28" s="3" t="s">
        <v>44</v>
      </c>
    </row>
    <row r="29" ht="12.75">
      <c r="B29" t="s">
        <v>81</v>
      </c>
    </row>
    <row r="30" spans="2:3" ht="12.75">
      <c r="B30" t="s">
        <v>50</v>
      </c>
      <c r="C30" s="12">
        <f>'Prepay Summary'!E6*1.5</f>
        <v>0.6785421427644336</v>
      </c>
    </row>
    <row r="32" ht="12.75">
      <c r="A32" s="3" t="s">
        <v>45</v>
      </c>
    </row>
    <row r="33" ht="12.75">
      <c r="B33" t="s">
        <v>82</v>
      </c>
    </row>
    <row r="34" spans="2:3" ht="12.75">
      <c r="B34" t="s">
        <v>50</v>
      </c>
      <c r="C34" s="12">
        <f>'Prepay Summary'!E6*0.5</f>
        <v>0.22618071425481118</v>
      </c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BasicXP</dc:creator>
  <cp:keywords/>
  <dc:description/>
  <cp:lastModifiedBy>OCIO</cp:lastModifiedBy>
  <cp:lastPrinted>2006-03-13T20:34:41Z</cp:lastPrinted>
  <dcterms:created xsi:type="dcterms:W3CDTF">2005-10-19T20:13:21Z</dcterms:created>
  <dcterms:modified xsi:type="dcterms:W3CDTF">2006-03-16T14:54:53Z</dcterms:modified>
  <cp:category/>
  <cp:version/>
  <cp:contentType/>
  <cp:contentStatus/>
</cp:coreProperties>
</file>