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200" activeTab="0"/>
  </bookViews>
  <sheets>
    <sheet name="372r" sheetId="1" r:id="rId1"/>
  </sheets>
  <definedNames>
    <definedName name="_Regression_Int" localSheetId="0" hidden="1">1</definedName>
    <definedName name="_xlnm.Print_Area" localSheetId="0">'372r'!$A$1:$L$91</definedName>
    <definedName name="Print_Area_MI" localSheetId="0">'372r'!$A$1:$K$94</definedName>
    <definedName name="PRINT_AREA_MI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<sst xmlns="http://schemas.openxmlformats.org/spreadsheetml/2006/main" count="129" uniqueCount="41">
  <si>
    <t>Industry Trends:  Aircraft (SIC 3721)</t>
  </si>
  <si>
    <t>(in millions of dollars except as noted)</t>
  </si>
  <si>
    <t xml:space="preserve">     Item</t>
  </si>
  <si>
    <t xml:space="preserve">  Industry Data</t>
  </si>
  <si>
    <t xml:space="preserve">Value of shipments (1992$) </t>
  </si>
  <si>
    <t>Total employment (000)</t>
  </si>
  <si>
    <t>Production workers (000)</t>
  </si>
  <si>
    <t xml:space="preserve">  Hours (millions)</t>
  </si>
  <si>
    <t xml:space="preserve">  Wages ($ millions)</t>
  </si>
  <si>
    <t xml:space="preserve">  Average hourly earnings ($)</t>
  </si>
  <si>
    <t>Capital expenditures</t>
  </si>
  <si>
    <t xml:space="preserve">  Product Data</t>
  </si>
  <si>
    <t xml:space="preserve">  Trade Data</t>
  </si>
  <si>
    <t>Value of exports</t>
  </si>
  <si>
    <t>Value of imports</t>
  </si>
  <si>
    <t>Balance</t>
  </si>
  <si>
    <t>Industry Trends:  Aircraft Engines and Engine Parts (SIC 3724)</t>
  </si>
  <si>
    <t>Industry Trends:  Aircraft Parts and Equipment, N.E.C. (SIC 3728)</t>
  </si>
  <si>
    <t xml:space="preserve">1994 </t>
  </si>
  <si>
    <t>Industry Trends:  Aircraft and Parts (SIC 372)</t>
  </si>
  <si>
    <t>Source:  U.S. Department of Commerce:  Bureau of the Census and International Trade Administration (ITA)</t>
  </si>
  <si>
    <r>
      <t>1987</t>
    </r>
    <r>
      <rPr>
        <vertAlign val="superscript"/>
        <sz val="10"/>
        <rFont val="Arial"/>
        <family val="2"/>
      </rPr>
      <t>r</t>
    </r>
  </si>
  <si>
    <r>
      <t>1988</t>
    </r>
    <r>
      <rPr>
        <vertAlign val="superscript"/>
        <sz val="10"/>
        <rFont val="Arial"/>
        <family val="2"/>
      </rPr>
      <t>r</t>
    </r>
  </si>
  <si>
    <r>
      <t>1989</t>
    </r>
    <r>
      <rPr>
        <vertAlign val="superscript"/>
        <sz val="10"/>
        <rFont val="Arial"/>
        <family val="2"/>
      </rPr>
      <t>r</t>
    </r>
  </si>
  <si>
    <r>
      <t>1990</t>
    </r>
    <r>
      <rPr>
        <vertAlign val="superscript"/>
        <sz val="9"/>
        <rFont val="Arial"/>
        <family val="2"/>
      </rPr>
      <t>r</t>
    </r>
  </si>
  <si>
    <r>
      <t>1991</t>
    </r>
    <r>
      <rPr>
        <vertAlign val="superscript"/>
        <sz val="9"/>
        <rFont val="Arial"/>
        <family val="2"/>
      </rPr>
      <t>r</t>
    </r>
  </si>
  <si>
    <r>
      <t>1992</t>
    </r>
    <r>
      <rPr>
        <vertAlign val="superscript"/>
        <sz val="9"/>
        <rFont val="Arial"/>
        <family val="2"/>
      </rPr>
      <t>r</t>
    </r>
  </si>
  <si>
    <r>
      <t>1993</t>
    </r>
    <r>
      <rPr>
        <vertAlign val="superscript"/>
        <sz val="9"/>
        <rFont val="Arial"/>
        <family val="2"/>
      </rPr>
      <t>r</t>
    </r>
  </si>
  <si>
    <r>
      <t>1994</t>
    </r>
    <r>
      <rPr>
        <vertAlign val="superscript"/>
        <sz val="9"/>
        <rFont val="Arial"/>
        <family val="2"/>
      </rPr>
      <t>r</t>
    </r>
  </si>
  <si>
    <r>
      <t>1995</t>
    </r>
    <r>
      <rPr>
        <vertAlign val="superscript"/>
        <sz val="9"/>
        <rFont val="Arial"/>
        <family val="2"/>
      </rPr>
      <t>r</t>
    </r>
  </si>
  <si>
    <r>
      <t>Value of shipments</t>
    </r>
    <r>
      <rPr>
        <vertAlign val="superscript"/>
        <sz val="9"/>
        <rFont val="Arial"/>
        <family val="2"/>
      </rPr>
      <t>1</t>
    </r>
  </si>
  <si>
    <r>
      <t>Value of shipments</t>
    </r>
    <r>
      <rPr>
        <vertAlign val="superscript"/>
        <sz val="9"/>
        <rFont val="Arial"/>
        <family val="2"/>
      </rPr>
      <t>2</t>
    </r>
  </si>
  <si>
    <t>e</t>
  </si>
  <si>
    <r>
      <t>1996</t>
    </r>
    <r>
      <rPr>
        <vertAlign val="superscript"/>
        <sz val="10"/>
        <rFont val="Arial"/>
        <family val="2"/>
      </rPr>
      <t>r</t>
    </r>
  </si>
  <si>
    <r>
      <t>1997</t>
    </r>
    <r>
      <rPr>
        <vertAlign val="superscript"/>
        <sz val="10"/>
        <rFont val="Arial"/>
        <family val="2"/>
      </rPr>
      <t>r</t>
    </r>
  </si>
  <si>
    <r>
      <t xml:space="preserve">r </t>
    </r>
    <r>
      <rPr>
        <sz val="7.5"/>
        <rFont val="Arial"/>
        <family val="2"/>
      </rPr>
      <t>Revised from previously published data.</t>
    </r>
  </si>
  <si>
    <r>
      <t xml:space="preserve">   </t>
    </r>
    <r>
      <rPr>
        <sz val="7.5"/>
        <rFont val="Arial"/>
        <family val="2"/>
      </rPr>
      <t xml:space="preserve">Revisions to industry data based on Bureau of the Census, </t>
    </r>
    <r>
      <rPr>
        <i/>
        <sz val="7.5"/>
        <rFont val="Arial"/>
        <family val="2"/>
      </rPr>
      <t xml:space="preserve">1992 Census of Manufactures, General Summary, </t>
    </r>
    <r>
      <rPr>
        <sz val="7.5"/>
        <rFont val="Arial"/>
        <family val="2"/>
      </rPr>
      <t>October 1996.</t>
    </r>
  </si>
  <si>
    <r>
      <t xml:space="preserve"> Revisions to trade data based on Bureau of the Census, </t>
    </r>
    <r>
      <rPr>
        <i/>
        <sz val="7.5"/>
        <rFont val="Arial"/>
        <family val="2"/>
      </rPr>
      <t>U.S. Exports/Imports History, Historical Summary 1991-95 and 1993-97</t>
    </r>
    <r>
      <rPr>
        <sz val="7.5"/>
        <rFont val="Arial"/>
        <family val="2"/>
      </rPr>
      <t>.</t>
    </r>
  </si>
  <si>
    <r>
      <t>e</t>
    </r>
    <r>
      <rPr>
        <sz val="7.5"/>
        <rFont val="Arial"/>
        <family val="2"/>
      </rPr>
      <t>Estimate.</t>
    </r>
  </si>
  <si>
    <r>
      <t>1</t>
    </r>
    <r>
      <rPr>
        <sz val="7.5"/>
        <rFont val="Arial"/>
        <family val="2"/>
      </rPr>
      <t>Value of all products and services sold by establishments in the specified SIC industry.</t>
    </r>
  </si>
  <si>
    <r>
      <t>2</t>
    </r>
    <r>
      <rPr>
        <sz val="7.5"/>
        <rFont val="Arial"/>
        <family val="2"/>
      </rPr>
      <t>Value of products classified in the specified SIC industry produced by all industries.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</si>
</sst>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\-mm\-dd"/>
    <numFmt numFmtId="165" formatCode="yy\-mm\-dd\ hh:mm"/>
    <numFmt numFmtId="166" formatCode="General_)"/>
    <numFmt numFmtId="167" formatCode="0.0_)"/>
    <numFmt numFmtId="168" formatCode="#,##0.0_);\(#,##0.0\)"/>
    <numFmt numFmtId="169" formatCode="0.00_)"/>
    <numFmt numFmtId="170" formatCode="0_)"/>
    <numFmt numFmtId="171" formatCode="#,##0.0"/>
    <numFmt numFmtId="172" formatCode="0.0%"/>
    <numFmt numFmtId="173" formatCode="0.0"/>
    <numFmt numFmtId="174" formatCode="&quot;$&quot;#,##0"/>
  </numFmts>
  <fonts count="19">
    <font>
      <sz val="9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Courier"/>
      <family val="0"/>
    </font>
    <font>
      <sz val="7.5"/>
      <name val="Arial"/>
      <family val="2"/>
    </font>
    <font>
      <sz val="9"/>
      <name val="Courier"/>
      <family val="0"/>
    </font>
    <font>
      <b/>
      <sz val="9"/>
      <name val="Courier"/>
      <family val="3"/>
    </font>
    <font>
      <b/>
      <sz val="12"/>
      <name val="Arial"/>
      <family val="2"/>
    </font>
    <font>
      <sz val="10"/>
      <name val="CG Times (W1)"/>
      <family val="0"/>
    </font>
    <font>
      <b/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ill="0" applyAlignment="0" applyProtection="0"/>
    <xf numFmtId="171" fontId="0" fillId="0" borderId="0" applyBorder="0">
      <alignment/>
      <protection/>
    </xf>
    <xf numFmtId="171" fontId="0" fillId="0" borderId="1">
      <alignment/>
      <protection/>
    </xf>
    <xf numFmtId="4" fontId="0" fillId="0" borderId="0" applyFill="0" applyBorder="0" applyAlignment="0" applyProtection="0"/>
    <xf numFmtId="8" fontId="4" fillId="0" borderId="0" applyFont="0" applyFill="0" applyBorder="0" applyAlignment="0" applyProtection="0"/>
    <xf numFmtId="174" fontId="0" fillId="0" borderId="0" applyFill="0" applyBorder="0" applyProtection="0">
      <alignment/>
    </xf>
    <xf numFmtId="166" fontId="6" fillId="0" borderId="0">
      <alignment horizontal="left"/>
      <protection/>
    </xf>
    <xf numFmtId="1" fontId="8" fillId="0" borderId="0">
      <alignment/>
      <protection/>
    </xf>
    <xf numFmtId="1" fontId="16" fillId="0" borderId="0">
      <alignment/>
      <protection/>
    </xf>
    <xf numFmtId="9" fontId="4" fillId="0" borderId="0" applyFont="0" applyFill="0" applyBorder="0" applyAlignment="0" applyProtection="0"/>
    <xf numFmtId="173" fontId="0" fillId="0" borderId="0" applyFill="0" applyProtection="0">
      <alignment/>
    </xf>
    <xf numFmtId="166" fontId="9" fillId="0" borderId="0">
      <alignment horizontal="centerContinuous"/>
      <protection/>
    </xf>
    <xf numFmtId="166" fontId="10" fillId="0" borderId="0">
      <alignment horizontal="left"/>
      <protection/>
    </xf>
    <xf numFmtId="166" fontId="11" fillId="0" borderId="0">
      <alignment horizontal="centerContinuous"/>
      <protection/>
    </xf>
    <xf numFmtId="174" fontId="16" fillId="0" borderId="2">
      <alignment horizontal="right"/>
      <protection/>
    </xf>
  </cellStyleXfs>
  <cellXfs count="34">
    <xf numFmtId="3" fontId="0" fillId="0" borderId="0" xfId="0" applyAlignment="1">
      <alignment/>
    </xf>
    <xf numFmtId="4" fontId="0" fillId="0" borderId="0" xfId="18" applyAlignment="1" applyProtection="1">
      <alignment/>
      <protection/>
    </xf>
    <xf numFmtId="166" fontId="11" fillId="0" borderId="0" xfId="28" applyAlignment="1">
      <alignment horizontal="centerContinuous"/>
      <protection/>
    </xf>
    <xf numFmtId="166" fontId="9" fillId="0" borderId="0" xfId="26" applyAlignment="1">
      <alignment horizontal="centerContinuous"/>
      <protection/>
    </xf>
    <xf numFmtId="171" fontId="0" fillId="0" borderId="0" xfId="16" applyProtection="1">
      <alignment/>
      <protection/>
    </xf>
    <xf numFmtId="171" fontId="0" fillId="0" borderId="0" xfId="16">
      <alignment/>
      <protection/>
    </xf>
    <xf numFmtId="171" fontId="0" fillId="0" borderId="1" xfId="16" applyBorder="1">
      <alignment/>
      <protection/>
    </xf>
    <xf numFmtId="166" fontId="9" fillId="0" borderId="0" xfId="26" applyAlignment="1" quotePrefix="1">
      <alignment horizontal="centerContinuous"/>
      <protection/>
    </xf>
    <xf numFmtId="171" fontId="0" fillId="0" borderId="0" xfId="16" applyFont="1" applyProtection="1">
      <alignment/>
      <protection/>
    </xf>
    <xf numFmtId="166" fontId="11" fillId="0" borderId="0" xfId="28" applyFont="1" applyAlignment="1">
      <alignment horizontal="centerContinuous"/>
      <protection/>
    </xf>
    <xf numFmtId="3" fontId="0" fillId="0" borderId="0" xfId="0" applyAlignment="1">
      <alignment horizontal="centerContinuous"/>
    </xf>
    <xf numFmtId="3" fontId="0" fillId="0" borderId="0" xfId="0" applyAlignment="1">
      <alignment/>
    </xf>
    <xf numFmtId="3" fontId="12" fillId="0" borderId="3" xfId="0" applyFont="1" applyBorder="1" applyAlignment="1">
      <alignment/>
    </xf>
    <xf numFmtId="3" fontId="12" fillId="0" borderId="1" xfId="0" applyFont="1" applyBorder="1" applyAlignment="1">
      <alignment/>
    </xf>
    <xf numFmtId="3" fontId="12" fillId="0" borderId="4" xfId="0" applyFont="1" applyBorder="1" applyAlignment="1">
      <alignment/>
    </xf>
    <xf numFmtId="166" fontId="12" fillId="0" borderId="5" xfId="0" applyNumberFormat="1" applyFont="1" applyBorder="1" applyAlignment="1" applyProtection="1" quotePrefix="1">
      <alignment horizontal="right"/>
      <protection/>
    </xf>
    <xf numFmtId="1" fontId="15" fillId="0" borderId="0" xfId="23" applyFont="1">
      <alignment/>
      <protection/>
    </xf>
    <xf numFmtId="3" fontId="0" fillId="0" borderId="0" xfId="0" applyFont="1" applyAlignment="1" quotePrefix="1">
      <alignment horizontal="left"/>
    </xf>
    <xf numFmtId="167" fontId="0" fillId="0" borderId="0" xfId="0" applyNumberFormat="1" applyAlignment="1" applyProtection="1">
      <alignment/>
      <protection/>
    </xf>
    <xf numFmtId="3" fontId="0" fillId="0" borderId="0" xfId="0" applyFont="1" applyAlignment="1">
      <alignment/>
    </xf>
    <xf numFmtId="168" fontId="5" fillId="0" borderId="0" xfId="0" applyNumberFormat="1" applyFont="1" applyAlignment="1" applyProtection="1">
      <alignment/>
      <protection/>
    </xf>
    <xf numFmtId="3" fontId="0" fillId="0" borderId="1" xfId="0" applyFont="1" applyBorder="1" applyAlignment="1">
      <alignment/>
    </xf>
    <xf numFmtId="3" fontId="0" fillId="0" borderId="0" xfId="0" applyFont="1" applyAlignment="1" applyProtection="1">
      <alignment/>
      <protection/>
    </xf>
    <xf numFmtId="171" fontId="0" fillId="0" borderId="1" xfId="17">
      <alignment/>
      <protection/>
    </xf>
    <xf numFmtId="3" fontId="0" fillId="0" borderId="0" xfId="15" applyFont="1" applyAlignment="1" applyProtection="1">
      <alignment/>
      <protection/>
    </xf>
    <xf numFmtId="3" fontId="14" fillId="0" borderId="0" xfId="0" applyFont="1" applyAlignment="1">
      <alignment horizontal="left"/>
    </xf>
    <xf numFmtId="3" fontId="6" fillId="0" borderId="0" xfId="0" applyFont="1" applyAlignment="1">
      <alignment/>
    </xf>
    <xf numFmtId="166" fontId="17" fillId="0" borderId="0" xfId="21" applyFont="1" applyAlignment="1" quotePrefix="1">
      <alignment horizontal="left"/>
      <protection/>
    </xf>
    <xf numFmtId="3" fontId="6" fillId="0" borderId="0" xfId="0" applyFont="1" applyAlignment="1" applyProtection="1">
      <alignment/>
      <protection/>
    </xf>
    <xf numFmtId="166" fontId="6" fillId="0" borderId="0" xfId="21" applyFont="1" applyAlignment="1" quotePrefix="1">
      <alignment horizontal="left"/>
      <protection/>
    </xf>
    <xf numFmtId="166" fontId="6" fillId="0" borderId="0" xfId="21" applyFont="1">
      <alignment horizontal="left"/>
      <protection/>
    </xf>
    <xf numFmtId="3" fontId="17" fillId="0" borderId="0" xfId="0" applyFont="1" applyAlignment="1" quotePrefix="1">
      <alignment horizontal="left"/>
    </xf>
    <xf numFmtId="166" fontId="17" fillId="0" borderId="1" xfId="21" applyFont="1" applyBorder="1" applyAlignment="1" quotePrefix="1">
      <alignment horizontal="left"/>
      <protection/>
    </xf>
    <xf numFmtId="3" fontId="6" fillId="0" borderId="1" xfId="0" applyFont="1" applyBorder="1" applyAlignment="1" applyProtection="1">
      <alignment/>
      <protection/>
    </xf>
  </cellXfs>
  <cellStyles count="16">
    <cellStyle name="Normal" xfId="0"/>
    <cellStyle name="Comma [0]" xfId="15"/>
    <cellStyle name="Comma [1]" xfId="16"/>
    <cellStyle name="Comma [1] Bal" xfId="17"/>
    <cellStyle name="Comma [2]" xfId="18"/>
    <cellStyle name="Currency" xfId="19"/>
    <cellStyle name="Currency [0]" xfId="20"/>
    <cellStyle name="Footnote" xfId="21"/>
    <cellStyle name="Heading" xfId="22"/>
    <cellStyle name="Heading_trends" xfId="23"/>
    <cellStyle name="Percent" xfId="24"/>
    <cellStyle name="Percent [1]" xfId="25"/>
    <cellStyle name="Subtitles" xfId="26"/>
    <cellStyle name="Text" xfId="27"/>
    <cellStyle name="Titles" xfId="28"/>
    <cellStyle name="Totals ($)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T93"/>
  <sheetViews>
    <sheetView showGridLines="0" tabSelected="1" workbookViewId="0" topLeftCell="A1">
      <pane xSplit="1" ySplit="5" topLeftCell="B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2" sqref="A92"/>
    </sheetView>
  </sheetViews>
  <sheetFormatPr defaultColWidth="13.00390625" defaultRowHeight="12"/>
  <cols>
    <col min="1" max="1" width="32.00390625" style="11" customWidth="1"/>
    <col min="2" max="4" width="10.57421875" style="11" customWidth="1"/>
    <col min="5" max="7" width="11.8515625" style="11" customWidth="1"/>
    <col min="8" max="12" width="10.57421875" style="11" customWidth="1"/>
    <col min="13" max="13" width="0.9921875" style="11" customWidth="1"/>
    <col min="14" max="16384" width="13.00390625" style="11" customWidth="1"/>
  </cols>
  <sheetData>
    <row r="1" spans="1:12" ht="18">
      <c r="A1" s="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>
      <c r="A2" s="3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12.75"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</row>
    <row r="4" spans="1:12" ht="14.25">
      <c r="A4" s="14" t="s">
        <v>2</v>
      </c>
      <c r="B4" s="15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33</v>
      </c>
      <c r="L4" s="15" t="s">
        <v>34</v>
      </c>
    </row>
    <row r="5" ht="12.75">
      <c r="A5" s="16" t="s">
        <v>3</v>
      </c>
    </row>
    <row r="6" spans="1:18" ht="13.5">
      <c r="A6" s="17" t="s">
        <v>30</v>
      </c>
      <c r="B6" s="4">
        <v>39092.7</v>
      </c>
      <c r="C6" s="4">
        <v>41584.5</v>
      </c>
      <c r="D6" s="4">
        <v>42261.1</v>
      </c>
      <c r="E6" s="4">
        <v>51653.3</v>
      </c>
      <c r="F6" s="4">
        <v>58485.6</v>
      </c>
      <c r="G6" s="4">
        <v>62940.1</v>
      </c>
      <c r="H6" s="4">
        <v>55119.8</v>
      </c>
      <c r="I6" s="4">
        <v>50970.2</v>
      </c>
      <c r="J6" s="4">
        <v>47028</v>
      </c>
      <c r="K6" s="4">
        <v>47313</v>
      </c>
      <c r="L6" s="4">
        <v>57903.327</v>
      </c>
      <c r="M6" s="18"/>
      <c r="N6" s="18"/>
      <c r="O6" s="18"/>
      <c r="P6" s="18"/>
      <c r="Q6" s="18"/>
      <c r="R6" s="18"/>
    </row>
    <row r="7" spans="1:12" ht="12">
      <c r="A7" s="17" t="s">
        <v>4</v>
      </c>
      <c r="B7" s="4">
        <f>B6/0.802</f>
        <v>48744.01496259351</v>
      </c>
      <c r="C7" s="4">
        <f>C6/0.817</f>
        <v>50899.02080783354</v>
      </c>
      <c r="D7" s="4">
        <f>D6/0.867</f>
        <v>48744.059976931945</v>
      </c>
      <c r="E7" s="4">
        <f>E6/0.914</f>
        <v>56513.45733041575</v>
      </c>
      <c r="F7" s="4">
        <f>F6/0.962</f>
        <v>60795.841995842</v>
      </c>
      <c r="G7" s="4">
        <f>G6/1</f>
        <v>62940.1</v>
      </c>
      <c r="H7" s="4">
        <f>H6/1.025</f>
        <v>53775.41463414635</v>
      </c>
      <c r="I7" s="4">
        <f>I6/1.057</f>
        <v>48221.570482497635</v>
      </c>
      <c r="J7" s="4">
        <f>J6/1.096</f>
        <v>42908.759124087584</v>
      </c>
      <c r="K7" s="4">
        <f>K6/1.13</f>
        <v>41869.91150442478</v>
      </c>
      <c r="L7" s="4">
        <f>L6/1.144</f>
        <v>50614.79632867133</v>
      </c>
    </row>
    <row r="8" spans="1:12" ht="12">
      <c r="A8" s="17" t="s">
        <v>5</v>
      </c>
      <c r="B8" s="5">
        <v>268.2</v>
      </c>
      <c r="C8" s="5">
        <v>274.6</v>
      </c>
      <c r="D8" s="5">
        <v>268</v>
      </c>
      <c r="E8" s="5">
        <v>290.7</v>
      </c>
      <c r="F8" s="5">
        <v>260.1</v>
      </c>
      <c r="G8" s="5">
        <v>264.9</v>
      </c>
      <c r="H8" s="5">
        <v>241.2</v>
      </c>
      <c r="I8" s="5">
        <v>218.4</v>
      </c>
      <c r="J8" s="4">
        <v>189</v>
      </c>
      <c r="K8" s="4">
        <v>188.3</v>
      </c>
      <c r="L8" s="4">
        <v>202.596</v>
      </c>
    </row>
    <row r="9" spans="1:12" ht="12">
      <c r="A9" s="17" t="s">
        <v>6</v>
      </c>
      <c r="B9" s="5">
        <v>141.5</v>
      </c>
      <c r="C9" s="5">
        <v>139.9</v>
      </c>
      <c r="D9" s="5">
        <v>146.6</v>
      </c>
      <c r="E9" s="5">
        <v>139.5</v>
      </c>
      <c r="F9" s="5">
        <v>125.1</v>
      </c>
      <c r="G9" s="5">
        <v>122.1</v>
      </c>
      <c r="H9" s="5">
        <v>104.4</v>
      </c>
      <c r="I9" s="5">
        <v>92.9</v>
      </c>
      <c r="J9" s="8">
        <v>84</v>
      </c>
      <c r="K9" s="8">
        <v>84.5</v>
      </c>
      <c r="L9" s="8">
        <v>97.819</v>
      </c>
    </row>
    <row r="10" spans="1:12" ht="12">
      <c r="A10" s="17" t="s">
        <v>7</v>
      </c>
      <c r="B10" s="5">
        <v>282.3</v>
      </c>
      <c r="C10" s="5">
        <v>274.7</v>
      </c>
      <c r="D10" s="5">
        <v>268.4</v>
      </c>
      <c r="E10" s="5">
        <v>269.4</v>
      </c>
      <c r="F10" s="5">
        <v>246.5</v>
      </c>
      <c r="G10" s="5">
        <v>227</v>
      </c>
      <c r="H10" s="5">
        <v>198.7</v>
      </c>
      <c r="I10" s="5">
        <v>173.1</v>
      </c>
      <c r="J10" s="4">
        <v>159.7</v>
      </c>
      <c r="K10" s="4">
        <v>155.2</v>
      </c>
      <c r="L10" s="4">
        <v>185.763</v>
      </c>
    </row>
    <row r="11" spans="1:12" ht="12">
      <c r="A11" s="17" t="s">
        <v>8</v>
      </c>
      <c r="B11" s="5">
        <v>4341.2</v>
      </c>
      <c r="C11" s="5">
        <v>4442.4</v>
      </c>
      <c r="D11" s="5">
        <v>4367.6</v>
      </c>
      <c r="E11" s="5">
        <v>4593</v>
      </c>
      <c r="F11" s="5">
        <v>4402.9</v>
      </c>
      <c r="G11" s="5">
        <v>4536.5</v>
      </c>
      <c r="H11" s="5">
        <v>3953.6</v>
      </c>
      <c r="I11" s="5">
        <v>3591.3</v>
      </c>
      <c r="J11" s="4">
        <v>3437.3</v>
      </c>
      <c r="K11" s="4">
        <v>3807.8</v>
      </c>
      <c r="L11" s="4">
        <v>4428.659</v>
      </c>
    </row>
    <row r="12" spans="1:12" ht="12">
      <c r="A12" s="17" t="s">
        <v>9</v>
      </c>
      <c r="B12" s="1">
        <f aca="true" t="shared" si="0" ref="B12:I12">B11/B10</f>
        <v>15.377966702089974</v>
      </c>
      <c r="C12" s="1">
        <f t="shared" si="0"/>
        <v>16.171823807790314</v>
      </c>
      <c r="D12" s="1">
        <f t="shared" si="0"/>
        <v>16.272727272727277</v>
      </c>
      <c r="E12" s="1">
        <f t="shared" si="0"/>
        <v>17.04899777282851</v>
      </c>
      <c r="F12" s="1">
        <f t="shared" si="0"/>
        <v>17.861663286004056</v>
      </c>
      <c r="G12" s="1">
        <f t="shared" si="0"/>
        <v>19.984581497797357</v>
      </c>
      <c r="H12" s="1">
        <f t="shared" si="0"/>
        <v>19.897332662304983</v>
      </c>
      <c r="I12" s="1">
        <f t="shared" si="0"/>
        <v>20.746967071057195</v>
      </c>
      <c r="J12" s="1">
        <v>22.15</v>
      </c>
      <c r="K12" s="1">
        <v>23.12</v>
      </c>
      <c r="L12" s="1">
        <f>L11/L10</f>
        <v>23.840371871685964</v>
      </c>
    </row>
    <row r="13" spans="1:12" ht="12">
      <c r="A13" s="19" t="s">
        <v>10</v>
      </c>
      <c r="B13" s="5">
        <v>1052.1</v>
      </c>
      <c r="C13" s="5">
        <v>1028.6</v>
      </c>
      <c r="D13" s="5">
        <v>1205.7</v>
      </c>
      <c r="E13" s="5">
        <v>1018.3</v>
      </c>
      <c r="F13" s="5">
        <v>1042.8</v>
      </c>
      <c r="G13" s="5">
        <v>1661.3</v>
      </c>
      <c r="H13" s="5">
        <v>1154.4</v>
      </c>
      <c r="I13" s="5">
        <v>877.2</v>
      </c>
      <c r="J13" s="4">
        <v>568</v>
      </c>
      <c r="K13" s="4">
        <v>622.2</v>
      </c>
      <c r="L13" s="4">
        <v>775.165</v>
      </c>
    </row>
    <row r="14" spans="1:12" ht="12.75">
      <c r="A14" s="16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97" ht="13.5">
      <c r="A15" s="17" t="s">
        <v>31</v>
      </c>
      <c r="B15" s="5">
        <v>36002.8</v>
      </c>
      <c r="C15" s="5">
        <v>37765.1</v>
      </c>
      <c r="D15" s="5">
        <v>39531</v>
      </c>
      <c r="E15" s="5">
        <v>46885.3</v>
      </c>
      <c r="F15" s="5">
        <v>52513.5</v>
      </c>
      <c r="G15" s="5">
        <v>56569.3</v>
      </c>
      <c r="H15" s="5">
        <v>51005.9</v>
      </c>
      <c r="I15" s="5">
        <v>46813.7</v>
      </c>
      <c r="J15" s="4">
        <v>44456.5</v>
      </c>
      <c r="K15" s="4">
        <v>44583.6</v>
      </c>
      <c r="L15" s="4">
        <v>51026.273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</row>
    <row r="16" spans="1:12" ht="12">
      <c r="A16" s="17" t="s">
        <v>4</v>
      </c>
      <c r="B16" s="5">
        <f>B15/0.802</f>
        <v>44891.27182044888</v>
      </c>
      <c r="C16" s="5">
        <f>C15/0.817</f>
        <v>46224.112607099145</v>
      </c>
      <c r="D16" s="5">
        <f>D15/0.867</f>
        <v>45595.15570934256</v>
      </c>
      <c r="E16" s="5">
        <f>E15/0.914</f>
        <v>51296.827133479215</v>
      </c>
      <c r="F16" s="5">
        <f>F15/0.962</f>
        <v>54587.83783783784</v>
      </c>
      <c r="G16" s="5">
        <f>G15/1</f>
        <v>56569.3</v>
      </c>
      <c r="H16" s="5">
        <f>H15/1.025</f>
        <v>49761.853658536595</v>
      </c>
      <c r="I16" s="5">
        <f>I15/1.057</f>
        <v>44289.21475875118</v>
      </c>
      <c r="J16" s="4">
        <f>J15/1.096</f>
        <v>40562.5</v>
      </c>
      <c r="K16" s="4">
        <f>K15/1.13</f>
        <v>39454.513274336285</v>
      </c>
      <c r="L16" s="4">
        <f>L15/1.144</f>
        <v>44603.385489510496</v>
      </c>
    </row>
    <row r="17" spans="1:12" ht="12.75">
      <c r="A17" s="16" t="s">
        <v>12</v>
      </c>
      <c r="B17" s="5"/>
      <c r="C17" s="5"/>
      <c r="D17" s="5"/>
      <c r="E17" s="5"/>
      <c r="F17" s="5"/>
      <c r="G17" s="5"/>
      <c r="H17" s="5"/>
      <c r="I17" s="5"/>
      <c r="J17" s="8"/>
      <c r="K17" s="8"/>
      <c r="L17" s="8"/>
    </row>
    <row r="18" spans="1:12" ht="12">
      <c r="A18" s="19" t="s">
        <v>13</v>
      </c>
      <c r="B18" s="4">
        <v>11105</v>
      </c>
      <c r="C18" s="4">
        <v>12451</v>
      </c>
      <c r="D18" s="5">
        <v>14339.4</v>
      </c>
      <c r="E18" s="5">
        <v>19630.8</v>
      </c>
      <c r="F18" s="5">
        <v>24349.7</v>
      </c>
      <c r="G18" s="5">
        <v>26292.4</v>
      </c>
      <c r="H18" s="5">
        <v>21279.1</v>
      </c>
      <c r="I18" s="5">
        <v>18810.3</v>
      </c>
      <c r="J18" s="5">
        <v>13851.67</v>
      </c>
      <c r="K18" s="5">
        <v>18984.123673</v>
      </c>
      <c r="L18" s="5">
        <v>25560.068759</v>
      </c>
    </row>
    <row r="19" spans="1:12" ht="12">
      <c r="A19" s="19" t="s">
        <v>14</v>
      </c>
      <c r="B19" s="4">
        <v>2060.4</v>
      </c>
      <c r="C19" s="4">
        <v>2373.1</v>
      </c>
      <c r="D19" s="5">
        <v>2804.5</v>
      </c>
      <c r="E19" s="5">
        <v>2838.4</v>
      </c>
      <c r="F19" s="5">
        <v>3349.363</v>
      </c>
      <c r="G19" s="5">
        <v>3863</v>
      </c>
      <c r="H19" s="5">
        <v>3808.8</v>
      </c>
      <c r="I19" s="5">
        <v>3722.262505</v>
      </c>
      <c r="J19" s="5">
        <v>3655.273433</v>
      </c>
      <c r="K19" s="5">
        <v>3947.6</v>
      </c>
      <c r="L19" s="5">
        <v>4669</v>
      </c>
    </row>
    <row r="20" spans="1:12" ht="12" customHeight="1">
      <c r="A20" s="21" t="s">
        <v>15</v>
      </c>
      <c r="B20" s="6">
        <f aca="true" t="shared" si="1" ref="B20:L20">B18-B19</f>
        <v>9044.6</v>
      </c>
      <c r="C20" s="6">
        <f t="shared" si="1"/>
        <v>10077.9</v>
      </c>
      <c r="D20" s="6">
        <f t="shared" si="1"/>
        <v>11534.9</v>
      </c>
      <c r="E20" s="6">
        <f t="shared" si="1"/>
        <v>16792.399999999998</v>
      </c>
      <c r="F20" s="6">
        <f t="shared" si="1"/>
        <v>21000.337</v>
      </c>
      <c r="G20" s="6">
        <f t="shared" si="1"/>
        <v>22429.4</v>
      </c>
      <c r="H20" s="6">
        <f t="shared" si="1"/>
        <v>17470.3</v>
      </c>
      <c r="I20" s="6">
        <f t="shared" si="1"/>
        <v>15088.037494999999</v>
      </c>
      <c r="J20" s="6">
        <f t="shared" si="1"/>
        <v>10196.396567</v>
      </c>
      <c r="K20" s="6">
        <f t="shared" si="1"/>
        <v>15036.523672999998</v>
      </c>
      <c r="L20" s="6">
        <f t="shared" si="1"/>
        <v>20891.068759</v>
      </c>
    </row>
    <row r="21" spans="1:12" ht="12">
      <c r="A21" s="1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8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4.25">
      <c r="A25" s="14" t="s">
        <v>2</v>
      </c>
      <c r="B25" s="15" t="s">
        <v>21</v>
      </c>
      <c r="C25" s="15" t="s">
        <v>22</v>
      </c>
      <c r="D25" s="15" t="s">
        <v>23</v>
      </c>
      <c r="E25" s="15" t="s">
        <v>24</v>
      </c>
      <c r="F25" s="15" t="s">
        <v>25</v>
      </c>
      <c r="G25" s="15" t="s">
        <v>26</v>
      </c>
      <c r="H25" s="15" t="s">
        <v>27</v>
      </c>
      <c r="I25" s="15" t="s">
        <v>28</v>
      </c>
      <c r="J25" s="15" t="s">
        <v>29</v>
      </c>
      <c r="K25" s="15" t="s">
        <v>33</v>
      </c>
      <c r="L25" s="15" t="s">
        <v>34</v>
      </c>
    </row>
    <row r="26" ht="12.75">
      <c r="A26" s="16" t="s">
        <v>3</v>
      </c>
    </row>
    <row r="27" spans="1:12" ht="13.5">
      <c r="A27" s="17" t="s">
        <v>30</v>
      </c>
      <c r="B27" s="4">
        <v>20262.1</v>
      </c>
      <c r="C27" s="4">
        <v>20383.2</v>
      </c>
      <c r="D27" s="4">
        <v>21029.4</v>
      </c>
      <c r="E27" s="4">
        <v>22938.8</v>
      </c>
      <c r="F27" s="4">
        <v>22901</v>
      </c>
      <c r="G27" s="4">
        <v>21968.5</v>
      </c>
      <c r="H27" s="4">
        <v>18946.1</v>
      </c>
      <c r="I27" s="4">
        <v>16584.3</v>
      </c>
      <c r="J27" s="4">
        <v>17519.4</v>
      </c>
      <c r="K27" s="4">
        <v>18769.2</v>
      </c>
      <c r="L27" s="4">
        <v>22833.076</v>
      </c>
    </row>
    <row r="28" spans="1:12" ht="12">
      <c r="A28" s="17" t="s">
        <v>4</v>
      </c>
      <c r="B28" s="4">
        <f>B27/0.801</f>
        <v>25296.0049937578</v>
      </c>
      <c r="C28" s="4">
        <f>C27/0.831</f>
        <v>24528.51985559567</v>
      </c>
      <c r="D28" s="4">
        <f>D27/0.856</f>
        <v>24567.05607476636</v>
      </c>
      <c r="E28" s="4">
        <f>E27/0.9</f>
        <v>25487.555555555555</v>
      </c>
      <c r="F28" s="4">
        <f>F27/0.948</f>
        <v>24157.17299578059</v>
      </c>
      <c r="G28" s="4">
        <v>21968.5</v>
      </c>
      <c r="H28" s="4">
        <v>18574.60784313725</v>
      </c>
      <c r="I28" s="4">
        <v>15854.971319311662</v>
      </c>
      <c r="J28" s="4">
        <f>J27/1.065</f>
        <v>16450.140845070426</v>
      </c>
      <c r="K28" s="4">
        <f>K27/1.084</f>
        <v>17314.760147601475</v>
      </c>
      <c r="L28" s="4">
        <f>L27/1.104</f>
        <v>20682.134057971012</v>
      </c>
    </row>
    <row r="29" spans="1:12" ht="12">
      <c r="A29" s="17" t="s">
        <v>5</v>
      </c>
      <c r="B29" s="5">
        <v>139.6</v>
      </c>
      <c r="C29" s="5">
        <v>141.6</v>
      </c>
      <c r="D29" s="5">
        <v>127.5</v>
      </c>
      <c r="E29" s="5">
        <v>129.6</v>
      </c>
      <c r="F29" s="5">
        <v>123.1</v>
      </c>
      <c r="G29" s="5">
        <v>116.7</v>
      </c>
      <c r="H29" s="5">
        <v>102.9</v>
      </c>
      <c r="I29" s="5">
        <v>84.2</v>
      </c>
      <c r="J29" s="8">
        <v>76.3</v>
      </c>
      <c r="K29" s="8">
        <v>75.1</v>
      </c>
      <c r="L29" s="8">
        <v>83.877</v>
      </c>
    </row>
    <row r="30" spans="1:12" ht="12">
      <c r="A30" s="17" t="s">
        <v>6</v>
      </c>
      <c r="B30" s="5">
        <v>79.8</v>
      </c>
      <c r="C30" s="5">
        <v>76.7</v>
      </c>
      <c r="D30" s="5">
        <v>79.6</v>
      </c>
      <c r="E30" s="5">
        <v>72.5</v>
      </c>
      <c r="F30" s="5">
        <v>67.2</v>
      </c>
      <c r="G30" s="5">
        <v>64.2</v>
      </c>
      <c r="H30" s="5">
        <v>53.6</v>
      </c>
      <c r="I30" s="5">
        <v>45.5</v>
      </c>
      <c r="J30" s="8">
        <v>41.9</v>
      </c>
      <c r="K30" s="8">
        <v>41.4</v>
      </c>
      <c r="L30" s="8">
        <v>48.778</v>
      </c>
    </row>
    <row r="31" spans="1:12" ht="12">
      <c r="A31" s="17" t="s">
        <v>7</v>
      </c>
      <c r="B31" s="4">
        <v>166.2</v>
      </c>
      <c r="C31" s="4">
        <v>165.5</v>
      </c>
      <c r="D31" s="4">
        <v>153.4</v>
      </c>
      <c r="E31" s="4">
        <v>148.5</v>
      </c>
      <c r="F31" s="4">
        <v>142.5</v>
      </c>
      <c r="G31" s="4">
        <v>130.8</v>
      </c>
      <c r="H31" s="4">
        <v>111</v>
      </c>
      <c r="I31" s="4">
        <v>94.1</v>
      </c>
      <c r="J31" s="8">
        <v>92.7</v>
      </c>
      <c r="K31" s="8">
        <v>85.5</v>
      </c>
      <c r="L31" s="8">
        <v>100.096</v>
      </c>
    </row>
    <row r="32" spans="1:12" ht="12">
      <c r="A32" s="17" t="s">
        <v>8</v>
      </c>
      <c r="B32" s="4">
        <v>2364.4</v>
      </c>
      <c r="C32" s="4">
        <v>2368</v>
      </c>
      <c r="D32" s="4">
        <v>2253.8</v>
      </c>
      <c r="E32" s="4">
        <v>233.5</v>
      </c>
      <c r="F32" s="4">
        <v>2223.6</v>
      </c>
      <c r="G32" s="4">
        <v>2219.6</v>
      </c>
      <c r="H32" s="4">
        <v>1904.1</v>
      </c>
      <c r="I32" s="4">
        <v>1767.8</v>
      </c>
      <c r="J32" s="8">
        <v>1684.2</v>
      </c>
      <c r="K32" s="8">
        <v>1708.7</v>
      </c>
      <c r="L32" s="8">
        <v>1960.586</v>
      </c>
    </row>
    <row r="33" spans="1:12" ht="12">
      <c r="A33" s="17" t="s">
        <v>9</v>
      </c>
      <c r="B33" s="1">
        <f>B32/B31</f>
        <v>14.226233453670279</v>
      </c>
      <c r="C33" s="1">
        <f>C32/C31</f>
        <v>14.308157099697885</v>
      </c>
      <c r="D33" s="1">
        <f>D32/D31</f>
        <v>14.692307692307693</v>
      </c>
      <c r="E33" s="1">
        <f>E32/E31</f>
        <v>1.5723905723905724</v>
      </c>
      <c r="F33" s="1">
        <f>F32/F31</f>
        <v>15.60421052631579</v>
      </c>
      <c r="G33" s="1">
        <v>16.969418960244646</v>
      </c>
      <c r="H33" s="1">
        <v>17.154054054054054</v>
      </c>
      <c r="I33" s="1">
        <v>18.786397449521786</v>
      </c>
      <c r="J33" s="1">
        <f>J32/J31</f>
        <v>18.168284789644012</v>
      </c>
      <c r="K33" s="1">
        <f>K32/K31</f>
        <v>19.984795321637428</v>
      </c>
      <c r="L33" s="1">
        <f>L32/L31</f>
        <v>19.5870564258312</v>
      </c>
    </row>
    <row r="34" spans="1:12" ht="12">
      <c r="A34" s="19" t="s">
        <v>10</v>
      </c>
      <c r="B34" s="5">
        <v>746.8</v>
      </c>
      <c r="C34" s="5">
        <v>691.9</v>
      </c>
      <c r="D34" s="5">
        <v>681.5</v>
      </c>
      <c r="E34" s="5">
        <v>782.7</v>
      </c>
      <c r="F34" s="5">
        <v>758.2</v>
      </c>
      <c r="G34" s="5">
        <v>590.2</v>
      </c>
      <c r="H34" s="5">
        <v>439.5</v>
      </c>
      <c r="I34" s="5">
        <v>435.1</v>
      </c>
      <c r="J34" s="4">
        <v>475</v>
      </c>
      <c r="K34" s="4">
        <v>485</v>
      </c>
      <c r="L34" s="4">
        <v>678.246</v>
      </c>
    </row>
    <row r="35" spans="1:12" ht="12.75">
      <c r="A35" s="16" t="s">
        <v>11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3.5">
      <c r="A36" s="17" t="s">
        <v>31</v>
      </c>
      <c r="B36" s="5">
        <v>18821.9</v>
      </c>
      <c r="C36" s="5">
        <v>18866.7</v>
      </c>
      <c r="D36" s="5">
        <v>19903.9</v>
      </c>
      <c r="E36" s="5">
        <v>21580.2</v>
      </c>
      <c r="F36" s="5">
        <v>21314.9</v>
      </c>
      <c r="G36" s="5">
        <v>20932.6</v>
      </c>
      <c r="H36" s="5">
        <v>17995.2</v>
      </c>
      <c r="I36" s="5">
        <v>15218.3</v>
      </c>
      <c r="J36" s="5">
        <v>15810.7</v>
      </c>
      <c r="K36" s="5">
        <v>17016.5</v>
      </c>
      <c r="L36" s="5">
        <v>20096.099</v>
      </c>
    </row>
    <row r="37" spans="1:12" ht="12">
      <c r="A37" s="17" t="s">
        <v>4</v>
      </c>
      <c r="B37" s="4">
        <f>B36/0.801</f>
        <v>23498.0024968789</v>
      </c>
      <c r="C37" s="4">
        <f>C36/0.831</f>
        <v>22703.61010830325</v>
      </c>
      <c r="D37" s="4">
        <f>D36/0.856</f>
        <v>23252.219626168226</v>
      </c>
      <c r="E37" s="4">
        <f>E36/0.9</f>
        <v>23978</v>
      </c>
      <c r="F37" s="4">
        <f>F36/0.948</f>
        <v>22484.07172995781</v>
      </c>
      <c r="G37" s="5">
        <v>20932.6</v>
      </c>
      <c r="H37" s="5">
        <v>17642.352941176472</v>
      </c>
      <c r="I37" s="5">
        <v>14549.043977055448</v>
      </c>
      <c r="J37" s="5">
        <f>J36/1.065</f>
        <v>14845.727699530518</v>
      </c>
      <c r="K37" s="5">
        <f>K36/1.084</f>
        <v>15697.878228782287</v>
      </c>
      <c r="L37" s="4">
        <f>L36/1.104</f>
        <v>18202.988224637676</v>
      </c>
    </row>
    <row r="38" spans="1:12" ht="12.75">
      <c r="A38" s="16" t="s">
        <v>12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">
      <c r="A39" s="19" t="s">
        <v>13</v>
      </c>
      <c r="B39" s="5">
        <v>4396</v>
      </c>
      <c r="C39" s="5">
        <v>4940</v>
      </c>
      <c r="D39" s="5">
        <v>6578.2</v>
      </c>
      <c r="E39" s="5">
        <v>6832.7</v>
      </c>
      <c r="F39" s="5">
        <v>6961</v>
      </c>
      <c r="G39" s="5">
        <v>6612.3</v>
      </c>
      <c r="H39" s="5">
        <v>6150.7</v>
      </c>
      <c r="I39" s="5">
        <v>6341.77</v>
      </c>
      <c r="J39" s="5">
        <v>6081.2</v>
      </c>
      <c r="K39" s="5">
        <v>6781.6</v>
      </c>
      <c r="L39" s="5">
        <v>8507.489446</v>
      </c>
    </row>
    <row r="40" spans="1:12" ht="12">
      <c r="A40" s="19" t="s">
        <v>14</v>
      </c>
      <c r="B40" s="5">
        <v>2789</v>
      </c>
      <c r="C40" s="5">
        <v>3202</v>
      </c>
      <c r="D40" s="5">
        <v>3897.3</v>
      </c>
      <c r="E40" s="5">
        <v>4739.2</v>
      </c>
      <c r="F40" s="5">
        <v>4962.066</v>
      </c>
      <c r="G40" s="5">
        <v>5729.2</v>
      </c>
      <c r="H40" s="5">
        <v>5223.33</v>
      </c>
      <c r="I40" s="5">
        <v>5243.035</v>
      </c>
      <c r="J40" s="5">
        <v>4702.1</v>
      </c>
      <c r="K40" s="5">
        <v>5647.9</v>
      </c>
      <c r="L40" s="5">
        <v>7693</v>
      </c>
    </row>
    <row r="41" spans="1:12" ht="12">
      <c r="A41" s="21" t="s">
        <v>15</v>
      </c>
      <c r="B41" s="6">
        <f aca="true" t="shared" si="2" ref="B41:L41">B39-B40</f>
        <v>1607</v>
      </c>
      <c r="C41" s="6">
        <f t="shared" si="2"/>
        <v>1738</v>
      </c>
      <c r="D41" s="6">
        <f t="shared" si="2"/>
        <v>2680.8999999999996</v>
      </c>
      <c r="E41" s="6">
        <f t="shared" si="2"/>
        <v>2093.5</v>
      </c>
      <c r="F41" s="6">
        <f t="shared" si="2"/>
        <v>1998.9340000000002</v>
      </c>
      <c r="G41" s="6">
        <f t="shared" si="2"/>
        <v>883.1000000000004</v>
      </c>
      <c r="H41" s="6">
        <f t="shared" si="2"/>
        <v>927.3699999999999</v>
      </c>
      <c r="I41" s="6">
        <f t="shared" si="2"/>
        <v>1098.7350000000006</v>
      </c>
      <c r="J41" s="6">
        <f t="shared" si="2"/>
        <v>1379.0999999999995</v>
      </c>
      <c r="K41" s="6">
        <f t="shared" si="2"/>
        <v>1133.7000000000007</v>
      </c>
      <c r="L41" s="23">
        <f t="shared" si="2"/>
        <v>814.4894459999996</v>
      </c>
    </row>
    <row r="42" spans="1:12" ht="12">
      <c r="A42" s="19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8">
      <c r="A43" s="9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7" t="s">
        <v>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13"/>
    </row>
    <row r="46" spans="1:12" ht="14.25">
      <c r="A46" s="14" t="s">
        <v>2</v>
      </c>
      <c r="B46" s="15" t="s">
        <v>21</v>
      </c>
      <c r="C46" s="15" t="s">
        <v>22</v>
      </c>
      <c r="D46" s="15" t="s">
        <v>23</v>
      </c>
      <c r="E46" s="15" t="s">
        <v>24</v>
      </c>
      <c r="F46" s="15" t="s">
        <v>25</v>
      </c>
      <c r="G46" s="15" t="s">
        <v>26</v>
      </c>
      <c r="H46" s="15" t="s">
        <v>27</v>
      </c>
      <c r="I46" s="15" t="s">
        <v>18</v>
      </c>
      <c r="J46" s="15" t="s">
        <v>29</v>
      </c>
      <c r="K46" s="15" t="s">
        <v>33</v>
      </c>
      <c r="L46" s="15" t="s">
        <v>34</v>
      </c>
    </row>
    <row r="47" ht="12.75">
      <c r="A47" s="16" t="s">
        <v>3</v>
      </c>
    </row>
    <row r="48" spans="1:12" ht="13.5">
      <c r="A48" s="17" t="s">
        <v>30</v>
      </c>
      <c r="B48" s="4">
        <v>17949.3</v>
      </c>
      <c r="C48" s="4">
        <v>17758.9</v>
      </c>
      <c r="D48" s="4">
        <v>18600.5</v>
      </c>
      <c r="E48" s="4">
        <v>20570.9</v>
      </c>
      <c r="F48" s="4">
        <v>21691</v>
      </c>
      <c r="G48" s="4">
        <v>19834.6</v>
      </c>
      <c r="H48" s="4">
        <v>18264.3</v>
      </c>
      <c r="I48" s="4">
        <v>17048.6</v>
      </c>
      <c r="J48" s="24">
        <v>16848</v>
      </c>
      <c r="K48" s="24">
        <v>17312</v>
      </c>
      <c r="L48" s="4">
        <v>19353.038</v>
      </c>
    </row>
    <row r="49" spans="1:12" ht="12">
      <c r="A49" s="17" t="s">
        <v>4</v>
      </c>
      <c r="B49" s="4">
        <f>B48/0.834</f>
        <v>21521.942446043166</v>
      </c>
      <c r="C49" s="4">
        <f>C48/0.876</f>
        <v>20272.71689497717</v>
      </c>
      <c r="D49" s="4">
        <f>D48/0.899</f>
        <v>20690.211345939933</v>
      </c>
      <c r="E49" s="4">
        <f>E48/0.924</f>
        <v>22262.878787878788</v>
      </c>
      <c r="F49" s="4">
        <f>F48/0.955</f>
        <v>22713.089005235604</v>
      </c>
      <c r="G49" s="4">
        <v>19834.6</v>
      </c>
      <c r="H49" s="4">
        <v>17749.562682215743</v>
      </c>
      <c r="I49" s="4">
        <v>16205.893536121672</v>
      </c>
      <c r="J49" s="24">
        <f>J48/1.057</f>
        <v>15939.451277199623</v>
      </c>
      <c r="K49" s="24">
        <f>K48/1.08</f>
        <v>16029.629629629628</v>
      </c>
      <c r="L49" s="4">
        <f>L48/1.095</f>
        <v>17674.007305936073</v>
      </c>
    </row>
    <row r="50" spans="1:12" ht="12">
      <c r="A50" s="17" t="s">
        <v>5</v>
      </c>
      <c r="B50" s="5">
        <v>188.2</v>
      </c>
      <c r="C50" s="5">
        <v>181.3</v>
      </c>
      <c r="D50" s="5">
        <v>186.3</v>
      </c>
      <c r="E50" s="5">
        <v>198.4</v>
      </c>
      <c r="F50" s="5">
        <v>188.6</v>
      </c>
      <c r="G50" s="5">
        <v>165.3</v>
      </c>
      <c r="H50" s="5">
        <v>139.4</v>
      </c>
      <c r="I50" s="5">
        <v>121.6</v>
      </c>
      <c r="J50" s="4">
        <v>116.3</v>
      </c>
      <c r="K50" s="4">
        <v>113.4</v>
      </c>
      <c r="L50" s="8">
        <v>124.434</v>
      </c>
    </row>
    <row r="51" spans="1:12" ht="12">
      <c r="A51" s="17" t="s">
        <v>6</v>
      </c>
      <c r="B51" s="5">
        <v>140.4</v>
      </c>
      <c r="C51" s="5">
        <v>98.2</v>
      </c>
      <c r="D51" s="5">
        <v>107.8</v>
      </c>
      <c r="E51" s="5">
        <v>111.2</v>
      </c>
      <c r="F51" s="5">
        <v>107.3</v>
      </c>
      <c r="G51" s="5">
        <v>93.6</v>
      </c>
      <c r="H51" s="5">
        <v>78.4</v>
      </c>
      <c r="I51" s="5">
        <v>66.1</v>
      </c>
      <c r="J51" s="8">
        <v>64</v>
      </c>
      <c r="K51" s="8">
        <v>64.5</v>
      </c>
      <c r="L51" s="8">
        <v>72.662</v>
      </c>
    </row>
    <row r="52" spans="1:12" ht="12">
      <c r="A52" s="17" t="s">
        <v>7</v>
      </c>
      <c r="B52" s="4">
        <v>218.1</v>
      </c>
      <c r="C52" s="4">
        <v>209.3</v>
      </c>
      <c r="D52" s="4">
        <v>210.9</v>
      </c>
      <c r="E52" s="4">
        <v>226.4</v>
      </c>
      <c r="F52" s="4">
        <v>227.2</v>
      </c>
      <c r="G52" s="4">
        <v>194.3</v>
      </c>
      <c r="H52" s="4">
        <v>163.3</v>
      </c>
      <c r="I52" s="4">
        <v>136.2</v>
      </c>
      <c r="J52" s="4">
        <v>129</v>
      </c>
      <c r="K52" s="4">
        <v>136.2</v>
      </c>
      <c r="L52" s="8">
        <v>155.052</v>
      </c>
    </row>
    <row r="53" spans="1:12" ht="12">
      <c r="A53" s="17" t="s">
        <v>8</v>
      </c>
      <c r="B53" s="4">
        <v>3006.9</v>
      </c>
      <c r="C53" s="4">
        <v>2902</v>
      </c>
      <c r="D53" s="4">
        <v>3044.3</v>
      </c>
      <c r="E53" s="4">
        <v>3376.9</v>
      </c>
      <c r="F53" s="4">
        <v>3428.8</v>
      </c>
      <c r="G53" s="4">
        <v>3193.6</v>
      </c>
      <c r="H53" s="4">
        <v>2999.1</v>
      </c>
      <c r="I53" s="4">
        <v>2615</v>
      </c>
      <c r="J53" s="4">
        <v>2544.8</v>
      </c>
      <c r="K53" s="4">
        <v>2720.7</v>
      </c>
      <c r="L53" s="8">
        <v>3012.606</v>
      </c>
    </row>
    <row r="54" spans="1:12" ht="12">
      <c r="A54" s="17" t="s">
        <v>9</v>
      </c>
      <c r="B54" s="1">
        <f aca="true" t="shared" si="3" ref="B54:L54">B53/B52</f>
        <v>13.786795048143054</v>
      </c>
      <c r="C54" s="1">
        <f t="shared" si="3"/>
        <v>13.865265169612995</v>
      </c>
      <c r="D54" s="1">
        <f t="shared" si="3"/>
        <v>14.434803224276909</v>
      </c>
      <c r="E54" s="1">
        <f t="shared" si="3"/>
        <v>14.915636042402827</v>
      </c>
      <c r="F54" s="1">
        <f t="shared" si="3"/>
        <v>15.09154929577465</v>
      </c>
      <c r="G54" s="1">
        <f t="shared" si="3"/>
        <v>16.436438497169323</v>
      </c>
      <c r="H54" s="1">
        <f t="shared" si="3"/>
        <v>18.365584813227187</v>
      </c>
      <c r="I54" s="1">
        <f t="shared" si="3"/>
        <v>19.199706314243763</v>
      </c>
      <c r="J54" s="1">
        <f t="shared" si="3"/>
        <v>19.727131782945737</v>
      </c>
      <c r="K54" s="1">
        <f t="shared" si="3"/>
        <v>19.975770925110133</v>
      </c>
      <c r="L54" s="1">
        <f t="shared" si="3"/>
        <v>19.429649407940563</v>
      </c>
    </row>
    <row r="55" spans="1:12" ht="12">
      <c r="A55" s="19" t="s">
        <v>10</v>
      </c>
      <c r="B55" s="5">
        <v>737.2</v>
      </c>
      <c r="C55" s="5">
        <v>638.9</v>
      </c>
      <c r="D55" s="5">
        <v>772</v>
      </c>
      <c r="E55" s="5">
        <v>813.3</v>
      </c>
      <c r="F55" s="5">
        <v>1003</v>
      </c>
      <c r="G55" s="5">
        <v>1132.1</v>
      </c>
      <c r="H55" s="5">
        <v>713.1</v>
      </c>
      <c r="I55" s="5">
        <v>656.2</v>
      </c>
      <c r="J55" s="4">
        <v>673</v>
      </c>
      <c r="K55" s="4">
        <v>916.1</v>
      </c>
      <c r="L55" s="4">
        <v>924.76</v>
      </c>
    </row>
    <row r="56" spans="1:12" ht="12.75">
      <c r="A56" s="16" t="s">
        <v>11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3" ht="13.5">
      <c r="A57" s="17" t="s">
        <v>31</v>
      </c>
      <c r="B57" s="5">
        <v>19528.9</v>
      </c>
      <c r="C57" s="5">
        <v>20545.4</v>
      </c>
      <c r="D57" s="5">
        <v>21294.5</v>
      </c>
      <c r="E57" s="5">
        <v>23081.8</v>
      </c>
      <c r="F57" s="5">
        <v>25288.2</v>
      </c>
      <c r="G57" s="5">
        <v>21940.2</v>
      </c>
      <c r="H57" s="5">
        <v>18683.5</v>
      </c>
      <c r="I57" s="5">
        <v>17710</v>
      </c>
      <c r="J57" s="5">
        <v>17701.4</v>
      </c>
      <c r="K57" s="5">
        <v>18831.6</v>
      </c>
      <c r="L57" s="5">
        <v>24590.439</v>
      </c>
      <c r="M57" s="25" t="s">
        <v>32</v>
      </c>
    </row>
    <row r="58" spans="1:13" ht="13.5">
      <c r="A58" s="17" t="s">
        <v>4</v>
      </c>
      <c r="B58" s="4">
        <f>B57/0.834</f>
        <v>23415.94724220624</v>
      </c>
      <c r="C58" s="4">
        <f>C57/0.876</f>
        <v>23453.65296803653</v>
      </c>
      <c r="D58" s="4">
        <f>D57/0.899</f>
        <v>23686.87430478309</v>
      </c>
      <c r="E58" s="4">
        <f>E57/0.924</f>
        <v>24980.30303030303</v>
      </c>
      <c r="F58" s="4">
        <f>F57/0.955</f>
        <v>26479.79057591623</v>
      </c>
      <c r="G58" s="5">
        <v>21940.2</v>
      </c>
      <c r="H58" s="5">
        <v>18156.94849368319</v>
      </c>
      <c r="I58" s="5">
        <v>16834.600760456273</v>
      </c>
      <c r="J58" s="5">
        <f>J57/1.057</f>
        <v>16746.83065279092</v>
      </c>
      <c r="K58" s="5">
        <f>K57/1.08</f>
        <v>17436.666666666664</v>
      </c>
      <c r="L58" s="5">
        <f>L57/1.095</f>
        <v>22457.02191780822</v>
      </c>
      <c r="M58" s="25" t="s">
        <v>32</v>
      </c>
    </row>
    <row r="59" spans="1:12" ht="12.75">
      <c r="A59" s="16" t="s">
        <v>12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">
      <c r="A60" s="19" t="s">
        <v>13</v>
      </c>
      <c r="B60" s="5">
        <v>6650.783598</v>
      </c>
      <c r="C60" s="5">
        <v>7392.70317</v>
      </c>
      <c r="D60" s="5">
        <v>8507.754593</v>
      </c>
      <c r="E60" s="5">
        <v>9309.183731</v>
      </c>
      <c r="F60" s="5">
        <v>9730.95258</v>
      </c>
      <c r="G60" s="5">
        <v>8880.625992</v>
      </c>
      <c r="H60" s="5">
        <v>8871.746178</v>
      </c>
      <c r="I60" s="5">
        <v>9239.733822</v>
      </c>
      <c r="J60" s="5">
        <v>9850.066312</v>
      </c>
      <c r="K60" s="5">
        <v>12687.691576</v>
      </c>
      <c r="L60" s="5">
        <v>14389.792838</v>
      </c>
    </row>
    <row r="61" spans="1:12" ht="12">
      <c r="A61" s="19" t="s">
        <v>14</v>
      </c>
      <c r="B61" s="5">
        <v>2506.516</v>
      </c>
      <c r="C61" s="5">
        <v>2851.617</v>
      </c>
      <c r="D61" s="5">
        <v>2690.167555</v>
      </c>
      <c r="E61" s="5">
        <v>3200.430494</v>
      </c>
      <c r="F61" s="5">
        <v>3687.405965</v>
      </c>
      <c r="G61" s="5">
        <v>2952.694895</v>
      </c>
      <c r="H61" s="5">
        <v>2338.015509</v>
      </c>
      <c r="I61" s="5">
        <v>2352.96013</v>
      </c>
      <c r="J61" s="5">
        <v>2427.857148</v>
      </c>
      <c r="K61" s="5">
        <v>3300.734624</v>
      </c>
      <c r="L61" s="5">
        <v>4633.137569</v>
      </c>
    </row>
    <row r="62" spans="1:12" ht="12">
      <c r="A62" s="21" t="s">
        <v>15</v>
      </c>
      <c r="B62" s="6">
        <f aca="true" t="shared" si="4" ref="B62:L62">B60-B61</f>
        <v>4144.267598</v>
      </c>
      <c r="C62" s="6">
        <f t="shared" si="4"/>
        <v>4541.08617</v>
      </c>
      <c r="D62" s="6">
        <f t="shared" si="4"/>
        <v>5817.587038</v>
      </c>
      <c r="E62" s="6">
        <f t="shared" si="4"/>
        <v>6108.753236999999</v>
      </c>
      <c r="F62" s="6">
        <f t="shared" si="4"/>
        <v>6043.546614999999</v>
      </c>
      <c r="G62" s="6">
        <f t="shared" si="4"/>
        <v>5927.931096999999</v>
      </c>
      <c r="H62" s="6">
        <f t="shared" si="4"/>
        <v>6533.730669</v>
      </c>
      <c r="I62" s="6">
        <f t="shared" si="4"/>
        <v>6886.773692000001</v>
      </c>
      <c r="J62" s="6">
        <f t="shared" si="4"/>
        <v>7422.209164000001</v>
      </c>
      <c r="K62" s="6">
        <f t="shared" si="4"/>
        <v>9386.956951999999</v>
      </c>
      <c r="L62" s="6">
        <f t="shared" si="4"/>
        <v>9756.655268999999</v>
      </c>
    </row>
    <row r="63" spans="1:12" ht="12">
      <c r="A63" s="19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8">
      <c r="A64" s="9" t="s">
        <v>19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>
      <c r="A65" s="3" t="s">
        <v>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3"/>
      <c r="L66" s="13"/>
    </row>
    <row r="67" spans="1:12" ht="14.25">
      <c r="A67" s="14" t="s">
        <v>2</v>
      </c>
      <c r="B67" s="15" t="s">
        <v>21</v>
      </c>
      <c r="C67" s="15" t="s">
        <v>22</v>
      </c>
      <c r="D67" s="15" t="s">
        <v>23</v>
      </c>
      <c r="E67" s="15" t="s">
        <v>24</v>
      </c>
      <c r="F67" s="15" t="s">
        <v>25</v>
      </c>
      <c r="G67" s="15" t="s">
        <v>26</v>
      </c>
      <c r="H67" s="15" t="s">
        <v>27</v>
      </c>
      <c r="I67" s="15" t="s">
        <v>28</v>
      </c>
      <c r="J67" s="15" t="s">
        <v>29</v>
      </c>
      <c r="K67" s="15" t="s">
        <v>33</v>
      </c>
      <c r="L67" s="15" t="s">
        <v>34</v>
      </c>
    </row>
    <row r="68" ht="12.75">
      <c r="A68" s="16" t="s">
        <v>3</v>
      </c>
    </row>
    <row r="69" spans="1:12" ht="13.5">
      <c r="A69" s="17" t="s">
        <v>30</v>
      </c>
      <c r="B69" s="4">
        <v>77304.1</v>
      </c>
      <c r="C69" s="4">
        <v>79726.7</v>
      </c>
      <c r="D69" s="4">
        <v>81891.1</v>
      </c>
      <c r="E69" s="4">
        <v>95163</v>
      </c>
      <c r="F69" s="4">
        <v>103077.8</v>
      </c>
      <c r="G69" s="4">
        <v>104783.9</v>
      </c>
      <c r="H69" s="4">
        <v>92330.2</v>
      </c>
      <c r="I69" s="4">
        <v>84603.2</v>
      </c>
      <c r="J69" s="4">
        <v>81395.4</v>
      </c>
      <c r="K69" s="4">
        <v>83393.6</v>
      </c>
      <c r="L69" s="4">
        <f aca="true" t="shared" si="5" ref="L69:L74">L6+L27+L48</f>
        <v>100089.44099999999</v>
      </c>
    </row>
    <row r="70" spans="1:12" ht="12">
      <c r="A70" s="17" t="s">
        <v>4</v>
      </c>
      <c r="B70" s="4">
        <f>B7+B28+B49</f>
        <v>95561.96240239448</v>
      </c>
      <c r="C70" s="4">
        <f>C7+C28+C49</f>
        <v>95700.25755840639</v>
      </c>
      <c r="D70" s="4">
        <f>D7+D28+D49</f>
        <v>94001.32739763823</v>
      </c>
      <c r="E70" s="4">
        <f>E7+E28+E49</f>
        <v>104263.8916738501</v>
      </c>
      <c r="F70" s="4">
        <f>F7+F28+F49</f>
        <v>107666.1039968582</v>
      </c>
      <c r="G70" s="4">
        <v>104783.9</v>
      </c>
      <c r="H70" s="4">
        <f>H7+H28+H49</f>
        <v>90099.58515949934</v>
      </c>
      <c r="I70" s="4">
        <f>I7+I28+I49</f>
        <v>80282.43533793098</v>
      </c>
      <c r="J70" s="4">
        <f>J7+J28+J49</f>
        <v>75298.35124635763</v>
      </c>
      <c r="K70" s="4">
        <f>K7+K28+K49</f>
        <v>75214.30128165588</v>
      </c>
      <c r="L70" s="4">
        <f t="shared" si="5"/>
        <v>88970.93769257842</v>
      </c>
    </row>
    <row r="71" spans="1:12" ht="12">
      <c r="A71" s="17" t="s">
        <v>5</v>
      </c>
      <c r="B71" s="5">
        <v>596</v>
      </c>
      <c r="C71" s="5">
        <v>597.6</v>
      </c>
      <c r="D71" s="5">
        <v>581.9</v>
      </c>
      <c r="E71" s="5">
        <v>618.8</v>
      </c>
      <c r="F71" s="5">
        <v>571.9</v>
      </c>
      <c r="G71" s="5">
        <v>546.9</v>
      </c>
      <c r="H71" s="5">
        <v>483.6</v>
      </c>
      <c r="I71" s="5">
        <v>424.1</v>
      </c>
      <c r="J71" s="5">
        <v>381.6</v>
      </c>
      <c r="K71" s="4">
        <f>K8+K29+K50</f>
        <v>376.79999999999995</v>
      </c>
      <c r="L71" s="4">
        <f t="shared" si="5"/>
        <v>410.90700000000004</v>
      </c>
    </row>
    <row r="72" spans="1:12" ht="12">
      <c r="A72" s="17" t="s">
        <v>6</v>
      </c>
      <c r="B72" s="5">
        <v>361.7</v>
      </c>
      <c r="C72" s="5">
        <v>315</v>
      </c>
      <c r="D72" s="5">
        <v>334.1</v>
      </c>
      <c r="E72" s="5">
        <v>323.3</v>
      </c>
      <c r="F72" s="5">
        <v>299.7</v>
      </c>
      <c r="G72" s="5">
        <v>280</v>
      </c>
      <c r="H72" s="5">
        <v>236.4</v>
      </c>
      <c r="I72" s="5">
        <v>204.5</v>
      </c>
      <c r="J72" s="5">
        <v>189.9</v>
      </c>
      <c r="K72" s="4">
        <f>K9+K30+K51</f>
        <v>190.4</v>
      </c>
      <c r="L72" s="4">
        <f t="shared" si="5"/>
        <v>219.25900000000001</v>
      </c>
    </row>
    <row r="73" spans="1:12" ht="12">
      <c r="A73" s="17" t="s">
        <v>7</v>
      </c>
      <c r="B73" s="4">
        <v>666.6</v>
      </c>
      <c r="C73" s="4">
        <v>649.6</v>
      </c>
      <c r="D73" s="4">
        <v>632.9</v>
      </c>
      <c r="E73" s="4">
        <v>644.4</v>
      </c>
      <c r="F73" s="4">
        <v>616.4</v>
      </c>
      <c r="G73" s="4">
        <v>552.2</v>
      </c>
      <c r="H73" s="4">
        <v>473</v>
      </c>
      <c r="I73" s="4">
        <v>403.3</v>
      </c>
      <c r="J73" s="4">
        <v>377</v>
      </c>
      <c r="K73" s="4">
        <f>K10+K31+K52</f>
        <v>376.9</v>
      </c>
      <c r="L73" s="4">
        <f t="shared" si="5"/>
        <v>440.91100000000006</v>
      </c>
    </row>
    <row r="74" spans="1:12" ht="12">
      <c r="A74" s="17" t="s">
        <v>8</v>
      </c>
      <c r="B74" s="4">
        <v>9712.5</v>
      </c>
      <c r="C74" s="4">
        <v>9712.6</v>
      </c>
      <c r="D74" s="4">
        <v>9665.9</v>
      </c>
      <c r="E74" s="4">
        <v>10303.5</v>
      </c>
      <c r="F74" s="4">
        <v>10055.4</v>
      </c>
      <c r="G74" s="4">
        <v>9949.6</v>
      </c>
      <c r="H74" s="4">
        <v>8856.8</v>
      </c>
      <c r="I74" s="4">
        <v>7974.2</v>
      </c>
      <c r="J74" s="4">
        <v>7666.2</v>
      </c>
      <c r="K74" s="4">
        <f>K11+K32+K53</f>
        <v>8237.2</v>
      </c>
      <c r="L74" s="4">
        <f t="shared" si="5"/>
        <v>9401.851</v>
      </c>
    </row>
    <row r="75" spans="1:12" ht="12">
      <c r="A75" s="17" t="s">
        <v>9</v>
      </c>
      <c r="B75" s="1">
        <f aca="true" t="shared" si="6" ref="B75:L75">B74/B73</f>
        <v>14.57020702070207</v>
      </c>
      <c r="C75" s="1">
        <f t="shared" si="6"/>
        <v>14.951662561576354</v>
      </c>
      <c r="D75" s="1">
        <f t="shared" si="6"/>
        <v>15.272396903144257</v>
      </c>
      <c r="E75" s="1">
        <f t="shared" si="6"/>
        <v>15.989292364990689</v>
      </c>
      <c r="F75" s="1">
        <f t="shared" si="6"/>
        <v>16.31310837118754</v>
      </c>
      <c r="G75" s="1">
        <f t="shared" si="6"/>
        <v>18.01810938065918</v>
      </c>
      <c r="H75" s="1">
        <f t="shared" si="6"/>
        <v>18.72473572938689</v>
      </c>
      <c r="I75" s="1">
        <f t="shared" si="6"/>
        <v>19.772377882469623</v>
      </c>
      <c r="J75" s="1">
        <f t="shared" si="6"/>
        <v>20.334748010610078</v>
      </c>
      <c r="K75" s="1">
        <f t="shared" si="6"/>
        <v>21.855133987795174</v>
      </c>
      <c r="L75" s="1">
        <f t="shared" si="6"/>
        <v>21.32369344380158</v>
      </c>
    </row>
    <row r="76" spans="1:12" ht="12">
      <c r="A76" s="19" t="s">
        <v>10</v>
      </c>
      <c r="B76" s="5">
        <v>2536.1</v>
      </c>
      <c r="C76" s="5">
        <v>2359.5</v>
      </c>
      <c r="D76" s="5">
        <v>2659.2</v>
      </c>
      <c r="E76" s="5">
        <v>2614.4</v>
      </c>
      <c r="F76" s="5">
        <v>2814.1</v>
      </c>
      <c r="G76" s="5">
        <v>3383.6</v>
      </c>
      <c r="H76" s="5">
        <v>2307</v>
      </c>
      <c r="I76" s="5">
        <v>1968.5</v>
      </c>
      <c r="J76" s="5">
        <v>1734.1</v>
      </c>
      <c r="K76" s="5">
        <v>2023.4</v>
      </c>
      <c r="L76" s="4">
        <f>L13+L34+L55</f>
        <v>2378.1710000000003</v>
      </c>
    </row>
    <row r="77" spans="1:12" ht="12.75">
      <c r="A77" s="16" t="s">
        <v>11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3.5">
      <c r="A78" s="17" t="s">
        <v>31</v>
      </c>
      <c r="B78" s="5">
        <f aca="true" t="shared" si="7" ref="B78:L78">B15+B36+B57</f>
        <v>74353.6</v>
      </c>
      <c r="C78" s="5">
        <f t="shared" si="7"/>
        <v>77177.20000000001</v>
      </c>
      <c r="D78" s="5">
        <f t="shared" si="7"/>
        <v>80729.4</v>
      </c>
      <c r="E78" s="5">
        <f t="shared" si="7"/>
        <v>91547.3</v>
      </c>
      <c r="F78" s="5">
        <f t="shared" si="7"/>
        <v>99116.59999999999</v>
      </c>
      <c r="G78" s="5">
        <f t="shared" si="7"/>
        <v>99442.09999999999</v>
      </c>
      <c r="H78" s="5">
        <f t="shared" si="7"/>
        <v>87684.6</v>
      </c>
      <c r="I78" s="5">
        <f t="shared" si="7"/>
        <v>79742</v>
      </c>
      <c r="J78" s="5">
        <f t="shared" si="7"/>
        <v>77968.6</v>
      </c>
      <c r="K78" s="5">
        <f t="shared" si="7"/>
        <v>80431.7</v>
      </c>
      <c r="L78" s="5">
        <f t="shared" si="7"/>
        <v>95712.811</v>
      </c>
    </row>
    <row r="79" spans="1:12" ht="12">
      <c r="A79" s="17" t="s">
        <v>4</v>
      </c>
      <c r="B79" s="5">
        <f aca="true" t="shared" si="8" ref="B79:L79">B16+B37+B58</f>
        <v>91805.22155953401</v>
      </c>
      <c r="C79" s="5">
        <f t="shared" si="8"/>
        <v>92381.37568343894</v>
      </c>
      <c r="D79" s="5">
        <f t="shared" si="8"/>
        <v>92534.24964029389</v>
      </c>
      <c r="E79" s="5">
        <f t="shared" si="8"/>
        <v>100255.13016378223</v>
      </c>
      <c r="F79" s="5">
        <f t="shared" si="8"/>
        <v>103551.70014371187</v>
      </c>
      <c r="G79" s="5">
        <f t="shared" si="8"/>
        <v>99442.09999999999</v>
      </c>
      <c r="H79" s="5">
        <f t="shared" si="8"/>
        <v>85561.15509339626</v>
      </c>
      <c r="I79" s="5">
        <f t="shared" si="8"/>
        <v>75672.8594962629</v>
      </c>
      <c r="J79" s="5">
        <f t="shared" si="8"/>
        <v>72155.05835232143</v>
      </c>
      <c r="K79" s="5">
        <f t="shared" si="8"/>
        <v>72589.05816978525</v>
      </c>
      <c r="L79" s="5">
        <f t="shared" si="8"/>
        <v>85263.39563195639</v>
      </c>
    </row>
    <row r="80" spans="1:12" ht="12.75">
      <c r="A80" s="16" t="s">
        <v>12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">
      <c r="A81" s="19" t="s">
        <v>13</v>
      </c>
      <c r="B81" s="5">
        <f aca="true" t="shared" si="9" ref="B81:L81">B18+B39+B60</f>
        <v>22151.783598</v>
      </c>
      <c r="C81" s="5">
        <f t="shared" si="9"/>
        <v>24783.70317</v>
      </c>
      <c r="D81" s="5">
        <f t="shared" si="9"/>
        <v>29425.354592999996</v>
      </c>
      <c r="E81" s="5">
        <f t="shared" si="9"/>
        <v>35772.683731</v>
      </c>
      <c r="F81" s="5">
        <f t="shared" si="9"/>
        <v>41041.65258</v>
      </c>
      <c r="G81" s="5">
        <f t="shared" si="9"/>
        <v>41785.325992000005</v>
      </c>
      <c r="H81" s="5">
        <f t="shared" si="9"/>
        <v>36301.546178</v>
      </c>
      <c r="I81" s="5">
        <f t="shared" si="9"/>
        <v>34391.803822</v>
      </c>
      <c r="J81" s="5">
        <f t="shared" si="9"/>
        <v>29782.936311999998</v>
      </c>
      <c r="K81" s="5">
        <f t="shared" si="9"/>
        <v>38453.415249</v>
      </c>
      <c r="L81" s="5">
        <f t="shared" si="9"/>
        <v>48457.351043</v>
      </c>
    </row>
    <row r="82" spans="1:12" ht="12">
      <c r="A82" s="19" t="s">
        <v>14</v>
      </c>
      <c r="B82" s="5">
        <f aca="true" t="shared" si="10" ref="B82:L82">B19+B40+B61</f>
        <v>7355.915999999999</v>
      </c>
      <c r="C82" s="5">
        <f t="shared" si="10"/>
        <v>8426.717</v>
      </c>
      <c r="D82" s="5">
        <f t="shared" si="10"/>
        <v>9391.967555</v>
      </c>
      <c r="E82" s="5">
        <f t="shared" si="10"/>
        <v>10778.030494</v>
      </c>
      <c r="F82" s="5">
        <f t="shared" si="10"/>
        <v>11998.834965</v>
      </c>
      <c r="G82" s="5">
        <f t="shared" si="10"/>
        <v>12544.894895000001</v>
      </c>
      <c r="H82" s="5">
        <f t="shared" si="10"/>
        <v>11370.145509000002</v>
      </c>
      <c r="I82" s="5">
        <f t="shared" si="10"/>
        <v>11318.257635</v>
      </c>
      <c r="J82" s="5">
        <f t="shared" si="10"/>
        <v>10785.230581</v>
      </c>
      <c r="K82" s="5">
        <f t="shared" si="10"/>
        <v>12896.234624</v>
      </c>
      <c r="L82" s="5">
        <f t="shared" si="10"/>
        <v>16995.137569</v>
      </c>
    </row>
    <row r="83" spans="1:12" ht="12">
      <c r="A83" s="21" t="s">
        <v>15</v>
      </c>
      <c r="B83" s="6">
        <f aca="true" t="shared" si="11" ref="B83:L83">B81-B82</f>
        <v>14795.867598000003</v>
      </c>
      <c r="C83" s="6">
        <f t="shared" si="11"/>
        <v>16356.98617</v>
      </c>
      <c r="D83" s="6">
        <f t="shared" si="11"/>
        <v>20033.387037999997</v>
      </c>
      <c r="E83" s="6">
        <f t="shared" si="11"/>
        <v>24994.653237</v>
      </c>
      <c r="F83" s="6">
        <f t="shared" si="11"/>
        <v>29042.817615</v>
      </c>
      <c r="G83" s="6">
        <f t="shared" si="11"/>
        <v>29240.431097000004</v>
      </c>
      <c r="H83" s="6">
        <f t="shared" si="11"/>
        <v>24931.400668999995</v>
      </c>
      <c r="I83" s="6">
        <f t="shared" si="11"/>
        <v>23073.546187</v>
      </c>
      <c r="J83" s="6">
        <f t="shared" si="11"/>
        <v>18997.705731</v>
      </c>
      <c r="K83" s="6">
        <f t="shared" si="11"/>
        <v>25557.180624999997</v>
      </c>
      <c r="L83" s="6">
        <f t="shared" si="11"/>
        <v>31462.213474000004</v>
      </c>
    </row>
    <row r="84" spans="1:12" ht="12">
      <c r="A84" s="19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254" s="26" customFormat="1" ht="9">
      <c r="A85" s="32" t="s">
        <v>35</v>
      </c>
      <c r="B85" s="33"/>
      <c r="C85" s="33"/>
      <c r="D85" s="33"/>
      <c r="E85" s="33"/>
      <c r="F85" s="33"/>
      <c r="G85" s="28"/>
      <c r="H85" s="28"/>
      <c r="I85" s="27"/>
      <c r="J85" s="28"/>
      <c r="K85" s="28"/>
      <c r="L85" s="28"/>
      <c r="M85" s="28"/>
      <c r="N85" s="28"/>
      <c r="O85" s="27"/>
      <c r="P85" s="28"/>
      <c r="Q85" s="28"/>
      <c r="R85" s="28"/>
      <c r="S85" s="28"/>
      <c r="T85" s="28"/>
      <c r="U85" s="28"/>
      <c r="V85" s="28"/>
      <c r="W85" s="27"/>
      <c r="X85" s="28"/>
      <c r="Y85" s="28"/>
      <c r="Z85" s="28"/>
      <c r="AA85" s="28"/>
      <c r="AB85" s="28"/>
      <c r="AC85" s="28"/>
      <c r="AD85" s="28"/>
      <c r="AE85" s="27"/>
      <c r="AF85" s="28"/>
      <c r="AG85" s="28"/>
      <c r="AH85" s="28"/>
      <c r="AI85" s="28"/>
      <c r="AJ85" s="28"/>
      <c r="AK85" s="28"/>
      <c r="AL85" s="28"/>
      <c r="AM85" s="27"/>
      <c r="AN85" s="28"/>
      <c r="AO85" s="28"/>
      <c r="AP85" s="28"/>
      <c r="AQ85" s="28"/>
      <c r="AR85" s="28"/>
      <c r="AS85" s="28"/>
      <c r="AT85" s="28"/>
      <c r="AU85" s="27"/>
      <c r="AV85" s="28"/>
      <c r="AW85" s="28"/>
      <c r="AX85" s="28"/>
      <c r="AY85" s="28"/>
      <c r="AZ85" s="28"/>
      <c r="BA85" s="28"/>
      <c r="BB85" s="28"/>
      <c r="BC85" s="27"/>
      <c r="BD85" s="28"/>
      <c r="BE85" s="28"/>
      <c r="BF85" s="28"/>
      <c r="BG85" s="28"/>
      <c r="BH85" s="28"/>
      <c r="BI85" s="28"/>
      <c r="BJ85" s="28"/>
      <c r="BK85" s="27"/>
      <c r="BL85" s="28"/>
      <c r="BM85" s="28"/>
      <c r="BN85" s="28"/>
      <c r="BO85" s="28"/>
      <c r="BP85" s="28"/>
      <c r="BQ85" s="28"/>
      <c r="BR85" s="28"/>
      <c r="BS85" s="27"/>
      <c r="BT85" s="28"/>
      <c r="BU85" s="28"/>
      <c r="BV85" s="28"/>
      <c r="BW85" s="28"/>
      <c r="BX85" s="28"/>
      <c r="BY85" s="28"/>
      <c r="BZ85" s="28"/>
      <c r="CA85" s="27"/>
      <c r="CB85" s="28"/>
      <c r="CC85" s="28"/>
      <c r="CD85" s="28"/>
      <c r="CE85" s="28"/>
      <c r="CF85" s="28"/>
      <c r="CG85" s="28"/>
      <c r="CH85" s="28"/>
      <c r="CI85" s="27"/>
      <c r="CJ85" s="28"/>
      <c r="CK85" s="28"/>
      <c r="CL85" s="28"/>
      <c r="CM85" s="28"/>
      <c r="CN85" s="28"/>
      <c r="CO85" s="28"/>
      <c r="CP85" s="28"/>
      <c r="CQ85" s="27"/>
      <c r="CR85" s="28"/>
      <c r="CS85" s="28"/>
      <c r="CT85" s="28"/>
      <c r="CU85" s="28"/>
      <c r="CV85" s="28"/>
      <c r="CW85" s="28"/>
      <c r="CX85" s="28"/>
      <c r="CY85" s="27"/>
      <c r="CZ85" s="28"/>
      <c r="DA85" s="28"/>
      <c r="DB85" s="28"/>
      <c r="DC85" s="28"/>
      <c r="DD85" s="28"/>
      <c r="DE85" s="28"/>
      <c r="DF85" s="28"/>
      <c r="DG85" s="27"/>
      <c r="DH85" s="28"/>
      <c r="DI85" s="28"/>
      <c r="DJ85" s="28"/>
      <c r="DK85" s="28"/>
      <c r="DL85" s="28"/>
      <c r="DM85" s="28"/>
      <c r="DN85" s="28"/>
      <c r="DO85" s="27"/>
      <c r="DP85" s="28"/>
      <c r="DQ85" s="28"/>
      <c r="DR85" s="28"/>
      <c r="DS85" s="28"/>
      <c r="DT85" s="28"/>
      <c r="DU85" s="28"/>
      <c r="DV85" s="28"/>
      <c r="DW85" s="27"/>
      <c r="DX85" s="28"/>
      <c r="DY85" s="28"/>
      <c r="DZ85" s="28"/>
      <c r="EA85" s="28"/>
      <c r="EB85" s="28"/>
      <c r="EC85" s="28"/>
      <c r="ED85" s="28"/>
      <c r="EE85" s="27"/>
      <c r="EF85" s="28"/>
      <c r="EG85" s="28"/>
      <c r="EH85" s="28"/>
      <c r="EI85" s="28"/>
      <c r="EJ85" s="28"/>
      <c r="EK85" s="28"/>
      <c r="EL85" s="28"/>
      <c r="EM85" s="27"/>
      <c r="EN85" s="28"/>
      <c r="EO85" s="28"/>
      <c r="EP85" s="28"/>
      <c r="EQ85" s="28"/>
      <c r="ER85" s="28"/>
      <c r="ES85" s="28"/>
      <c r="ET85" s="28"/>
      <c r="EU85" s="27"/>
      <c r="EV85" s="28"/>
      <c r="EW85" s="28"/>
      <c r="EX85" s="28"/>
      <c r="EY85" s="28"/>
      <c r="EZ85" s="28"/>
      <c r="FA85" s="28"/>
      <c r="FB85" s="28"/>
      <c r="FC85" s="27"/>
      <c r="FD85" s="28"/>
      <c r="FE85" s="28"/>
      <c r="FF85" s="28"/>
      <c r="FG85" s="28"/>
      <c r="FH85" s="28"/>
      <c r="FI85" s="28"/>
      <c r="FJ85" s="28"/>
      <c r="FK85" s="27"/>
      <c r="FL85" s="28"/>
      <c r="FM85" s="28"/>
      <c r="FN85" s="28"/>
      <c r="FO85" s="28"/>
      <c r="FP85" s="28"/>
      <c r="FQ85" s="28"/>
      <c r="FR85" s="28"/>
      <c r="FS85" s="27"/>
      <c r="FT85" s="28"/>
      <c r="FU85" s="28"/>
      <c r="FV85" s="28"/>
      <c r="FW85" s="28"/>
      <c r="FX85" s="28"/>
      <c r="FY85" s="28"/>
      <c r="FZ85" s="28"/>
      <c r="GA85" s="27"/>
      <c r="GB85" s="28"/>
      <c r="GC85" s="28"/>
      <c r="GD85" s="28"/>
      <c r="GE85" s="28"/>
      <c r="GF85" s="28"/>
      <c r="GG85" s="28"/>
      <c r="GH85" s="28"/>
      <c r="GI85" s="27"/>
      <c r="GJ85" s="28"/>
      <c r="GK85" s="28"/>
      <c r="GL85" s="28"/>
      <c r="GM85" s="28"/>
      <c r="GN85" s="28"/>
      <c r="GO85" s="28"/>
      <c r="GP85" s="28"/>
      <c r="GQ85" s="27"/>
      <c r="GR85" s="28"/>
      <c r="GS85" s="28"/>
      <c r="GT85" s="28"/>
      <c r="GU85" s="28"/>
      <c r="GV85" s="28"/>
      <c r="GW85" s="28"/>
      <c r="GX85" s="28"/>
      <c r="GY85" s="27"/>
      <c r="GZ85" s="28"/>
      <c r="HA85" s="28"/>
      <c r="HB85" s="28"/>
      <c r="HC85" s="28"/>
      <c r="HD85" s="28"/>
      <c r="HE85" s="28"/>
      <c r="HF85" s="28"/>
      <c r="HG85" s="27"/>
      <c r="HH85" s="28"/>
      <c r="HI85" s="28"/>
      <c r="HJ85" s="28"/>
      <c r="HK85" s="28"/>
      <c r="HL85" s="28"/>
      <c r="HM85" s="28"/>
      <c r="HN85" s="28"/>
      <c r="HO85" s="27"/>
      <c r="HP85" s="28"/>
      <c r="HQ85" s="28"/>
      <c r="HR85" s="28"/>
      <c r="HS85" s="28"/>
      <c r="HT85" s="28"/>
      <c r="HU85" s="28"/>
      <c r="HV85" s="28"/>
      <c r="HW85" s="27"/>
      <c r="HX85" s="28"/>
      <c r="HY85" s="28"/>
      <c r="HZ85" s="28"/>
      <c r="IA85" s="28"/>
      <c r="IB85" s="28"/>
      <c r="IC85" s="28"/>
      <c r="ID85" s="28"/>
      <c r="IE85" s="27"/>
      <c r="IF85" s="28"/>
      <c r="IG85" s="28"/>
      <c r="IH85" s="28"/>
      <c r="II85" s="28"/>
      <c r="IJ85" s="28"/>
      <c r="IK85" s="28"/>
      <c r="IL85" s="28"/>
      <c r="IM85" s="27"/>
      <c r="IN85" s="28"/>
      <c r="IO85" s="28"/>
      <c r="IP85" s="28"/>
      <c r="IQ85" s="28"/>
      <c r="IR85" s="28"/>
      <c r="IS85" s="28"/>
      <c r="IT85" s="28"/>
    </row>
    <row r="86" spans="1:254" s="26" customFormat="1" ht="9">
      <c r="A86" s="27" t="s">
        <v>36</v>
      </c>
      <c r="B86" s="28"/>
      <c r="C86" s="28"/>
      <c r="D86" s="28"/>
      <c r="E86" s="28"/>
      <c r="F86" s="28"/>
      <c r="G86" s="28"/>
      <c r="H86" s="28"/>
      <c r="I86" s="27"/>
      <c r="J86" s="28"/>
      <c r="K86" s="28"/>
      <c r="L86" s="28"/>
      <c r="M86" s="28"/>
      <c r="N86" s="28"/>
      <c r="O86" s="27"/>
      <c r="P86" s="28"/>
      <c r="Q86" s="28"/>
      <c r="R86" s="28"/>
      <c r="S86" s="28"/>
      <c r="T86" s="28"/>
      <c r="U86" s="28"/>
      <c r="V86" s="28"/>
      <c r="W86" s="27"/>
      <c r="X86" s="28"/>
      <c r="Y86" s="28"/>
      <c r="Z86" s="28"/>
      <c r="AA86" s="28"/>
      <c r="AB86" s="28"/>
      <c r="AC86" s="28"/>
      <c r="AD86" s="28"/>
      <c r="AE86" s="27"/>
      <c r="AF86" s="28"/>
      <c r="AG86" s="28"/>
      <c r="AH86" s="28"/>
      <c r="AI86" s="28"/>
      <c r="AJ86" s="28"/>
      <c r="AK86" s="28"/>
      <c r="AL86" s="28"/>
      <c r="AM86" s="27"/>
      <c r="AN86" s="28"/>
      <c r="AO86" s="28"/>
      <c r="AP86" s="28"/>
      <c r="AQ86" s="28"/>
      <c r="AR86" s="28"/>
      <c r="AS86" s="28"/>
      <c r="AT86" s="28"/>
      <c r="AU86" s="27"/>
      <c r="AV86" s="28"/>
      <c r="AW86" s="28"/>
      <c r="AX86" s="28"/>
      <c r="AY86" s="28"/>
      <c r="AZ86" s="28"/>
      <c r="BA86" s="28"/>
      <c r="BB86" s="28"/>
      <c r="BC86" s="27"/>
      <c r="BD86" s="28"/>
      <c r="BE86" s="28"/>
      <c r="BF86" s="28"/>
      <c r="BG86" s="28"/>
      <c r="BH86" s="28"/>
      <c r="BI86" s="28"/>
      <c r="BJ86" s="28"/>
      <c r="BK86" s="27"/>
      <c r="BL86" s="28"/>
      <c r="BM86" s="28"/>
      <c r="BN86" s="28"/>
      <c r="BO86" s="28"/>
      <c r="BP86" s="28"/>
      <c r="BQ86" s="28"/>
      <c r="BR86" s="28"/>
      <c r="BS86" s="27"/>
      <c r="BT86" s="28"/>
      <c r="BU86" s="28"/>
      <c r="BV86" s="28"/>
      <c r="BW86" s="28"/>
      <c r="BX86" s="28"/>
      <c r="BY86" s="28"/>
      <c r="BZ86" s="28"/>
      <c r="CA86" s="27"/>
      <c r="CB86" s="28"/>
      <c r="CC86" s="28"/>
      <c r="CD86" s="28"/>
      <c r="CE86" s="28"/>
      <c r="CF86" s="28"/>
      <c r="CG86" s="28"/>
      <c r="CH86" s="28"/>
      <c r="CI86" s="27"/>
      <c r="CJ86" s="28"/>
      <c r="CK86" s="28"/>
      <c r="CL86" s="28"/>
      <c r="CM86" s="28"/>
      <c r="CN86" s="28"/>
      <c r="CO86" s="28"/>
      <c r="CP86" s="28"/>
      <c r="CQ86" s="27"/>
      <c r="CR86" s="28"/>
      <c r="CS86" s="28"/>
      <c r="CT86" s="28"/>
      <c r="CU86" s="28"/>
      <c r="CV86" s="28"/>
      <c r="CW86" s="28"/>
      <c r="CX86" s="28"/>
      <c r="CY86" s="27"/>
      <c r="CZ86" s="28"/>
      <c r="DA86" s="28"/>
      <c r="DB86" s="28"/>
      <c r="DC86" s="28"/>
      <c r="DD86" s="28"/>
      <c r="DE86" s="28"/>
      <c r="DF86" s="28"/>
      <c r="DG86" s="27"/>
      <c r="DH86" s="28"/>
      <c r="DI86" s="28"/>
      <c r="DJ86" s="28"/>
      <c r="DK86" s="28"/>
      <c r="DL86" s="28"/>
      <c r="DM86" s="28"/>
      <c r="DN86" s="28"/>
      <c r="DO86" s="27"/>
      <c r="DP86" s="28"/>
      <c r="DQ86" s="28"/>
      <c r="DR86" s="28"/>
      <c r="DS86" s="28"/>
      <c r="DT86" s="28"/>
      <c r="DU86" s="28"/>
      <c r="DV86" s="28"/>
      <c r="DW86" s="27"/>
      <c r="DX86" s="28"/>
      <c r="DY86" s="28"/>
      <c r="DZ86" s="28"/>
      <c r="EA86" s="28"/>
      <c r="EB86" s="28"/>
      <c r="EC86" s="28"/>
      <c r="ED86" s="28"/>
      <c r="EE86" s="27"/>
      <c r="EF86" s="28"/>
      <c r="EG86" s="28"/>
      <c r="EH86" s="28"/>
      <c r="EI86" s="28"/>
      <c r="EJ86" s="28"/>
      <c r="EK86" s="28"/>
      <c r="EL86" s="28"/>
      <c r="EM86" s="27"/>
      <c r="EN86" s="28"/>
      <c r="EO86" s="28"/>
      <c r="EP86" s="28"/>
      <c r="EQ86" s="28"/>
      <c r="ER86" s="28"/>
      <c r="ES86" s="28"/>
      <c r="ET86" s="28"/>
      <c r="EU86" s="27"/>
      <c r="EV86" s="28"/>
      <c r="EW86" s="28"/>
      <c r="EX86" s="28"/>
      <c r="EY86" s="28"/>
      <c r="EZ86" s="28"/>
      <c r="FA86" s="28"/>
      <c r="FB86" s="28"/>
      <c r="FC86" s="27"/>
      <c r="FD86" s="28"/>
      <c r="FE86" s="28"/>
      <c r="FF86" s="28"/>
      <c r="FG86" s="28"/>
      <c r="FH86" s="28"/>
      <c r="FI86" s="28"/>
      <c r="FJ86" s="28"/>
      <c r="FK86" s="27"/>
      <c r="FL86" s="28"/>
      <c r="FM86" s="28"/>
      <c r="FN86" s="28"/>
      <c r="FO86" s="28"/>
      <c r="FP86" s="28"/>
      <c r="FQ86" s="28"/>
      <c r="FR86" s="28"/>
      <c r="FS86" s="27"/>
      <c r="FT86" s="28"/>
      <c r="FU86" s="28"/>
      <c r="FV86" s="28"/>
      <c r="FW86" s="28"/>
      <c r="FX86" s="28"/>
      <c r="FY86" s="28"/>
      <c r="FZ86" s="28"/>
      <c r="GA86" s="27"/>
      <c r="GB86" s="28"/>
      <c r="GC86" s="28"/>
      <c r="GD86" s="28"/>
      <c r="GE86" s="28"/>
      <c r="GF86" s="28"/>
      <c r="GG86" s="28"/>
      <c r="GH86" s="28"/>
      <c r="GI86" s="27"/>
      <c r="GJ86" s="28"/>
      <c r="GK86" s="28"/>
      <c r="GL86" s="28"/>
      <c r="GM86" s="28"/>
      <c r="GN86" s="28"/>
      <c r="GO86" s="28"/>
      <c r="GP86" s="28"/>
      <c r="GQ86" s="27"/>
      <c r="GR86" s="28"/>
      <c r="GS86" s="28"/>
      <c r="GT86" s="28"/>
      <c r="GU86" s="28"/>
      <c r="GV86" s="28"/>
      <c r="GW86" s="28"/>
      <c r="GX86" s="28"/>
      <c r="GY86" s="27"/>
      <c r="GZ86" s="28"/>
      <c r="HA86" s="28"/>
      <c r="HB86" s="28"/>
      <c r="HC86" s="28"/>
      <c r="HD86" s="28"/>
      <c r="HE86" s="28"/>
      <c r="HF86" s="28"/>
      <c r="HG86" s="27"/>
      <c r="HH86" s="28"/>
      <c r="HI86" s="28"/>
      <c r="HJ86" s="28"/>
      <c r="HK86" s="28"/>
      <c r="HL86" s="28"/>
      <c r="HM86" s="28"/>
      <c r="HN86" s="28"/>
      <c r="HO86" s="27"/>
      <c r="HP86" s="28"/>
      <c r="HQ86" s="28"/>
      <c r="HR86" s="28"/>
      <c r="HS86" s="28"/>
      <c r="HT86" s="28"/>
      <c r="HU86" s="28"/>
      <c r="HV86" s="28"/>
      <c r="HW86" s="27"/>
      <c r="HX86" s="28"/>
      <c r="HY86" s="28"/>
      <c r="HZ86" s="28"/>
      <c r="IA86" s="28"/>
      <c r="IB86" s="28"/>
      <c r="IC86" s="28"/>
      <c r="ID86" s="28"/>
      <c r="IE86" s="27"/>
      <c r="IF86" s="28"/>
      <c r="IG86" s="28"/>
      <c r="IH86" s="28"/>
      <c r="II86" s="28"/>
      <c r="IJ86" s="28"/>
      <c r="IK86" s="28"/>
      <c r="IL86" s="28"/>
      <c r="IM86" s="27"/>
      <c r="IN86" s="28"/>
      <c r="IO86" s="28"/>
      <c r="IP86" s="28"/>
      <c r="IQ86" s="28"/>
      <c r="IR86" s="28"/>
      <c r="IS86" s="28"/>
      <c r="IT86" s="28"/>
    </row>
    <row r="87" spans="1:254" s="26" customFormat="1" ht="9">
      <c r="A87" s="29" t="s">
        <v>37</v>
      </c>
      <c r="B87" s="30"/>
      <c r="C87" s="30"/>
      <c r="D87" s="30"/>
      <c r="E87" s="30"/>
      <c r="F87" s="30"/>
      <c r="G87" s="30"/>
      <c r="H87" s="30"/>
      <c r="I87" s="29"/>
      <c r="J87" s="30"/>
      <c r="K87" s="30"/>
      <c r="L87" s="30"/>
      <c r="M87" s="30"/>
      <c r="N87" s="30"/>
      <c r="O87" s="29"/>
      <c r="P87" s="30"/>
      <c r="Q87" s="30"/>
      <c r="R87" s="30"/>
      <c r="S87" s="30"/>
      <c r="T87" s="30"/>
      <c r="U87" s="30"/>
      <c r="V87" s="30"/>
      <c r="W87" s="29"/>
      <c r="X87" s="30"/>
      <c r="Y87" s="30"/>
      <c r="Z87" s="30"/>
      <c r="AA87" s="30"/>
      <c r="AB87" s="30"/>
      <c r="AC87" s="30"/>
      <c r="AD87" s="30"/>
      <c r="AE87" s="29"/>
      <c r="AF87" s="30"/>
      <c r="AG87" s="30"/>
      <c r="AH87" s="30"/>
      <c r="AI87" s="30"/>
      <c r="AJ87" s="30"/>
      <c r="AK87" s="30"/>
      <c r="AL87" s="30"/>
      <c r="AM87" s="29"/>
      <c r="AN87" s="30"/>
      <c r="AO87" s="30"/>
      <c r="AP87" s="30"/>
      <c r="AQ87" s="30"/>
      <c r="AR87" s="30"/>
      <c r="AS87" s="30"/>
      <c r="AT87" s="30"/>
      <c r="AU87" s="29"/>
      <c r="AV87" s="30"/>
      <c r="AW87" s="30"/>
      <c r="AX87" s="30"/>
      <c r="AY87" s="30"/>
      <c r="AZ87" s="30"/>
      <c r="BA87" s="30"/>
      <c r="BB87" s="30"/>
      <c r="BC87" s="29"/>
      <c r="BD87" s="30"/>
      <c r="BE87" s="30"/>
      <c r="BF87" s="30"/>
      <c r="BG87" s="30"/>
      <c r="BH87" s="30"/>
      <c r="BI87" s="30"/>
      <c r="BJ87" s="30"/>
      <c r="BK87" s="29"/>
      <c r="BL87" s="30"/>
      <c r="BM87" s="30"/>
      <c r="BN87" s="30"/>
      <c r="BO87" s="30"/>
      <c r="BP87" s="30"/>
      <c r="BQ87" s="30"/>
      <c r="BR87" s="30"/>
      <c r="BS87" s="29"/>
      <c r="BT87" s="30"/>
      <c r="BU87" s="30"/>
      <c r="BV87" s="30"/>
      <c r="BW87" s="30"/>
      <c r="BX87" s="30"/>
      <c r="BY87" s="30"/>
      <c r="BZ87" s="30"/>
      <c r="CA87" s="29"/>
      <c r="CB87" s="30"/>
      <c r="CC87" s="30"/>
      <c r="CD87" s="30"/>
      <c r="CE87" s="30"/>
      <c r="CF87" s="30"/>
      <c r="CG87" s="30"/>
      <c r="CH87" s="30"/>
      <c r="CI87" s="29"/>
      <c r="CJ87" s="30"/>
      <c r="CK87" s="30"/>
      <c r="CL87" s="30"/>
      <c r="CM87" s="30"/>
      <c r="CN87" s="30"/>
      <c r="CO87" s="30"/>
      <c r="CP87" s="30"/>
      <c r="CQ87" s="29"/>
      <c r="CR87" s="30"/>
      <c r="CS87" s="30"/>
      <c r="CT87" s="30"/>
      <c r="CU87" s="30"/>
      <c r="CV87" s="30"/>
      <c r="CW87" s="30"/>
      <c r="CX87" s="30"/>
      <c r="CY87" s="29"/>
      <c r="CZ87" s="30"/>
      <c r="DA87" s="30"/>
      <c r="DB87" s="30"/>
      <c r="DC87" s="30"/>
      <c r="DD87" s="30"/>
      <c r="DE87" s="30"/>
      <c r="DF87" s="30"/>
      <c r="DG87" s="29"/>
      <c r="DH87" s="30"/>
      <c r="DI87" s="30"/>
      <c r="DJ87" s="30"/>
      <c r="DK87" s="30"/>
      <c r="DL87" s="30"/>
      <c r="DM87" s="30"/>
      <c r="DN87" s="30"/>
      <c r="DO87" s="29"/>
      <c r="DP87" s="30"/>
      <c r="DQ87" s="30"/>
      <c r="DR87" s="30"/>
      <c r="DS87" s="30"/>
      <c r="DT87" s="30"/>
      <c r="DU87" s="30"/>
      <c r="DV87" s="30"/>
      <c r="DW87" s="29"/>
      <c r="DX87" s="30"/>
      <c r="DY87" s="30"/>
      <c r="DZ87" s="30"/>
      <c r="EA87" s="30"/>
      <c r="EB87" s="30"/>
      <c r="EC87" s="30"/>
      <c r="ED87" s="30"/>
      <c r="EE87" s="29"/>
      <c r="EF87" s="30"/>
      <c r="EG87" s="30"/>
      <c r="EH87" s="30"/>
      <c r="EI87" s="30"/>
      <c r="EJ87" s="30"/>
      <c r="EK87" s="30"/>
      <c r="EL87" s="30"/>
      <c r="EM87" s="29"/>
      <c r="EN87" s="30"/>
      <c r="EO87" s="30"/>
      <c r="EP87" s="30"/>
      <c r="EQ87" s="30"/>
      <c r="ER87" s="30"/>
      <c r="ES87" s="30"/>
      <c r="ET87" s="30"/>
      <c r="EU87" s="29"/>
      <c r="EV87" s="30"/>
      <c r="EW87" s="30"/>
      <c r="EX87" s="30"/>
      <c r="EY87" s="30"/>
      <c r="EZ87" s="30"/>
      <c r="FA87" s="30"/>
      <c r="FB87" s="30"/>
      <c r="FC87" s="29"/>
      <c r="FD87" s="30"/>
      <c r="FE87" s="30"/>
      <c r="FF87" s="30"/>
      <c r="FG87" s="30"/>
      <c r="FH87" s="30"/>
      <c r="FI87" s="30"/>
      <c r="FJ87" s="30"/>
      <c r="FK87" s="29"/>
      <c r="FL87" s="30"/>
      <c r="FM87" s="30"/>
      <c r="FN87" s="30"/>
      <c r="FO87" s="30"/>
      <c r="FP87" s="30"/>
      <c r="FQ87" s="30"/>
      <c r="FR87" s="30"/>
      <c r="FS87" s="29"/>
      <c r="FT87" s="30"/>
      <c r="FU87" s="30"/>
      <c r="FV87" s="30"/>
      <c r="FW87" s="30"/>
      <c r="FX87" s="30"/>
      <c r="FY87" s="30"/>
      <c r="FZ87" s="30"/>
      <c r="GA87" s="29"/>
      <c r="GB87" s="30"/>
      <c r="GC87" s="30"/>
      <c r="GD87" s="30"/>
      <c r="GE87" s="30"/>
      <c r="GF87" s="30"/>
      <c r="GG87" s="30"/>
      <c r="GH87" s="30"/>
      <c r="GI87" s="29"/>
      <c r="GJ87" s="30"/>
      <c r="GK87" s="30"/>
      <c r="GL87" s="30"/>
      <c r="GM87" s="30"/>
      <c r="GN87" s="30"/>
      <c r="GO87" s="30"/>
      <c r="GP87" s="30"/>
      <c r="GQ87" s="29"/>
      <c r="GR87" s="30"/>
      <c r="GS87" s="30"/>
      <c r="GT87" s="30"/>
      <c r="GU87" s="30"/>
      <c r="GV87" s="30"/>
      <c r="GW87" s="30"/>
      <c r="GX87" s="30"/>
      <c r="GY87" s="29"/>
      <c r="GZ87" s="30"/>
      <c r="HA87" s="30"/>
      <c r="HB87" s="30"/>
      <c r="HC87" s="30"/>
      <c r="HD87" s="30"/>
      <c r="HE87" s="30"/>
      <c r="HF87" s="30"/>
      <c r="HG87" s="29"/>
      <c r="HH87" s="30"/>
      <c r="HI87" s="30"/>
      <c r="HJ87" s="30"/>
      <c r="HK87" s="30"/>
      <c r="HL87" s="30"/>
      <c r="HM87" s="30"/>
      <c r="HN87" s="30"/>
      <c r="HO87" s="29"/>
      <c r="HP87" s="30"/>
      <c r="HQ87" s="30"/>
      <c r="HR87" s="30"/>
      <c r="HS87" s="30"/>
      <c r="HT87" s="30"/>
      <c r="HU87" s="30"/>
      <c r="HV87" s="30"/>
      <c r="HW87" s="29"/>
      <c r="HX87" s="30"/>
      <c r="HY87" s="30"/>
      <c r="HZ87" s="30"/>
      <c r="IA87" s="30"/>
      <c r="IB87" s="30"/>
      <c r="IC87" s="30"/>
      <c r="ID87" s="30"/>
      <c r="IE87" s="29"/>
      <c r="IF87" s="30"/>
      <c r="IG87" s="30"/>
      <c r="IH87" s="30"/>
      <c r="II87" s="30"/>
      <c r="IJ87" s="30"/>
      <c r="IK87" s="30"/>
      <c r="IL87" s="30"/>
      <c r="IM87" s="29"/>
      <c r="IN87" s="30"/>
      <c r="IO87" s="30"/>
      <c r="IP87" s="30"/>
      <c r="IQ87" s="30"/>
      <c r="IR87" s="30"/>
      <c r="IS87" s="30"/>
      <c r="IT87" s="30"/>
    </row>
    <row r="88" spans="1:254" s="26" customFormat="1" ht="9">
      <c r="A88" s="27" t="s">
        <v>38</v>
      </c>
      <c r="B88" s="31"/>
      <c r="C88" s="31"/>
      <c r="D88" s="31"/>
      <c r="E88" s="31"/>
      <c r="F88" s="31"/>
      <c r="G88" s="31"/>
      <c r="H88" s="31"/>
      <c r="I88" s="27"/>
      <c r="J88" s="31"/>
      <c r="K88" s="31"/>
      <c r="L88" s="31"/>
      <c r="M88" s="31"/>
      <c r="N88" s="31"/>
      <c r="O88" s="27"/>
      <c r="P88" s="31"/>
      <c r="Q88" s="31"/>
      <c r="R88" s="31"/>
      <c r="S88" s="31"/>
      <c r="T88" s="31"/>
      <c r="U88" s="31"/>
      <c r="V88" s="31"/>
      <c r="W88" s="27"/>
      <c r="X88" s="31"/>
      <c r="Y88" s="31"/>
      <c r="Z88" s="31"/>
      <c r="AA88" s="31"/>
      <c r="AB88" s="31"/>
      <c r="AC88" s="31"/>
      <c r="AD88" s="31"/>
      <c r="AE88" s="27"/>
      <c r="AF88" s="31"/>
      <c r="AG88" s="31"/>
      <c r="AH88" s="31"/>
      <c r="AI88" s="31"/>
      <c r="AJ88" s="31"/>
      <c r="AK88" s="31"/>
      <c r="AL88" s="31"/>
      <c r="AM88" s="27"/>
      <c r="AN88" s="31"/>
      <c r="AO88" s="31"/>
      <c r="AP88" s="31"/>
      <c r="AQ88" s="31"/>
      <c r="AR88" s="31"/>
      <c r="AS88" s="31"/>
      <c r="AT88" s="31"/>
      <c r="AU88" s="27"/>
      <c r="AV88" s="31"/>
      <c r="AW88" s="31"/>
      <c r="AX88" s="31"/>
      <c r="AY88" s="31"/>
      <c r="AZ88" s="31"/>
      <c r="BA88" s="31"/>
      <c r="BB88" s="31"/>
      <c r="BC88" s="27"/>
      <c r="BD88" s="31"/>
      <c r="BE88" s="31"/>
      <c r="BF88" s="31"/>
      <c r="BG88" s="31"/>
      <c r="BH88" s="31"/>
      <c r="BI88" s="31"/>
      <c r="BJ88" s="31"/>
      <c r="BK88" s="27"/>
      <c r="BL88" s="31"/>
      <c r="BM88" s="31"/>
      <c r="BN88" s="31"/>
      <c r="BO88" s="31"/>
      <c r="BP88" s="31"/>
      <c r="BQ88" s="31"/>
      <c r="BR88" s="31"/>
      <c r="BS88" s="27"/>
      <c r="BT88" s="31"/>
      <c r="BU88" s="31"/>
      <c r="BV88" s="31"/>
      <c r="BW88" s="31"/>
      <c r="BX88" s="31"/>
      <c r="BY88" s="31"/>
      <c r="BZ88" s="31"/>
      <c r="CA88" s="27"/>
      <c r="CB88" s="31"/>
      <c r="CC88" s="31"/>
      <c r="CD88" s="31"/>
      <c r="CE88" s="31"/>
      <c r="CF88" s="31"/>
      <c r="CG88" s="31"/>
      <c r="CH88" s="31"/>
      <c r="CI88" s="27"/>
      <c r="CJ88" s="31"/>
      <c r="CK88" s="31"/>
      <c r="CL88" s="31"/>
      <c r="CM88" s="31"/>
      <c r="CN88" s="31"/>
      <c r="CO88" s="31"/>
      <c r="CP88" s="31"/>
      <c r="CQ88" s="27"/>
      <c r="CR88" s="31"/>
      <c r="CS88" s="31"/>
      <c r="CT88" s="31"/>
      <c r="CU88" s="31"/>
      <c r="CV88" s="31"/>
      <c r="CW88" s="31"/>
      <c r="CX88" s="31"/>
      <c r="CY88" s="27"/>
      <c r="CZ88" s="31"/>
      <c r="DA88" s="31"/>
      <c r="DB88" s="31"/>
      <c r="DC88" s="31"/>
      <c r="DD88" s="31"/>
      <c r="DE88" s="31"/>
      <c r="DF88" s="31"/>
      <c r="DG88" s="27"/>
      <c r="DH88" s="31"/>
      <c r="DI88" s="31"/>
      <c r="DJ88" s="31"/>
      <c r="DK88" s="31"/>
      <c r="DL88" s="31"/>
      <c r="DM88" s="31"/>
      <c r="DN88" s="31"/>
      <c r="DO88" s="27"/>
      <c r="DP88" s="31"/>
      <c r="DQ88" s="31"/>
      <c r="DR88" s="31"/>
      <c r="DS88" s="31"/>
      <c r="DT88" s="31"/>
      <c r="DU88" s="31"/>
      <c r="DV88" s="31"/>
      <c r="DW88" s="27"/>
      <c r="DX88" s="31"/>
      <c r="DY88" s="31"/>
      <c r="DZ88" s="31"/>
      <c r="EA88" s="31"/>
      <c r="EB88" s="31"/>
      <c r="EC88" s="31"/>
      <c r="ED88" s="31"/>
      <c r="EE88" s="27"/>
      <c r="EF88" s="31"/>
      <c r="EG88" s="31"/>
      <c r="EH88" s="31"/>
      <c r="EI88" s="31"/>
      <c r="EJ88" s="31"/>
      <c r="EK88" s="31"/>
      <c r="EL88" s="31"/>
      <c r="EM88" s="27"/>
      <c r="EN88" s="31"/>
      <c r="EO88" s="31"/>
      <c r="EP88" s="31"/>
      <c r="EQ88" s="31"/>
      <c r="ER88" s="31"/>
      <c r="ES88" s="31"/>
      <c r="ET88" s="31"/>
      <c r="EU88" s="27"/>
      <c r="EV88" s="31"/>
      <c r="EW88" s="31"/>
      <c r="EX88" s="31"/>
      <c r="EY88" s="31"/>
      <c r="EZ88" s="31"/>
      <c r="FA88" s="31"/>
      <c r="FB88" s="31"/>
      <c r="FC88" s="27"/>
      <c r="FD88" s="31"/>
      <c r="FE88" s="31"/>
      <c r="FF88" s="31"/>
      <c r="FG88" s="31"/>
      <c r="FH88" s="31"/>
      <c r="FI88" s="31"/>
      <c r="FJ88" s="31"/>
      <c r="FK88" s="27"/>
      <c r="FL88" s="31"/>
      <c r="FM88" s="31"/>
      <c r="FN88" s="31"/>
      <c r="FO88" s="31"/>
      <c r="FP88" s="31"/>
      <c r="FQ88" s="31"/>
      <c r="FR88" s="31"/>
      <c r="FS88" s="27"/>
      <c r="FT88" s="31"/>
      <c r="FU88" s="31"/>
      <c r="FV88" s="31"/>
      <c r="FW88" s="31"/>
      <c r="FX88" s="31"/>
      <c r="FY88" s="31"/>
      <c r="FZ88" s="31"/>
      <c r="GA88" s="27"/>
      <c r="GB88" s="31"/>
      <c r="GC88" s="31"/>
      <c r="GD88" s="31"/>
      <c r="GE88" s="31"/>
      <c r="GF88" s="31"/>
      <c r="GG88" s="31"/>
      <c r="GH88" s="31"/>
      <c r="GI88" s="27"/>
      <c r="GJ88" s="31"/>
      <c r="GK88" s="31"/>
      <c r="GL88" s="31"/>
      <c r="GM88" s="31"/>
      <c r="GN88" s="31"/>
      <c r="GO88" s="31"/>
      <c r="GP88" s="31"/>
      <c r="GQ88" s="27"/>
      <c r="GR88" s="31"/>
      <c r="GS88" s="31"/>
      <c r="GT88" s="31"/>
      <c r="GU88" s="31"/>
      <c r="GV88" s="31"/>
      <c r="GW88" s="31"/>
      <c r="GX88" s="31"/>
      <c r="GY88" s="27"/>
      <c r="GZ88" s="31"/>
      <c r="HA88" s="31"/>
      <c r="HB88" s="31"/>
      <c r="HC88" s="31"/>
      <c r="HD88" s="31"/>
      <c r="HE88" s="31"/>
      <c r="HF88" s="31"/>
      <c r="HG88" s="27"/>
      <c r="HH88" s="31"/>
      <c r="HI88" s="31"/>
      <c r="HJ88" s="31"/>
      <c r="HK88" s="31"/>
      <c r="HL88" s="31"/>
      <c r="HM88" s="31"/>
      <c r="HN88" s="31"/>
      <c r="HO88" s="27"/>
      <c r="HP88" s="31"/>
      <c r="HQ88" s="31"/>
      <c r="HR88" s="31"/>
      <c r="HS88" s="31"/>
      <c r="HT88" s="31"/>
      <c r="HU88" s="31"/>
      <c r="HV88" s="31"/>
      <c r="HW88" s="27"/>
      <c r="HX88" s="31"/>
      <c r="HY88" s="31"/>
      <c r="HZ88" s="31"/>
      <c r="IA88" s="31"/>
      <c r="IB88" s="31"/>
      <c r="IC88" s="31"/>
      <c r="ID88" s="31"/>
      <c r="IE88" s="27"/>
      <c r="IF88" s="31"/>
      <c r="IG88" s="31"/>
      <c r="IH88" s="31"/>
      <c r="II88" s="31"/>
      <c r="IJ88" s="31"/>
      <c r="IK88" s="31"/>
      <c r="IL88" s="31"/>
      <c r="IM88" s="27"/>
      <c r="IN88" s="31"/>
      <c r="IO88" s="31"/>
      <c r="IP88" s="31"/>
      <c r="IQ88" s="31"/>
      <c r="IR88" s="31"/>
      <c r="IS88" s="31"/>
      <c r="IT88" s="31"/>
    </row>
    <row r="89" spans="1:254" s="26" customFormat="1" ht="9">
      <c r="A89" s="31" t="s">
        <v>39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</row>
    <row r="90" spans="1:254" s="26" customFormat="1" ht="9">
      <c r="A90" s="27" t="s">
        <v>40</v>
      </c>
      <c r="B90" s="31"/>
      <c r="C90" s="31"/>
      <c r="D90" s="31"/>
      <c r="E90" s="31"/>
      <c r="F90" s="31"/>
      <c r="G90" s="31"/>
      <c r="H90" s="31"/>
      <c r="I90" s="27"/>
      <c r="J90" s="31"/>
      <c r="K90" s="31"/>
      <c r="L90" s="31"/>
      <c r="M90" s="31"/>
      <c r="N90" s="31"/>
      <c r="O90" s="27"/>
      <c r="P90" s="31"/>
      <c r="Q90" s="31"/>
      <c r="R90" s="31"/>
      <c r="S90" s="31"/>
      <c r="T90" s="31"/>
      <c r="U90" s="31"/>
      <c r="V90" s="31"/>
      <c r="W90" s="27"/>
      <c r="X90" s="31"/>
      <c r="Y90" s="31"/>
      <c r="Z90" s="31"/>
      <c r="AA90" s="31"/>
      <c r="AB90" s="31"/>
      <c r="AC90" s="31"/>
      <c r="AD90" s="31"/>
      <c r="AE90" s="27"/>
      <c r="AF90" s="31"/>
      <c r="AG90" s="31"/>
      <c r="AH90" s="31"/>
      <c r="AI90" s="31"/>
      <c r="AJ90" s="31"/>
      <c r="AK90" s="31"/>
      <c r="AL90" s="31"/>
      <c r="AM90" s="27"/>
      <c r="AN90" s="31"/>
      <c r="AO90" s="31"/>
      <c r="AP90" s="31"/>
      <c r="AQ90" s="31"/>
      <c r="AR90" s="31"/>
      <c r="AS90" s="31"/>
      <c r="AT90" s="31"/>
      <c r="AU90" s="27"/>
      <c r="AV90" s="31"/>
      <c r="AW90" s="31"/>
      <c r="AX90" s="31"/>
      <c r="AY90" s="31"/>
      <c r="AZ90" s="31"/>
      <c r="BA90" s="31"/>
      <c r="BB90" s="31"/>
      <c r="BC90" s="27"/>
      <c r="BD90" s="31"/>
      <c r="BE90" s="31"/>
      <c r="BF90" s="31"/>
      <c r="BG90" s="31"/>
      <c r="BH90" s="31"/>
      <c r="BI90" s="31"/>
      <c r="BJ90" s="31"/>
      <c r="BK90" s="27"/>
      <c r="BL90" s="31"/>
      <c r="BM90" s="31"/>
      <c r="BN90" s="31"/>
      <c r="BO90" s="31"/>
      <c r="BP90" s="31"/>
      <c r="BQ90" s="31"/>
      <c r="BR90" s="31"/>
      <c r="BS90" s="27"/>
      <c r="BT90" s="31"/>
      <c r="BU90" s="31"/>
      <c r="BV90" s="31"/>
      <c r="BW90" s="31"/>
      <c r="BX90" s="31"/>
      <c r="BY90" s="31"/>
      <c r="BZ90" s="31"/>
      <c r="CA90" s="27"/>
      <c r="CB90" s="31"/>
      <c r="CC90" s="31"/>
      <c r="CD90" s="31"/>
      <c r="CE90" s="31"/>
      <c r="CF90" s="31"/>
      <c r="CG90" s="31"/>
      <c r="CH90" s="31"/>
      <c r="CI90" s="27"/>
      <c r="CJ90" s="31"/>
      <c r="CK90" s="31"/>
      <c r="CL90" s="31"/>
      <c r="CM90" s="31"/>
      <c r="CN90" s="31"/>
      <c r="CO90" s="31"/>
      <c r="CP90" s="31"/>
      <c r="CQ90" s="27"/>
      <c r="CR90" s="31"/>
      <c r="CS90" s="31"/>
      <c r="CT90" s="31"/>
      <c r="CU90" s="31"/>
      <c r="CV90" s="31"/>
      <c r="CW90" s="31"/>
      <c r="CX90" s="31"/>
      <c r="CY90" s="27"/>
      <c r="CZ90" s="31"/>
      <c r="DA90" s="31"/>
      <c r="DB90" s="31"/>
      <c r="DC90" s="31"/>
      <c r="DD90" s="31"/>
      <c r="DE90" s="31"/>
      <c r="DF90" s="31"/>
      <c r="DG90" s="27"/>
      <c r="DH90" s="31"/>
      <c r="DI90" s="31"/>
      <c r="DJ90" s="31"/>
      <c r="DK90" s="31"/>
      <c r="DL90" s="31"/>
      <c r="DM90" s="31"/>
      <c r="DN90" s="31"/>
      <c r="DO90" s="27"/>
      <c r="DP90" s="31"/>
      <c r="DQ90" s="31"/>
      <c r="DR90" s="31"/>
      <c r="DS90" s="31"/>
      <c r="DT90" s="31"/>
      <c r="DU90" s="31"/>
      <c r="DV90" s="31"/>
      <c r="DW90" s="27"/>
      <c r="DX90" s="31"/>
      <c r="DY90" s="31"/>
      <c r="DZ90" s="31"/>
      <c r="EA90" s="31"/>
      <c r="EB90" s="31"/>
      <c r="EC90" s="31"/>
      <c r="ED90" s="31"/>
      <c r="EE90" s="27"/>
      <c r="EF90" s="31"/>
      <c r="EG90" s="31"/>
      <c r="EH90" s="31"/>
      <c r="EI90" s="31"/>
      <c r="EJ90" s="31"/>
      <c r="EK90" s="31"/>
      <c r="EL90" s="31"/>
      <c r="EM90" s="27"/>
      <c r="EN90" s="31"/>
      <c r="EO90" s="31"/>
      <c r="EP90" s="31"/>
      <c r="EQ90" s="31"/>
      <c r="ER90" s="31"/>
      <c r="ES90" s="31"/>
      <c r="ET90" s="31"/>
      <c r="EU90" s="27"/>
      <c r="EV90" s="31"/>
      <c r="EW90" s="31"/>
      <c r="EX90" s="31"/>
      <c r="EY90" s="31"/>
      <c r="EZ90" s="31"/>
      <c r="FA90" s="31"/>
      <c r="FB90" s="31"/>
      <c r="FC90" s="27"/>
      <c r="FD90" s="31"/>
      <c r="FE90" s="31"/>
      <c r="FF90" s="31"/>
      <c r="FG90" s="31"/>
      <c r="FH90" s="31"/>
      <c r="FI90" s="31"/>
      <c r="FJ90" s="31"/>
      <c r="FK90" s="27"/>
      <c r="FL90" s="31"/>
      <c r="FM90" s="31"/>
      <c r="FN90" s="31"/>
      <c r="FO90" s="31"/>
      <c r="FP90" s="31"/>
      <c r="FQ90" s="31"/>
      <c r="FR90" s="31"/>
      <c r="FS90" s="27"/>
      <c r="FT90" s="31"/>
      <c r="FU90" s="31"/>
      <c r="FV90" s="31"/>
      <c r="FW90" s="31"/>
      <c r="FX90" s="31"/>
      <c r="FY90" s="31"/>
      <c r="FZ90" s="31"/>
      <c r="GA90" s="27"/>
      <c r="GB90" s="31"/>
      <c r="GC90" s="31"/>
      <c r="GD90" s="31"/>
      <c r="GE90" s="31"/>
      <c r="GF90" s="31"/>
      <c r="GG90" s="31"/>
      <c r="GH90" s="31"/>
      <c r="GI90" s="27"/>
      <c r="GJ90" s="31"/>
      <c r="GK90" s="31"/>
      <c r="GL90" s="31"/>
      <c r="GM90" s="31"/>
      <c r="GN90" s="31"/>
      <c r="GO90" s="31"/>
      <c r="GP90" s="31"/>
      <c r="GQ90" s="27"/>
      <c r="GR90" s="31"/>
      <c r="GS90" s="31"/>
      <c r="GT90" s="31"/>
      <c r="GU90" s="31"/>
      <c r="GV90" s="31"/>
      <c r="GW90" s="31"/>
      <c r="GX90" s="31"/>
      <c r="GY90" s="27"/>
      <c r="GZ90" s="31"/>
      <c r="HA90" s="31"/>
      <c r="HB90" s="31"/>
      <c r="HC90" s="31"/>
      <c r="HD90" s="31"/>
      <c r="HE90" s="31"/>
      <c r="HF90" s="31"/>
      <c r="HG90" s="27"/>
      <c r="HH90" s="31"/>
      <c r="HI90" s="31"/>
      <c r="HJ90" s="31"/>
      <c r="HK90" s="31"/>
      <c r="HL90" s="31"/>
      <c r="HM90" s="31"/>
      <c r="HN90" s="31"/>
      <c r="HO90" s="27"/>
      <c r="HP90" s="31"/>
      <c r="HQ90" s="31"/>
      <c r="HR90" s="31"/>
      <c r="HS90" s="31"/>
      <c r="HT90" s="31"/>
      <c r="HU90" s="31"/>
      <c r="HV90" s="31"/>
      <c r="HW90" s="27"/>
      <c r="HX90" s="31"/>
      <c r="HY90" s="31"/>
      <c r="HZ90" s="31"/>
      <c r="IA90" s="31"/>
      <c r="IB90" s="31"/>
      <c r="IC90" s="31"/>
      <c r="ID90" s="31"/>
      <c r="IE90" s="27"/>
      <c r="IF90" s="31"/>
      <c r="IG90" s="31"/>
      <c r="IH90" s="31"/>
      <c r="II90" s="31"/>
      <c r="IJ90" s="31"/>
      <c r="IK90" s="31"/>
      <c r="IL90" s="31"/>
      <c r="IM90" s="27"/>
      <c r="IN90" s="31"/>
      <c r="IO90" s="31"/>
      <c r="IP90" s="31"/>
      <c r="IQ90" s="31"/>
      <c r="IR90" s="31"/>
      <c r="IS90" s="31"/>
      <c r="IT90" s="31"/>
    </row>
    <row r="91" spans="1:254" s="26" customFormat="1" ht="9">
      <c r="A91" s="30" t="s">
        <v>20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</row>
    <row r="92" ht="12">
      <c r="A92" s="26"/>
    </row>
    <row r="93" ht="12">
      <c r="A93" s="26"/>
    </row>
  </sheetData>
  <printOptions horizontalCentered="1"/>
  <pageMargins left="0" right="0" top="0.3" bottom="0.3" header="0" footer="0"/>
  <pageSetup horizontalDpi="300" verticalDpi="300" orientation="landscape" scale="92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Trade Administr</dc:creator>
  <cp:keywords/>
  <dc:description/>
  <cp:lastModifiedBy>ITA USDOC</cp:lastModifiedBy>
  <cp:lastPrinted>2000-12-05T15:12:10Z</cp:lastPrinted>
  <dcterms:created xsi:type="dcterms:W3CDTF">1999-06-24T15:08:38Z</dcterms:created>
  <dcterms:modified xsi:type="dcterms:W3CDTF">2002-06-13T19:13:56Z</dcterms:modified>
  <cp:category/>
  <cp:version/>
  <cp:contentType/>
  <cp:contentStatus/>
</cp:coreProperties>
</file>